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60" yWindow="150" windowWidth="14025" windowHeight="12150" tabRatio="859" firstSheet="3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25" r:id="rId4"/>
    <sheet name="3.3 паспорт описание" sheetId="6" r:id="rId5"/>
    <sheet name="3.4. Паспорт надежность" sheetId="26" r:id="rId6"/>
    <sheet name="4.паспорт бюджет" sheetId="27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28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местоположение'!$A$1:$C$55</definedName>
    <definedName name="_xlnm.Print_Area" localSheetId="1">'2. паспорт  ТП'!$A$1:$S$22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ввод'!$A$1:$K$64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C30" i="6"/>
  <c r="C29" i="6"/>
  <c r="C28" i="6"/>
  <c r="A15" i="7"/>
  <c r="D42" i="15" l="1"/>
  <c r="D41" i="15"/>
  <c r="D40" i="15"/>
  <c r="D39" i="15"/>
  <c r="D38" i="15"/>
  <c r="D37" i="15"/>
  <c r="D36" i="15"/>
  <c r="D50" i="15"/>
  <c r="D49" i="15"/>
  <c r="D48" i="15"/>
  <c r="D47" i="15"/>
  <c r="D46" i="15"/>
  <c r="D45" i="15"/>
  <c r="D44" i="15"/>
  <c r="D53" i="15"/>
  <c r="D54" i="15"/>
  <c r="D55" i="15"/>
  <c r="D56" i="15"/>
  <c r="D57" i="15"/>
  <c r="D52" i="15"/>
  <c r="B23" i="22" l="1"/>
  <c r="B22" i="22"/>
  <c r="B26" i="22"/>
  <c r="A12" i="22" l="1"/>
  <c r="A12" i="28"/>
  <c r="A12" i="16"/>
  <c r="A12" i="23"/>
  <c r="A13" i="27"/>
  <c r="A11" i="26"/>
  <c r="A12" i="6"/>
  <c r="A12" i="25"/>
  <c r="A13" i="13"/>
  <c r="A11" i="24"/>
  <c r="A11" i="15" l="1"/>
  <c r="A8" i="15"/>
  <c r="A4" i="15"/>
  <c r="A5" i="22" l="1"/>
  <c r="A5" i="28"/>
  <c r="A5" i="16"/>
  <c r="A5" i="23"/>
  <c r="A6" i="27"/>
  <c r="A4" i="26"/>
  <c r="A5" i="6"/>
  <c r="A5" i="25"/>
  <c r="A6" i="13"/>
  <c r="A4" i="24"/>
  <c r="F25" i="28"/>
  <c r="G25" i="28" s="1"/>
  <c r="H25" i="28" s="1"/>
  <c r="I25" i="28" s="1"/>
  <c r="J25" i="28" s="1"/>
  <c r="K25" i="28" s="1"/>
  <c r="L25" i="28" s="1"/>
  <c r="M25" i="28" s="1"/>
  <c r="N25" i="28" s="1"/>
  <c r="O25" i="28" s="1"/>
  <c r="P25" i="28" s="1"/>
  <c r="Q25" i="28" s="1"/>
  <c r="R25" i="28" s="1"/>
  <c r="S25" i="28" s="1"/>
  <c r="T25" i="28" s="1"/>
  <c r="U25" i="28" s="1"/>
  <c r="V25" i="28" s="1"/>
  <c r="W25" i="28" s="1"/>
  <c r="X25" i="28" s="1"/>
  <c r="Y25" i="28" s="1"/>
  <c r="Z25" i="28" s="1"/>
  <c r="AA25" i="28" s="1"/>
  <c r="AB25" i="28" s="1"/>
  <c r="AC25" i="28" s="1"/>
  <c r="AD25" i="28" s="1"/>
  <c r="AE25" i="28" s="1"/>
  <c r="AF25" i="28" s="1"/>
  <c r="AG25" i="28" s="1"/>
  <c r="AH25" i="28" s="1"/>
  <c r="AI25" i="28" s="1"/>
  <c r="AJ25" i="28" s="1"/>
  <c r="AK25" i="28" s="1"/>
  <c r="AL25" i="28" s="1"/>
  <c r="AM25" i="28" s="1"/>
  <c r="AN25" i="28" s="1"/>
  <c r="AO25" i="28" s="1"/>
  <c r="AP25" i="28" s="1"/>
  <c r="AQ25" i="28" s="1"/>
  <c r="AR25" i="28" s="1"/>
  <c r="AS25" i="28" s="1"/>
  <c r="AT25" i="28" s="1"/>
  <c r="AU25" i="28" s="1"/>
  <c r="AV25" i="28" s="1"/>
  <c r="E57" i="15" l="1"/>
  <c r="E48" i="15"/>
  <c r="E42" i="15"/>
  <c r="E54" i="15"/>
  <c r="E50" i="15"/>
  <c r="E45" i="15"/>
  <c r="E44" i="15"/>
  <c r="E61" i="15"/>
  <c r="E34" i="15"/>
  <c r="E52" i="15"/>
  <c r="E39" i="15"/>
  <c r="E49" i="15"/>
  <c r="E32" i="15"/>
  <c r="E64" i="15"/>
  <c r="E40" i="15"/>
  <c r="E38" i="15"/>
  <c r="E36" i="15"/>
  <c r="E46" i="15"/>
  <c r="E55" i="15"/>
  <c r="E41" i="15"/>
  <c r="E33" i="15"/>
  <c r="D25" i="15"/>
  <c r="B40" i="22" s="1"/>
  <c r="E37" i="15"/>
  <c r="E63" i="15"/>
  <c r="E47" i="15"/>
  <c r="E31" i="15"/>
  <c r="E53" i="15"/>
  <c r="E62" i="15"/>
  <c r="E60" i="15"/>
  <c r="E56" i="15"/>
  <c r="D26" i="15" l="1"/>
  <c r="E29" i="15"/>
  <c r="D28" i="15"/>
  <c r="E28" i="15"/>
  <c r="F25" i="15"/>
  <c r="E25" i="15" s="1"/>
  <c r="F26" i="15"/>
  <c r="E26" i="15" s="1"/>
  <c r="D29" i="15" l="1"/>
  <c r="B55" i="22" l="1"/>
  <c r="C49" i="7"/>
  <c r="D27" i="15" l="1"/>
  <c r="C48" i="7"/>
  <c r="B53" i="22"/>
  <c r="B54" i="22"/>
  <c r="C27" i="15"/>
  <c r="C25" i="15" l="1"/>
  <c r="C26" i="15"/>
  <c r="B52" i="22"/>
  <c r="F27" i="15" l="1"/>
  <c r="E27" i="15" s="1"/>
  <c r="C29" i="15"/>
  <c r="C28" i="15" l="1"/>
  <c r="B41" i="22" l="1"/>
  <c r="B21" i="22" l="1"/>
  <c r="A15" i="6"/>
  <c r="C24" i="6" s="1"/>
  <c r="A16" i="13"/>
  <c r="A14" i="24"/>
  <c r="A14" i="26"/>
  <c r="A16" i="27"/>
  <c r="A15" i="28"/>
  <c r="A15" i="25"/>
  <c r="A15" i="22"/>
  <c r="A15" i="23"/>
  <c r="A15" i="16"/>
  <c r="A14" i="15"/>
</calcChain>
</file>

<file path=xl/sharedStrings.xml><?xml version="1.0" encoding="utf-8"?>
<sst xmlns="http://schemas.openxmlformats.org/spreadsheetml/2006/main" count="1062" uniqueCount="463">
  <si>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</si>
  <si>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</si>
  <si>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</si>
  <si>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</si>
  <si>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</si>
  <si>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</si>
  <si>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</si>
  <si>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</si>
  <si>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</si>
  <si>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</si>
  <si>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</si>
  <si>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</si>
  <si>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</si>
  <si>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</si>
  <si>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</si>
  <si>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</si>
  <si>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</si>
  <si>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</si>
  <si>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</si>
  <si>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</si>
  <si>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</si>
  <si>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</si>
  <si>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</si>
  <si>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</si>
  <si>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</si>
  <si>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</si>
  <si>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</si>
  <si>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</si>
  <si>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</si>
  <si>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</si>
  <si>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</si>
  <si>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</si>
  <si>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</si>
  <si>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</si>
  <si>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</si>
  <si>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</si>
  <si>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</si>
  <si>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</si>
  <si>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</si>
  <si>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</si>
  <si>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</si>
  <si>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</si>
  <si>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</si>
  <si>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</si>
  <si>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</si>
  <si>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</si>
  <si>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</si>
  <si>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</si>
  <si>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</si>
  <si>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</si>
  <si>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</si>
  <si>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</si>
  <si>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</si>
  <si>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</si>
  <si>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</si>
  <si>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</si>
  <si>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</si>
  <si>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</si>
  <si>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</si>
  <si>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</si>
  <si>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</si>
  <si>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</si>
  <si>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</si>
  <si>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</si>
  <si>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</si>
  <si>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</si>
  <si>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</si>
  <si>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</si>
  <si>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</si>
  <si>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</si>
  <si>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</si>
  <si>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</si>
  <si>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</si>
  <si>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</si>
  <si>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</si>
  <si>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</si>
  <si>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</si>
  <si>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</si>
  <si>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</si>
  <si>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</si>
  <si>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</si>
  <si>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</si>
  <si>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</si>
  <si>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</si>
  <si>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</si>
  <si>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</si>
  <si>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</si>
  <si>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</si>
  <si>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</si>
  <si>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</si>
  <si>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</si>
  <si>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</si>
  <si>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</si>
  <si>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</si>
  <si>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</si>
  <si>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</si>
  <si>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</si>
  <si>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</si>
  <si>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</si>
  <si>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</si>
  <si>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</si>
  <si>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</si>
  <si>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</si>
  <si>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</si>
  <si>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</si>
  <si>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</si>
  <si>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</si>
  <si>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</si>
  <si>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</si>
  <si>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</si>
  <si>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</si>
  <si>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</si>
  <si>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</si>
  <si>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</si>
  <si>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</si>
  <si>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</si>
  <si>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</si>
  <si>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</si>
  <si>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</si>
  <si>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</si>
  <si>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</si>
  <si>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</si>
  <si>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</si>
  <si>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</si>
  <si>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</si>
  <si>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</si>
  <si>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</si>
  <si>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</si>
  <si>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</si>
  <si>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</si>
  <si>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</si>
  <si>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</si>
  <si>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</si>
  <si>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</si>
  <si>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</si>
  <si>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</si>
  <si>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</si>
  <si>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</si>
  <si>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</si>
  <si>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</si>
  <si>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</si>
  <si>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</si>
  <si>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</si>
  <si>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</si>
  <si>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</si>
  <si>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</si>
  <si>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</si>
  <si>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</si>
  <si>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</si>
  <si>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</si>
  <si>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</si>
  <si>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</si>
  <si>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</si>
  <si>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</si>
  <si>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</si>
  <si>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</si>
  <si>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</si>
  <si>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</si>
  <si>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</si>
  <si>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</si>
  <si>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</si>
  <si>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</si>
  <si>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</si>
  <si>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</si>
  <si>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</si>
  <si>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</si>
  <si>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</si>
  <si>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</si>
  <si>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</si>
  <si>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</si>
  <si>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</si>
  <si>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</si>
  <si>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</si>
  <si>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</si>
  <si>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</si>
  <si>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</si>
  <si>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</si>
  <si>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</si>
  <si>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</si>
  <si>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</si>
  <si>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</si>
  <si>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</si>
  <si>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</si>
  <si>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</si>
  <si>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</si>
  <si>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</si>
  <si>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</si>
  <si>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</si>
  <si>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</si>
  <si>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</si>
  <si>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</si>
  <si>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</si>
  <si>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</si>
  <si>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</si>
  <si>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</si>
  <si>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</si>
  <si>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</si>
  <si>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</si>
  <si>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</si>
  <si>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</si>
  <si>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</si>
  <si>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</si>
  <si>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</si>
  <si>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</si>
  <si>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</si>
  <si>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</si>
  <si>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</si>
  <si>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</si>
  <si>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</si>
  <si>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</si>
  <si>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</si>
  <si>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</si>
  <si>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</si>
  <si>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</si>
  <si>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</si>
  <si>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</si>
  <si>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</si>
  <si>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</si>
  <si>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</si>
  <si>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</si>
  <si>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</si>
  <si>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</si>
  <si>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</si>
  <si>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</si>
  <si>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</si>
  <si>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</si>
  <si>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</si>
  <si>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</si>
  <si>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</si>
  <si>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</si>
  <si>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</si>
  <si>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</si>
  <si>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</si>
  <si>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</si>
  <si>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</si>
  <si>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</si>
  <si>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</si>
  <si>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</si>
  <si>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</si>
  <si>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</si>
  <si>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</si>
  <si>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</si>
  <si>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</si>
  <si>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</si>
  <si>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</si>
  <si>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</si>
  <si>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</si>
  <si>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</si>
  <si>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</si>
  <si>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</si>
  <si>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</si>
  <si>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</si>
  <si>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</si>
  <si>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</si>
  <si>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</si>
  <si>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</si>
  <si>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</si>
  <si>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</si>
  <si>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</si>
  <si>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</si>
  <si>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</si>
  <si>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</si>
  <si>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</si>
  <si>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</si>
  <si>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</si>
  <si>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Чеченская Республика</t>
  </si>
  <si>
    <t>Сметная стоимость проекта в ценах 2019 года с НДС, млн. руб.</t>
  </si>
  <si>
    <t>объем заключенного договора в ценах _____ года с НДС, млн. руб.</t>
  </si>
  <si>
    <t>Год 2017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</si>
  <si>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</si>
  <si>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</si>
  <si>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</si>
  <si>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</si>
  <si>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</si>
  <si>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</si>
  <si>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</si>
  <si>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</si>
  <si>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</si>
  <si>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</si>
  <si>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</si>
  <si>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</si>
  <si>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нд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</si>
  <si>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</si>
  <si>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</si>
  <si>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</si>
  <si>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Год 2016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</si>
  <si>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</si>
  <si>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</si>
  <si>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</si>
  <si>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</si>
  <si>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</si>
  <si>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</si>
  <si>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</si>
  <si>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</si>
  <si>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</si>
  <si>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</si>
  <si>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</si>
  <si>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</si>
  <si>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</si>
  <si>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</si>
  <si>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</si>
  <si>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</si>
  <si>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</si>
  <si>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</si>
  <si>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</si>
  <si>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</si>
  <si>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</si>
  <si>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</si>
  <si>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</si>
  <si>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</si>
  <si>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</si>
  <si>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</si>
  <si>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</si>
  <si>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</si>
  <si>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</si>
  <si>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</si>
  <si>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</si>
  <si>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</si>
  <si>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</si>
  <si>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</si>
  <si>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</si>
  <si>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</si>
  <si>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</si>
  <si>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</si>
  <si>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</si>
  <si>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</si>
  <si>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</si>
  <si>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</si>
  <si>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</si>
  <si>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</si>
  <si>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</si>
  <si>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</si>
  <si>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</si>
  <si>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</si>
  <si>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</si>
  <si>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</si>
  <si>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</si>
  <si>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</si>
  <si>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</si>
  <si>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</si>
  <si>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</si>
  <si>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</si>
  <si>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</si>
  <si>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</si>
  <si>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</si>
  <si>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</si>
  <si>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</si>
  <si>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</si>
  <si>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</si>
  <si>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</si>
  <si>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</si>
  <si>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</si>
  <si>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</si>
  <si>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</si>
  <si>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</si>
  <si>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</si>
  <si>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</si>
  <si>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</si>
  <si>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</si>
  <si>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</si>
  <si>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</si>
  <si>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</si>
  <si>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</si>
  <si>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</si>
  <si>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</si>
  <si>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</si>
  <si>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</si>
  <si>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</si>
  <si>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</si>
  <si>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</si>
  <si>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</si>
  <si>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</si>
  <si>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</si>
  <si>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</si>
  <si>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</si>
  <si>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</si>
  <si>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</si>
  <si>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</si>
  <si>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</si>
  <si>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</si>
  <si>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</si>
  <si>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</si>
  <si>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</si>
  <si>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</si>
  <si>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</si>
  <si>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</si>
  <si>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</si>
  <si>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</si>
  <si>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</si>
  <si>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</si>
  <si>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</si>
  <si>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</si>
  <si>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</si>
  <si>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</si>
  <si>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</si>
  <si>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</si>
  <si>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</si>
  <si>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</si>
  <si>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</si>
  <si>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</si>
  <si>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</si>
  <si>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</si>
  <si>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</si>
  <si>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</si>
  <si>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</si>
  <si>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</si>
  <si>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</si>
  <si>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</si>
  <si>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</si>
  <si>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</si>
  <si>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</si>
  <si>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</si>
  <si>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</si>
  <si>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</si>
  <si>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</si>
  <si>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</si>
  <si>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</si>
  <si>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</si>
  <si>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</si>
  <si>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</si>
  <si>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</si>
  <si>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</si>
  <si>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</si>
  <si>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</si>
  <si>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</si>
  <si>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</si>
  <si>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</si>
  <si>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</si>
  <si>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</si>
  <si>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</si>
  <si>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</si>
  <si>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</si>
  <si>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</si>
  <si>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</si>
  <si>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</si>
  <si>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</si>
  <si>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</si>
  <si>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</si>
  <si>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</si>
  <si>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24</t>
  </si>
  <si>
    <t>25</t>
  </si>
  <si>
    <t xml:space="preserve">Цели </t>
  </si>
  <si>
    <t>Итого за год (нарастающим итогом)</t>
  </si>
  <si>
    <t>за отчетный квартал</t>
  </si>
  <si>
    <t>Прочие инвестиционные проекты</t>
  </si>
  <si>
    <t>не требуется</t>
  </si>
  <si>
    <t>нет</t>
  </si>
  <si>
    <t>не предусмотрено</t>
  </si>
  <si>
    <t>в СиПР не предусмотрен</t>
  </si>
  <si>
    <t>не планируется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</si>
  <si>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</si>
  <si>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обеспечит необходимыми средствами для решения производственных задач
</t>
  </si>
  <si>
    <t>Закупка оборудования</t>
  </si>
  <si>
    <t>Производственная необходимость</t>
  </si>
  <si>
    <t>не требуются</t>
  </si>
  <si>
    <t xml:space="preserve">"Энергоcтройсервис" № 75 от 29.10.2018г. </t>
  </si>
  <si>
    <t>Возможно реализовать в установленный срок</t>
  </si>
  <si>
    <t>I_Che231_18</t>
  </si>
  <si>
    <t>Год раскрытия информации: 2019 год</t>
  </si>
  <si>
    <t xml:space="preserve">2019 год </t>
  </si>
  <si>
    <t>по состоянию на 01.01.2019</t>
  </si>
  <si>
    <t xml:space="preserve"> по состоянию на 01.01.2018</t>
  </si>
  <si>
    <t>Факт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</si>
</sst>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"/>
    <numFmt numFmtId="168" formatCode="#,##0;[Red]#,##0"/>
    <numFmt numFmtId="169" formatCode="######0.0#####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55" fillId="0" borderId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6" fillId="0" borderId="0"/>
    <xf numFmtId="0" fontId="10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5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0" fontId="28" fillId="0" borderId="0"/>
  </cellStyleXfs>
  <cellXfs count="334">
    <xf numFmtId="0" fontId="0" fillId="0" borderId="0" xfId="0"/>
    <xf numFmtId="0" fontId="57" fillId="0" borderId="0" xfId="57"/>
    <xf numFmtId="0" fontId="5" fillId="0" borderId="0" xfId="57" applyFont="1"/>
    <xf numFmtId="0" fontId="3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7" fillId="0" borderId="0" xfId="57" applyFont="1" applyAlignment="1">
      <alignment vertical="center"/>
    </xf>
    <xf numFmtId="0" fontId="8" fillId="0" borderId="0" xfId="57" applyFont="1" applyAlignment="1">
      <alignment vertical="center"/>
    </xf>
    <xf numFmtId="0" fontId="9" fillId="0" borderId="0" xfId="57" applyFont="1" applyBorder="1"/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Border="1" applyAlignment="1">
      <alignment vertical="center"/>
    </xf>
    <xf numFmtId="0" fontId="9" fillId="0" borderId="0" xfId="57" applyFont="1"/>
    <xf numFmtId="0" fontId="4" fillId="0" borderId="0" xfId="57" applyFont="1" applyAlignment="1">
      <alignment vertical="center"/>
    </xf>
    <xf numFmtId="0" fontId="4" fillId="0" borderId="0" xfId="57" applyFont="1" applyAlignment="1">
      <alignment horizontal="center" vertical="center"/>
    </xf>
    <xf numFmtId="0" fontId="11" fillId="0" borderId="0" xfId="42" applyFont="1" applyAlignment="1">
      <alignment horizontal="right"/>
    </xf>
    <xf numFmtId="0" fontId="9" fillId="0" borderId="0" xfId="57" applyFont="1" applyFill="1"/>
    <xf numFmtId="0" fontId="12" fillId="0" borderId="0" xfId="57" applyFont="1" applyAlignment="1">
      <alignment horizontal="left" vertical="center"/>
    </xf>
    <xf numFmtId="0" fontId="14" fillId="0" borderId="0" xfId="57" applyFont="1"/>
    <xf numFmtId="0" fontId="57" fillId="0" borderId="0" xfId="57" applyBorder="1"/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5" fillId="0" borderId="0" xfId="57" applyFont="1" applyBorder="1"/>
    <xf numFmtId="0" fontId="3" fillId="0" borderId="0" xfId="57" applyFont="1" applyBorder="1" applyAlignment="1">
      <alignment horizontal="center" vertical="center"/>
    </xf>
    <xf numFmtId="0" fontId="6" fillId="0" borderId="0" xfId="57" applyFont="1" applyBorder="1" applyAlignment="1">
      <alignment vertical="center"/>
    </xf>
    <xf numFmtId="0" fontId="10" fillId="0" borderId="11" xfId="42" applyFont="1" applyFill="1" applyBorder="1" applyAlignment="1">
      <alignment vertical="center" wrapText="1"/>
    </xf>
    <xf numFmtId="0" fontId="5" fillId="24" borderId="0" xfId="57" applyFont="1" applyFill="1"/>
    <xf numFmtId="0" fontId="5" fillId="24" borderId="0" xfId="57" applyFont="1" applyFill="1" applyBorder="1"/>
    <xf numFmtId="0" fontId="3" fillId="24" borderId="0" xfId="57" applyFont="1" applyFill="1" applyBorder="1" applyAlignment="1">
      <alignment horizontal="center" vertical="center"/>
    </xf>
    <xf numFmtId="0" fontId="6" fillId="24" borderId="0" xfId="57" applyFont="1" applyFill="1" applyBorder="1" applyAlignment="1">
      <alignment vertical="center"/>
    </xf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11" fillId="0" borderId="0" xfId="42" applyFont="1" applyAlignment="1">
      <alignment horizontal="right" vertical="center"/>
    </xf>
    <xf numFmtId="0" fontId="6" fillId="0" borderId="10" xfId="57" applyFont="1" applyBorder="1" applyAlignment="1">
      <alignment horizontal="left" vertical="center" wrapText="1"/>
    </xf>
    <xf numFmtId="0" fontId="6" fillId="0" borderId="11" xfId="57" applyFont="1" applyBorder="1" applyAlignment="1">
      <alignment horizontal="left" vertical="center" wrapText="1"/>
    </xf>
    <xf numFmtId="0" fontId="10" fillId="0" borderId="0" xfId="42" applyFont="1" applyFill="1" applyAlignment="1">
      <alignment horizontal="right"/>
    </xf>
    <xf numFmtId="0" fontId="10" fillId="0" borderId="10" xfId="42" applyFont="1" applyFill="1" applyBorder="1" applyAlignment="1">
      <alignment horizontal="left" vertical="center" wrapText="1"/>
    </xf>
    <xf numFmtId="0" fontId="10" fillId="0" borderId="0" xfId="40" applyFont="1" applyAlignment="1">
      <alignment horizontal="left"/>
    </xf>
    <xf numFmtId="0" fontId="10" fillId="0" borderId="0" xfId="40" applyFont="1" applyBorder="1" applyAlignment="1">
      <alignment horizontal="left"/>
    </xf>
    <xf numFmtId="0" fontId="10" fillId="0" borderId="0" xfId="40" applyNumberFormat="1" applyFont="1" applyBorder="1" applyAlignment="1">
      <alignment horizontal="left" vertical="center"/>
    </xf>
    <xf numFmtId="0" fontId="10" fillId="0" borderId="0" xfId="40" applyNumberFormat="1" applyFont="1" applyBorder="1" applyAlignment="1">
      <alignment vertical="center"/>
    </xf>
    <xf numFmtId="0" fontId="10" fillId="0" borderId="0" xfId="40" applyNumberFormat="1" applyFont="1" applyBorder="1" applyAlignment="1">
      <alignment horizontal="left"/>
    </xf>
    <xf numFmtId="0" fontId="10" fillId="0" borderId="0" xfId="40" applyNumberFormat="1" applyFont="1" applyBorder="1" applyAlignment="1">
      <alignment vertical="top" wrapText="1"/>
    </xf>
    <xf numFmtId="0" fontId="40" fillId="0" borderId="0" xfId="40" applyFont="1" applyAlignment="1">
      <alignment horizontal="left"/>
    </xf>
    <xf numFmtId="0" fontId="41" fillId="0" borderId="0" xfId="40" applyFont="1" applyAlignment="1">
      <alignment horizontal="left"/>
    </xf>
    <xf numFmtId="0" fontId="10" fillId="0" borderId="0" xfId="40" applyFont="1" applyAlignment="1">
      <alignment horizontal="left" vertical="center"/>
    </xf>
    <xf numFmtId="0" fontId="10" fillId="0" borderId="10" xfId="40" applyFont="1" applyBorder="1" applyAlignment="1">
      <alignment horizontal="center" vertical="top"/>
    </xf>
    <xf numFmtId="0" fontId="10" fillId="0" borderId="0" xfId="42" applyFont="1"/>
    <xf numFmtId="0" fontId="10" fillId="0" borderId="0" xfId="42" applyFont="1" applyFill="1"/>
    <xf numFmtId="0" fontId="10" fillId="0" borderId="0" xfId="42" applyFont="1" applyFill="1" applyBorder="1" applyAlignment="1"/>
    <xf numFmtId="0" fontId="10" fillId="0" borderId="0" xfId="42" applyFont="1" applyFill="1" applyBorder="1" applyAlignment="1">
      <alignment horizontal="left" wrapText="1"/>
    </xf>
    <xf numFmtId="2" fontId="10" fillId="0" borderId="0" xfId="42" applyNumberFormat="1" applyFont="1" applyFill="1" applyAlignment="1">
      <alignment horizontal="center" vertical="top" wrapText="1"/>
    </xf>
    <xf numFmtId="0" fontId="10" fillId="0" borderId="0" xfId="42" applyFont="1" applyFill="1" applyBorder="1"/>
    <xf numFmtId="0" fontId="10" fillId="0" borderId="0" xfId="42" applyFont="1" applyFill="1" applyBorder="1" applyAlignment="1">
      <alignment wrapText="1"/>
    </xf>
    <xf numFmtId="0" fontId="10" fillId="0" borderId="0" xfId="42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horizontal="center" vertical="center" wrapText="1"/>
    </xf>
    <xf numFmtId="0" fontId="42" fillId="0" borderId="10" xfId="48" applyFont="1" applyFill="1" applyBorder="1" applyAlignment="1">
      <alignment horizontal="left" vertical="center" wrapText="1"/>
    </xf>
    <xf numFmtId="49" fontId="10" fillId="0" borderId="10" xfId="42" applyNumberFormat="1" applyFont="1" applyFill="1" applyBorder="1" applyAlignment="1">
      <alignment horizontal="center" vertical="center" wrapText="1"/>
    </xf>
    <xf numFmtId="0" fontId="42" fillId="0" borderId="12" xfId="48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horizontal="left" vertical="center" wrapText="1"/>
    </xf>
    <xf numFmtId="49" fontId="38" fillId="0" borderId="10" xfId="42" applyNumberFormat="1" applyFont="1" applyFill="1" applyBorder="1" applyAlignment="1">
      <alignment horizontal="center" vertical="center" wrapText="1"/>
    </xf>
    <xf numFmtId="0" fontId="10" fillId="0" borderId="13" xfId="42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horizontal="center" vertical="center" textRotation="90" wrapText="1"/>
    </xf>
    <xf numFmtId="0" fontId="10" fillId="0" borderId="14" xfId="42" applyFont="1" applyFill="1" applyBorder="1" applyAlignment="1">
      <alignment horizontal="center" vertical="center" wrapText="1"/>
    </xf>
    <xf numFmtId="0" fontId="38" fillId="0" borderId="0" xfId="60" applyFont="1" applyAlignment="1"/>
    <xf numFmtId="0" fontId="11" fillId="0" borderId="0" xfId="42" applyFont="1" applyFill="1" applyAlignment="1"/>
    <xf numFmtId="0" fontId="7" fillId="0" borderId="0" xfId="42" applyFont="1" applyFill="1" applyAlignment="1">
      <alignment vertical="center"/>
    </xf>
    <xf numFmtId="0" fontId="38" fillId="0" borderId="10" xfId="42" applyNumberFormat="1" applyFont="1" applyFill="1" applyBorder="1" applyAlignment="1">
      <alignment horizontal="center" vertical="top" wrapText="1"/>
    </xf>
    <xf numFmtId="0" fontId="10" fillId="0" borderId="0" xfId="42" applyFont="1" applyBorder="1" applyAlignment="1"/>
    <xf numFmtId="0" fontId="10" fillId="0" borderId="0" xfId="42" applyFont="1" applyAlignment="1">
      <alignment horizontal="right"/>
    </xf>
    <xf numFmtId="0" fontId="38" fillId="0" borderId="0" xfId="42" applyFont="1" applyFill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8" fillId="0" borderId="10" xfId="40" applyFont="1" applyBorder="1" applyAlignment="1">
      <alignment horizontal="center" vertical="center" wrapText="1"/>
    </xf>
    <xf numFmtId="0" fontId="36" fillId="0" borderId="0" xfId="42" applyFont="1" applyFill="1"/>
    <xf numFmtId="0" fontId="10" fillId="0" borderId="0" xfId="42" applyFill="1"/>
    <xf numFmtId="2" fontId="45" fillId="0" borderId="0" xfId="42" applyNumberFormat="1" applyFont="1" applyFill="1" applyAlignment="1">
      <alignment horizontal="right" vertical="top" wrapText="1"/>
    </xf>
    <xf numFmtId="0" fontId="36" fillId="0" borderId="0" xfId="42" applyFont="1" applyFill="1" applyAlignment="1">
      <alignment horizontal="right"/>
    </xf>
    <xf numFmtId="0" fontId="37" fillId="0" borderId="15" xfId="42" applyFont="1" applyFill="1" applyBorder="1" applyAlignment="1">
      <alignment horizontal="justify"/>
    </xf>
    <xf numFmtId="0" fontId="36" fillId="0" borderId="16" xfId="42" applyFont="1" applyFill="1" applyBorder="1" applyAlignment="1">
      <alignment horizontal="justify"/>
    </xf>
    <xf numFmtId="0" fontId="37" fillId="0" borderId="15" xfId="42" applyFont="1" applyFill="1" applyBorder="1" applyAlignment="1">
      <alignment vertical="top" wrapText="1"/>
    </xf>
    <xf numFmtId="0" fontId="37" fillId="0" borderId="17" xfId="42" applyFont="1" applyFill="1" applyBorder="1" applyAlignment="1">
      <alignment vertical="top" wrapText="1"/>
    </xf>
    <xf numFmtId="0" fontId="37" fillId="0" borderId="16" xfId="42" applyFont="1" applyFill="1" applyBorder="1" applyAlignment="1">
      <alignment vertical="top" wrapText="1"/>
    </xf>
    <xf numFmtId="0" fontId="36" fillId="0" borderId="15" xfId="42" applyFont="1" applyFill="1" applyBorder="1" applyAlignment="1">
      <alignment horizontal="justify" vertical="top" wrapText="1"/>
    </xf>
    <xf numFmtId="0" fontId="36" fillId="0" borderId="16" xfId="42" applyFont="1" applyFill="1" applyBorder="1" applyAlignment="1">
      <alignment vertical="top" wrapText="1"/>
    </xf>
    <xf numFmtId="0" fontId="36" fillId="0" borderId="18" xfId="42" applyFont="1" applyFill="1" applyBorder="1" applyAlignment="1">
      <alignment vertical="top" wrapText="1"/>
    </xf>
    <xf numFmtId="0" fontId="37" fillId="0" borderId="17" xfId="42" applyFont="1" applyFill="1" applyBorder="1" applyAlignment="1">
      <alignment horizontal="justify" vertical="top" wrapText="1"/>
    </xf>
    <xf numFmtId="0" fontId="37" fillId="0" borderId="15" xfId="42" applyFont="1" applyFill="1" applyBorder="1" applyAlignment="1">
      <alignment horizontal="justify" vertical="top" wrapText="1"/>
    </xf>
    <xf numFmtId="0" fontId="37" fillId="0" borderId="16" xfId="42" applyFont="1" applyFill="1" applyBorder="1" applyAlignment="1">
      <alignment horizontal="left" vertical="center" wrapText="1"/>
    </xf>
    <xf numFmtId="0" fontId="37" fillId="0" borderId="16" xfId="42" applyFont="1" applyFill="1" applyBorder="1" applyAlignment="1">
      <alignment horizontal="center" vertical="center" wrapText="1"/>
    </xf>
    <xf numFmtId="0" fontId="36" fillId="0" borderId="17" xfId="42" applyFont="1" applyFill="1" applyBorder="1"/>
    <xf numFmtId="1" fontId="37" fillId="0" borderId="0" xfId="42" applyNumberFormat="1" applyFont="1" applyFill="1" applyAlignment="1">
      <alignment horizontal="left" vertical="top"/>
    </xf>
    <xf numFmtId="49" fontId="36" fillId="0" borderId="0" xfId="42" applyNumberFormat="1" applyFont="1" applyFill="1" applyAlignment="1">
      <alignment horizontal="left" vertical="top" wrapText="1"/>
    </xf>
    <xf numFmtId="49" fontId="36" fillId="0" borderId="0" xfId="42" applyNumberFormat="1" applyFont="1" applyFill="1" applyBorder="1" applyAlignment="1">
      <alignment horizontal="left" vertical="top"/>
    </xf>
    <xf numFmtId="0" fontId="36" fillId="0" borderId="0" xfId="42" applyFont="1" applyFill="1" applyBorder="1" applyAlignment="1">
      <alignment horizontal="center" vertical="center"/>
    </xf>
    <xf numFmtId="0" fontId="44" fillId="0" borderId="0" xfId="42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8" fillId="0" borderId="10" xfId="40" applyFont="1" applyFill="1" applyBorder="1" applyAlignment="1">
      <alignment horizontal="center" vertical="center" wrapText="1"/>
    </xf>
    <xf numFmtId="0" fontId="38" fillId="0" borderId="12" xfId="40" applyFont="1" applyFill="1" applyBorder="1" applyAlignment="1">
      <alignment horizontal="center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6" fillId="25" borderId="11" xfId="57" applyFont="1" applyFill="1" applyBorder="1" applyAlignment="1">
      <alignment vertical="center" wrapText="1"/>
    </xf>
    <xf numFmtId="0" fontId="37" fillId="0" borderId="16" xfId="42" applyFont="1" applyFill="1" applyBorder="1" applyAlignment="1">
      <alignment vertical="center" wrapText="1"/>
    </xf>
    <xf numFmtId="0" fontId="36" fillId="0" borderId="18" xfId="42" applyFont="1" applyFill="1" applyBorder="1" applyAlignment="1">
      <alignment vertical="center" wrapText="1"/>
    </xf>
    <xf numFmtId="0" fontId="36" fillId="0" borderId="17" xfId="42" applyFont="1" applyFill="1" applyBorder="1" applyAlignment="1">
      <alignment vertical="center" wrapText="1"/>
    </xf>
    <xf numFmtId="0" fontId="6" fillId="25" borderId="10" xfId="57" applyFont="1" applyFill="1" applyBorder="1" applyAlignment="1">
      <alignment vertical="center" wrapText="1"/>
    </xf>
    <xf numFmtId="0" fontId="10" fillId="25" borderId="10" xfId="40" applyFont="1" applyFill="1" applyBorder="1" applyAlignment="1">
      <alignment horizontal="center" vertical="center" wrapText="1"/>
    </xf>
    <xf numFmtId="2" fontId="10" fillId="0" borderId="0" xfId="42" applyNumberFormat="1" applyFont="1" applyFill="1" applyBorder="1" applyAlignment="1">
      <alignment horizontal="left" vertical="center" wrapText="1"/>
    </xf>
    <xf numFmtId="0" fontId="14" fillId="0" borderId="0" xfId="57" applyFont="1" applyFill="1"/>
    <xf numFmtId="0" fontId="11" fillId="0" borderId="0" xfId="42" applyFont="1" applyFill="1" applyAlignment="1">
      <alignment horizontal="right" vertical="center"/>
    </xf>
    <xf numFmtId="0" fontId="11" fillId="0" borderId="0" xfId="42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horizontal="center" vertical="center"/>
    </xf>
    <xf numFmtId="0" fontId="55" fillId="0" borderId="0" xfId="58" applyFill="1"/>
    <xf numFmtId="0" fontId="35" fillId="25" borderId="20" xfId="42" applyFont="1" applyFill="1" applyBorder="1" applyAlignment="1">
      <alignment horizontal="center" vertical="center" wrapText="1"/>
    </xf>
    <xf numFmtId="0" fontId="35" fillId="25" borderId="14" xfId="42" applyFont="1" applyFill="1" applyBorder="1" applyAlignment="1">
      <alignment horizontal="center" vertical="center" wrapText="1"/>
    </xf>
    <xf numFmtId="0" fontId="35" fillId="25" borderId="21" xfId="42" applyFont="1" applyFill="1" applyBorder="1" applyAlignment="1">
      <alignment horizontal="center" vertical="center" wrapText="1"/>
    </xf>
    <xf numFmtId="0" fontId="10" fillId="0" borderId="0" xfId="42" applyFont="1" applyAlignment="1">
      <alignment vertical="center" wrapText="1"/>
    </xf>
    <xf numFmtId="4" fontId="10" fillId="25" borderId="10" xfId="42" applyNumberFormat="1" applyFont="1" applyFill="1" applyBorder="1" applyAlignment="1">
      <alignment horizontal="center" vertical="center" wrapText="1"/>
    </xf>
    <xf numFmtId="9" fontId="10" fillId="25" borderId="10" xfId="64" applyFont="1" applyFill="1" applyBorder="1" applyAlignment="1">
      <alignment horizontal="center" vertical="center" wrapText="1"/>
    </xf>
    <xf numFmtId="3" fontId="10" fillId="25" borderId="10" xfId="42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center" vertical="center" wrapText="1"/>
    </xf>
    <xf numFmtId="2" fontId="57" fillId="0" borderId="10" xfId="57" applyNumberFormat="1" applyBorder="1" applyAlignment="1">
      <alignment horizontal="left"/>
    </xf>
    <xf numFmtId="0" fontId="10" fillId="0" borderId="10" xfId="40" applyFont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vertical="center" wrapText="1"/>
    </xf>
    <xf numFmtId="0" fontId="5" fillId="0" borderId="0" xfId="57" applyFont="1" applyAlignment="1">
      <alignment vertical="center" wrapText="1"/>
    </xf>
    <xf numFmtId="0" fontId="57" fillId="0" borderId="0" xfId="57" applyAlignment="1">
      <alignment vertical="center" wrapText="1"/>
    </xf>
    <xf numFmtId="0" fontId="10" fillId="0" borderId="0" xfId="42" applyFont="1" applyFill="1" applyAlignment="1">
      <alignment vertical="center" wrapText="1"/>
    </xf>
    <xf numFmtId="0" fontId="10" fillId="0" borderId="10" xfId="42" applyNumberFormat="1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vertical="center" wrapText="1"/>
    </xf>
    <xf numFmtId="0" fontId="5" fillId="0" borderId="0" xfId="57" applyFont="1" applyFill="1"/>
    <xf numFmtId="0" fontId="35" fillId="0" borderId="10" xfId="57" applyFont="1" applyBorder="1" applyAlignment="1">
      <alignment horizontal="center" vertical="center" wrapText="1"/>
    </xf>
    <xf numFmtId="0" fontId="49" fillId="0" borderId="10" xfId="42" applyFont="1" applyFill="1" applyBorder="1" applyAlignment="1">
      <alignment horizontal="center" vertical="center" wrapText="1"/>
    </xf>
    <xf numFmtId="0" fontId="35" fillId="0" borderId="11" xfId="57" applyFont="1" applyBorder="1" applyAlignment="1">
      <alignment horizontal="center" vertical="center" wrapText="1"/>
    </xf>
    <xf numFmtId="0" fontId="38" fillId="0" borderId="12" xfId="40" applyFont="1" applyBorder="1" applyAlignment="1">
      <alignment horizontal="center" vertical="center" wrapText="1"/>
    </xf>
    <xf numFmtId="0" fontId="38" fillId="0" borderId="10" xfId="40" applyFont="1" applyBorder="1" applyAlignment="1">
      <alignment horizontal="center" vertical="top"/>
    </xf>
    <xf numFmtId="0" fontId="38" fillId="0" borderId="10" xfId="40" applyFont="1" applyBorder="1" applyAlignment="1">
      <alignment horizontal="left" vertical="center"/>
    </xf>
    <xf numFmtId="0" fontId="40" fillId="0" borderId="0" xfId="40" applyFont="1" applyBorder="1" applyAlignment="1">
      <alignment horizontal="left"/>
    </xf>
    <xf numFmtId="0" fontId="34" fillId="0" borderId="0" xfId="53" applyFont="1" applyFill="1" applyAlignment="1"/>
    <xf numFmtId="0" fontId="0" fillId="0" borderId="0" xfId="0" applyFill="1"/>
    <xf numFmtId="0" fontId="34" fillId="0" borderId="0" xfId="53" applyFont="1" applyAlignment="1"/>
    <xf numFmtId="0" fontId="49" fillId="0" borderId="0" xfId="53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5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49" fontId="6" fillId="0" borderId="10" xfId="57" applyNumberFormat="1" applyFont="1" applyBorder="1" applyAlignment="1">
      <alignment vertical="center"/>
    </xf>
    <xf numFmtId="0" fontId="34" fillId="0" borderId="0" xfId="54" applyFont="1"/>
    <xf numFmtId="0" fontId="36" fillId="0" borderId="0" xfId="54" applyFont="1" applyFill="1"/>
    <xf numFmtId="0" fontId="35" fillId="0" borderId="10" xfId="54" applyFont="1" applyFill="1" applyBorder="1" applyAlignment="1">
      <alignment horizontal="center" vertical="center" wrapText="1"/>
    </xf>
    <xf numFmtId="0" fontId="35" fillId="0" borderId="10" xfId="54" applyFont="1" applyFill="1" applyBorder="1" applyAlignment="1">
      <alignment horizontal="center" vertical="center"/>
    </xf>
    <xf numFmtId="0" fontId="54" fillId="0" borderId="10" xfId="54" applyFont="1" applyBorder="1" applyAlignment="1">
      <alignment horizontal="center" vertical="center"/>
    </xf>
    <xf numFmtId="0" fontId="57" fillId="0" borderId="0" xfId="57" applyFill="1" applyBorder="1"/>
    <xf numFmtId="0" fontId="57" fillId="0" borderId="0" xfId="57" applyFill="1"/>
    <xf numFmtId="2" fontId="10" fillId="0" borderId="0" xfId="42" applyNumberFormat="1" applyFont="1" applyAlignment="1">
      <alignment vertical="center" wrapText="1"/>
    </xf>
    <xf numFmtId="167" fontId="10" fillId="0" borderId="0" xfId="42" applyNumberFormat="1" applyFill="1"/>
    <xf numFmtId="2" fontId="10" fillId="0" borderId="10" xfId="0" applyNumberFormat="1" applyFont="1" applyFill="1" applyBorder="1" applyAlignment="1">
      <alignment horizontal="left" vertical="center" wrapText="1"/>
    </xf>
    <xf numFmtId="1" fontId="54" fillId="0" borderId="10" xfId="54" applyNumberFormat="1" applyFont="1" applyFill="1" applyBorder="1" applyAlignment="1">
      <alignment horizontal="center" vertical="center" wrapText="1"/>
    </xf>
    <xf numFmtId="49" fontId="10" fillId="0" borderId="10" xfId="52" applyNumberFormat="1" applyFont="1" applyFill="1" applyBorder="1" applyAlignment="1">
      <alignment horizontal="center" vertical="center" wrapText="1"/>
    </xf>
    <xf numFmtId="1" fontId="10" fillId="0" borderId="10" xfId="52" applyNumberFormat="1" applyFont="1" applyFill="1" applyBorder="1" applyAlignment="1">
      <alignment horizontal="center" vertical="center" wrapText="1"/>
    </xf>
    <xf numFmtId="2" fontId="34" fillId="0" borderId="10" xfId="52" applyNumberFormat="1" applyFont="1" applyFill="1" applyBorder="1" applyAlignment="1">
      <alignment vertical="center" wrapText="1"/>
    </xf>
    <xf numFmtId="0" fontId="34" fillId="0" borderId="10" xfId="52" applyFont="1" applyFill="1" applyBorder="1" applyAlignment="1">
      <alignment horizontal="center" vertical="center" wrapText="1"/>
    </xf>
    <xf numFmtId="4" fontId="34" fillId="0" borderId="10" xfId="52" applyNumberFormat="1" applyFont="1" applyFill="1" applyBorder="1" applyAlignment="1">
      <alignment vertical="center" wrapText="1"/>
    </xf>
    <xf numFmtId="4" fontId="34" fillId="0" borderId="10" xfId="52" applyNumberFormat="1" applyFont="1" applyFill="1" applyBorder="1" applyAlignment="1">
      <alignment horizontal="center" vertical="center" wrapText="1"/>
    </xf>
    <xf numFmtId="14" fontId="34" fillId="0" borderId="10" xfId="52" applyNumberFormat="1" applyFont="1" applyFill="1" applyBorder="1" applyAlignment="1">
      <alignment horizontal="center" vertical="center" wrapText="1"/>
    </xf>
    <xf numFmtId="1" fontId="34" fillId="0" borderId="10" xfId="54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4" fillId="0" borderId="10" xfId="54" applyFont="1" applyBorder="1" applyAlignment="1">
      <alignment horizontal="center" vertical="center"/>
    </xf>
    <xf numFmtId="2" fontId="36" fillId="0" borderId="16" xfId="42" applyNumberFormat="1" applyFont="1" applyFill="1" applyBorder="1" applyAlignment="1">
      <alignment horizontal="justify"/>
    </xf>
    <xf numFmtId="2" fontId="10" fillId="0" borderId="10" xfId="42" applyNumberFormat="1" applyFont="1" applyFill="1" applyBorder="1" applyAlignment="1">
      <alignment horizontal="center" vertical="center" wrapText="1"/>
    </xf>
    <xf numFmtId="1" fontId="10" fillId="0" borderId="10" xfId="42" applyNumberFormat="1" applyFont="1" applyFill="1" applyBorder="1" applyAlignment="1">
      <alignment horizontal="center" vertical="center" wrapText="1"/>
    </xf>
    <xf numFmtId="2" fontId="38" fillId="0" borderId="10" xfId="42" applyNumberFormat="1" applyFont="1" applyFill="1" applyBorder="1" applyAlignment="1">
      <alignment horizontal="center" vertical="center" wrapText="1"/>
    </xf>
    <xf numFmtId="0" fontId="38" fillId="0" borderId="0" xfId="42" applyFont="1" applyAlignment="1">
      <alignment vertical="center" wrapText="1"/>
    </xf>
    <xf numFmtId="1" fontId="38" fillId="0" borderId="10" xfId="42" applyNumberFormat="1" applyFont="1" applyFill="1" applyBorder="1" applyAlignment="1">
      <alignment horizontal="center" vertical="center" wrapText="1"/>
    </xf>
    <xf numFmtId="0" fontId="38" fillId="0" borderId="0" xfId="42" applyFont="1"/>
    <xf numFmtId="0" fontId="35" fillId="0" borderId="10" xfId="48" applyFont="1" applyFill="1" applyBorder="1" applyAlignment="1">
      <alignment horizontal="left" vertical="center" wrapText="1"/>
    </xf>
    <xf numFmtId="9" fontId="36" fillId="0" borderId="16" xfId="64" applyFont="1" applyFill="1" applyBorder="1" applyAlignment="1">
      <alignment horizontal="justify"/>
    </xf>
    <xf numFmtId="49" fontId="10" fillId="0" borderId="10" xfId="40" applyNumberFormat="1" applyFont="1" applyBorder="1" applyAlignment="1">
      <alignment horizontal="center" vertical="center" wrapText="1"/>
    </xf>
    <xf numFmtId="0" fontId="10" fillId="0" borderId="0" xfId="40" applyFont="1" applyAlignment="1">
      <alignment horizontal="center" vertical="center" wrapText="1"/>
    </xf>
    <xf numFmtId="0" fontId="10" fillId="26" borderId="0" xfId="42" applyFont="1" applyFill="1" applyAlignment="1">
      <alignment vertical="center" wrapText="1"/>
    </xf>
    <xf numFmtId="2" fontId="10" fillId="0" borderId="0" xfId="42" applyNumberFormat="1" applyFont="1"/>
    <xf numFmtId="0" fontId="38" fillId="0" borderId="10" xfId="42" applyFont="1" applyFill="1" applyBorder="1" applyAlignment="1">
      <alignment horizontal="center" vertical="center" wrapText="1"/>
    </xf>
    <xf numFmtId="0" fontId="38" fillId="0" borderId="14" xfId="42" applyFont="1" applyFill="1" applyBorder="1" applyAlignment="1">
      <alignment horizontal="center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vertical="center"/>
    </xf>
    <xf numFmtId="0" fontId="6" fillId="25" borderId="10" xfId="57" applyFont="1" applyFill="1" applyBorder="1" applyAlignment="1">
      <alignment horizontal="left" vertical="center" wrapText="1"/>
    </xf>
    <xf numFmtId="49" fontId="6" fillId="25" borderId="10" xfId="57" applyNumberFormat="1" applyFont="1" applyFill="1" applyBorder="1" applyAlignment="1">
      <alignment vertical="center"/>
    </xf>
    <xf numFmtId="2" fontId="11" fillId="0" borderId="10" xfId="42" applyNumberFormat="1" applyFont="1" applyFill="1" applyBorder="1" applyAlignment="1">
      <alignment vertical="center" wrapText="1"/>
    </xf>
    <xf numFmtId="0" fontId="3" fillId="0" borderId="10" xfId="57" applyFont="1" applyBorder="1" applyAlignment="1">
      <alignment vertical="center" wrapText="1"/>
    </xf>
    <xf numFmtId="168" fontId="10" fillId="25" borderId="10" xfId="75" applyNumberFormat="1" applyFont="1" applyFill="1" applyBorder="1" applyAlignment="1">
      <alignment horizontal="left" vertical="center" wrapText="1"/>
    </xf>
    <xf numFmtId="0" fontId="38" fillId="0" borderId="10" xfId="42" applyFont="1" applyFill="1" applyBorder="1" applyAlignment="1">
      <alignment vertical="top" wrapText="1"/>
    </xf>
    <xf numFmtId="0" fontId="10" fillId="0" borderId="10" xfId="42" applyFont="1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vertical="top" wrapText="1"/>
    </xf>
    <xf numFmtId="0" fontId="10" fillId="0" borderId="10" xfId="42" applyFont="1" applyFill="1" applyBorder="1" applyAlignment="1">
      <alignment horizontal="justify" vertical="top" wrapText="1"/>
    </xf>
    <xf numFmtId="9" fontId="10" fillId="0" borderId="10" xfId="64" applyFont="1" applyFill="1" applyBorder="1" applyAlignment="1">
      <alignment horizontal="center" vertical="center" wrapText="1"/>
    </xf>
    <xf numFmtId="169" fontId="38" fillId="0" borderId="10" xfId="42" applyNumberFormat="1" applyFont="1" applyFill="1" applyBorder="1" applyAlignment="1">
      <alignment horizontal="center" vertical="center" wrapText="1"/>
    </xf>
    <xf numFmtId="14" fontId="10" fillId="0" borderId="10" xfId="42" applyNumberFormat="1" applyFont="1" applyFill="1" applyBorder="1" applyAlignment="1">
      <alignment horizontal="center" vertical="center" wrapText="1"/>
    </xf>
    <xf numFmtId="9" fontId="10" fillId="0" borderId="10" xfId="42" applyNumberFormat="1" applyFont="1" applyFill="1" applyBorder="1" applyAlignment="1">
      <alignment horizontal="center" vertical="center"/>
    </xf>
    <xf numFmtId="0" fontId="10" fillId="0" borderId="0" xfId="42" applyFont="1" applyFill="1" applyAlignment="1">
      <alignment vertical="top" wrapText="1"/>
    </xf>
    <xf numFmtId="0" fontId="40" fillId="0" borderId="18" xfId="42" applyFont="1" applyFill="1" applyBorder="1" applyAlignment="1">
      <alignment vertical="center" wrapText="1"/>
    </xf>
    <xf numFmtId="0" fontId="40" fillId="0" borderId="15" xfId="42" applyFont="1" applyFill="1" applyBorder="1" applyAlignment="1">
      <alignment vertical="center" wrapText="1"/>
    </xf>
    <xf numFmtId="0" fontId="40" fillId="0" borderId="19" xfId="42" applyFont="1" applyFill="1" applyBorder="1" applyAlignment="1">
      <alignment vertical="center" wrapText="1"/>
    </xf>
    <xf numFmtId="0" fontId="40" fillId="0" borderId="16" xfId="42" applyFont="1" applyFill="1" applyBorder="1" applyAlignment="1">
      <alignment vertical="center" wrapText="1"/>
    </xf>
    <xf numFmtId="0" fontId="40" fillId="0" borderId="15" xfId="42" applyFont="1" applyFill="1" applyBorder="1" applyAlignment="1">
      <alignment horizontal="justify" vertical="center" wrapText="1"/>
    </xf>
    <xf numFmtId="0" fontId="58" fillId="0" borderId="15" xfId="42" applyFont="1" applyFill="1" applyBorder="1" applyAlignment="1">
      <alignment horizontal="justify" vertical="center" wrapText="1"/>
    </xf>
    <xf numFmtId="2" fontId="40" fillId="0" borderId="15" xfId="42" applyNumberFormat="1" applyFont="1" applyFill="1" applyBorder="1" applyAlignment="1">
      <alignment horizontal="justify" vertical="center" wrapText="1"/>
    </xf>
    <xf numFmtId="0" fontId="59" fillId="0" borderId="10" xfId="57" applyFont="1" applyFill="1" applyBorder="1" applyAlignment="1">
      <alignment horizontal="left" vertical="center" wrapText="1"/>
    </xf>
    <xf numFmtId="0" fontId="36" fillId="0" borderId="10" xfId="42" applyFont="1" applyFill="1" applyBorder="1" applyAlignment="1">
      <alignment horizontal="justify"/>
    </xf>
    <xf numFmtId="2" fontId="36" fillId="0" borderId="10" xfId="42" applyNumberFormat="1" applyFont="1" applyFill="1" applyBorder="1" applyAlignment="1">
      <alignment horizontal="justify"/>
    </xf>
    <xf numFmtId="49" fontId="6" fillId="0" borderId="11" xfId="57" applyNumberFormat="1" applyFont="1" applyFill="1" applyBorder="1" applyAlignment="1">
      <alignment horizontal="center" vertical="center"/>
    </xf>
    <xf numFmtId="49" fontId="6" fillId="0" borderId="23" xfId="57" applyNumberFormat="1" applyFont="1" applyFill="1" applyBorder="1" applyAlignment="1">
      <alignment horizontal="center" vertical="center"/>
    </xf>
    <xf numFmtId="49" fontId="6" fillId="0" borderId="22" xfId="57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7" fillId="0" borderId="0" xfId="57" applyFont="1" applyAlignment="1">
      <alignment horizontal="center" vertical="center"/>
    </xf>
    <xf numFmtId="0" fontId="47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5" fillId="0" borderId="10" xfId="57" applyFont="1" applyBorder="1" applyAlignment="1">
      <alignment horizontal="center" vertical="center" wrapText="1"/>
    </xf>
    <xf numFmtId="0" fontId="35" fillId="0" borderId="14" xfId="57" applyFont="1" applyBorder="1" applyAlignment="1">
      <alignment horizontal="center" vertical="center" wrapText="1"/>
    </xf>
    <xf numFmtId="0" fontId="35" fillId="0" borderId="12" xfId="57" applyFont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24" xfId="57" applyFont="1" applyBorder="1" applyAlignment="1">
      <alignment vertical="center"/>
    </xf>
    <xf numFmtId="0" fontId="4" fillId="0" borderId="10" xfId="57" applyFont="1" applyBorder="1" applyAlignment="1">
      <alignment horizontal="center" vertical="center" wrapText="1"/>
    </xf>
    <xf numFmtId="49" fontId="10" fillId="0" borderId="0" xfId="40" applyNumberFormat="1" applyFont="1" applyBorder="1" applyAlignment="1">
      <alignment horizontal="left" vertical="top"/>
    </xf>
    <xf numFmtId="0" fontId="38" fillId="0" borderId="25" xfId="40" applyFont="1" applyFill="1" applyBorder="1" applyAlignment="1">
      <alignment horizontal="center" vertical="center" wrapText="1"/>
    </xf>
    <xf numFmtId="0" fontId="38" fillId="0" borderId="26" xfId="40" applyFont="1" applyFill="1" applyBorder="1" applyAlignment="1">
      <alignment horizontal="center" vertical="center" wrapText="1"/>
    </xf>
    <xf numFmtId="0" fontId="38" fillId="0" borderId="27" xfId="40" applyFont="1" applyFill="1" applyBorder="1" applyAlignment="1">
      <alignment horizontal="center" vertical="center" wrapText="1"/>
    </xf>
    <xf numFmtId="0" fontId="38" fillId="0" borderId="28" xfId="40" applyFont="1" applyFill="1" applyBorder="1" applyAlignment="1">
      <alignment horizontal="center" vertical="center" wrapText="1"/>
    </xf>
    <xf numFmtId="0" fontId="38" fillId="0" borderId="14" xfId="40" applyFont="1" applyFill="1" applyBorder="1" applyAlignment="1">
      <alignment horizontal="center" vertical="center" wrapText="1"/>
    </xf>
    <xf numFmtId="0" fontId="38" fillId="0" borderId="12" xfId="40" applyFont="1" applyFill="1" applyBorder="1" applyAlignment="1">
      <alignment horizontal="center" vertical="center" wrapText="1"/>
    </xf>
    <xf numFmtId="0" fontId="38" fillId="0" borderId="13" xfId="40" applyFont="1" applyFill="1" applyBorder="1" applyAlignment="1">
      <alignment horizontal="center" vertical="center" wrapText="1"/>
    </xf>
    <xf numFmtId="0" fontId="38" fillId="0" borderId="11" xfId="40" applyFont="1" applyBorder="1" applyAlignment="1">
      <alignment horizontal="center" vertical="center" wrapText="1"/>
    </xf>
    <xf numFmtId="0" fontId="38" fillId="0" borderId="22" xfId="40" applyFont="1" applyBorder="1" applyAlignment="1">
      <alignment horizontal="center" vertical="center" wrapText="1"/>
    </xf>
    <xf numFmtId="0" fontId="38" fillId="0" borderId="23" xfId="40" applyFont="1" applyBorder="1" applyAlignment="1">
      <alignment horizontal="center" vertical="center" wrapText="1"/>
    </xf>
    <xf numFmtId="0" fontId="10" fillId="0" borderId="24" xfId="40" applyFont="1" applyBorder="1" applyAlignment="1">
      <alignment horizontal="left" vertical="center"/>
    </xf>
    <xf numFmtId="0" fontId="3" fillId="0" borderId="0" xfId="57" applyFont="1" applyAlignment="1">
      <alignment horizontal="center" vertical="center"/>
    </xf>
    <xf numFmtId="0" fontId="38" fillId="0" borderId="14" xfId="40" applyFont="1" applyBorder="1" applyAlignment="1">
      <alignment horizontal="center" vertical="center"/>
    </xf>
    <xf numFmtId="0" fontId="38" fillId="0" borderId="13" xfId="40" applyFont="1" applyBorder="1" applyAlignment="1">
      <alignment horizontal="center" vertical="center"/>
    </xf>
    <xf numFmtId="0" fontId="38" fillId="0" borderId="12" xfId="40" applyFont="1" applyBorder="1" applyAlignment="1">
      <alignment horizontal="center" vertical="center"/>
    </xf>
    <xf numFmtId="0" fontId="38" fillId="0" borderId="14" xfId="40" applyFont="1" applyBorder="1" applyAlignment="1">
      <alignment horizontal="center" vertical="center" wrapText="1"/>
    </xf>
    <xf numFmtId="0" fontId="38" fillId="0" borderId="12" xfId="40" applyFont="1" applyBorder="1" applyAlignment="1">
      <alignment horizontal="center" vertical="center" wrapText="1"/>
    </xf>
    <xf numFmtId="0" fontId="38" fillId="0" borderId="25" xfId="40" applyFont="1" applyBorder="1" applyAlignment="1">
      <alignment horizontal="center" vertical="center" wrapText="1"/>
    </xf>
    <xf numFmtId="0" fontId="38" fillId="0" borderId="26" xfId="40" applyFont="1" applyBorder="1" applyAlignment="1">
      <alignment horizontal="center" vertical="center" wrapText="1"/>
    </xf>
    <xf numFmtId="0" fontId="38" fillId="0" borderId="27" xfId="40" applyFont="1" applyBorder="1" applyAlignment="1">
      <alignment horizontal="center" vertical="center" wrapText="1"/>
    </xf>
    <xf numFmtId="0" fontId="38" fillId="0" borderId="28" xfId="40" applyFont="1" applyBorder="1" applyAlignment="1">
      <alignment horizontal="center" vertical="center" wrapText="1"/>
    </xf>
    <xf numFmtId="0" fontId="38" fillId="0" borderId="13" xfId="40" applyFont="1" applyBorder="1" applyAlignment="1">
      <alignment horizontal="center" vertical="center" wrapText="1"/>
    </xf>
    <xf numFmtId="0" fontId="8" fillId="0" borderId="0" xfId="57" applyFont="1" applyAlignment="1">
      <alignment horizontal="center" vertical="center"/>
    </xf>
    <xf numFmtId="0" fontId="34" fillId="0" borderId="0" xfId="53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4" fillId="0" borderId="0" xfId="53" applyFont="1" applyAlignment="1">
      <alignment horizontal="center"/>
    </xf>
    <xf numFmtId="0" fontId="49" fillId="0" borderId="0" xfId="53" applyFont="1" applyFill="1" applyAlignment="1">
      <alignment horizontal="center"/>
    </xf>
    <xf numFmtId="0" fontId="4" fillId="0" borderId="24" xfId="57" applyFont="1" applyBorder="1" applyAlignment="1">
      <alignment horizontal="center" vertical="center" wrapText="1"/>
    </xf>
    <xf numFmtId="0" fontId="35" fillId="0" borderId="11" xfId="57" applyFont="1" applyBorder="1" applyAlignment="1">
      <alignment horizontal="center" vertical="center" wrapText="1"/>
    </xf>
    <xf numFmtId="0" fontId="35" fillId="0" borderId="23" xfId="57" applyFont="1" applyBorder="1" applyAlignment="1">
      <alignment horizontal="center" vertical="center" wrapText="1"/>
    </xf>
    <xf numFmtId="0" fontId="35" fillId="0" borderId="22" xfId="57" applyFont="1" applyBorder="1" applyAlignment="1">
      <alignment horizontal="center" vertical="center" wrapText="1"/>
    </xf>
    <xf numFmtId="0" fontId="35" fillId="25" borderId="29" xfId="42" applyFont="1" applyFill="1" applyBorder="1" applyAlignment="1">
      <alignment horizontal="center" vertical="center" wrapText="1"/>
    </xf>
    <xf numFmtId="0" fontId="35" fillId="25" borderId="10" xfId="42" applyFont="1" applyFill="1" applyBorder="1" applyAlignment="1">
      <alignment horizontal="center" vertical="center" wrapText="1"/>
    </xf>
    <xf numFmtId="0" fontId="35" fillId="25" borderId="30" xfId="42" applyFont="1" applyFill="1" applyBorder="1" applyAlignment="1">
      <alignment horizontal="center" vertical="center" wrapText="1"/>
    </xf>
    <xf numFmtId="0" fontId="47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0" fontId="35" fillId="25" borderId="31" xfId="42" applyFont="1" applyFill="1" applyBorder="1" applyAlignment="1">
      <alignment horizontal="center" vertical="center" wrapText="1"/>
    </xf>
    <xf numFmtId="0" fontId="35" fillId="25" borderId="32" xfId="42" applyFont="1" applyFill="1" applyBorder="1" applyAlignment="1">
      <alignment horizontal="center" vertical="center" wrapText="1"/>
    </xf>
    <xf numFmtId="0" fontId="35" fillId="25" borderId="33" xfId="42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8" fillId="0" borderId="10" xfId="42" applyFont="1" applyFill="1" applyBorder="1" applyAlignment="1">
      <alignment horizontal="center" vertical="center" wrapText="1"/>
    </xf>
    <xf numFmtId="0" fontId="38" fillId="0" borderId="12" xfId="42" applyFont="1" applyFill="1" applyBorder="1" applyAlignment="1">
      <alignment horizontal="center" vertical="center" wrapText="1"/>
    </xf>
    <xf numFmtId="0" fontId="38" fillId="0" borderId="27" xfId="42" applyFont="1" applyFill="1" applyBorder="1" applyAlignment="1">
      <alignment horizontal="center" vertical="center" wrapText="1"/>
    </xf>
    <xf numFmtId="0" fontId="38" fillId="0" borderId="28" xfId="42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4" xfId="42" applyNumberFormat="1" applyFont="1" applyFill="1" applyBorder="1" applyAlignment="1">
      <alignment horizontal="center" vertical="center" wrapText="1"/>
    </xf>
    <xf numFmtId="0" fontId="38" fillId="0" borderId="13" xfId="42" applyNumberFormat="1" applyFont="1" applyFill="1" applyBorder="1" applyAlignment="1">
      <alignment horizontal="center" vertical="center" wrapText="1"/>
    </xf>
    <xf numFmtId="0" fontId="38" fillId="0" borderId="12" xfId="42" applyNumberFormat="1" applyFont="1" applyFill="1" applyBorder="1" applyAlignment="1">
      <alignment horizontal="center" vertical="center" wrapText="1"/>
    </xf>
    <xf numFmtId="0" fontId="38" fillId="0" borderId="10" xfId="42" applyNumberFormat="1" applyFont="1" applyFill="1" applyBorder="1" applyAlignment="1">
      <alignment horizontal="center" vertical="center" wrapText="1"/>
    </xf>
    <xf numFmtId="0" fontId="38" fillId="0" borderId="10" xfId="42" applyFont="1" applyFill="1" applyBorder="1" applyAlignment="1">
      <alignment horizontal="center" vertical="center"/>
    </xf>
    <xf numFmtId="0" fontId="38" fillId="0" borderId="0" xfId="42" applyFont="1" applyFill="1" applyAlignment="1">
      <alignment horizontal="center" vertical="top" wrapText="1"/>
    </xf>
    <xf numFmtId="0" fontId="10" fillId="0" borderId="0" xfId="42" applyFont="1" applyFill="1" applyBorder="1" applyAlignment="1">
      <alignment horizontal="left"/>
    </xf>
    <xf numFmtId="0" fontId="10" fillId="0" borderId="0" xfId="42" applyFont="1" applyFill="1" applyAlignment="1">
      <alignment horizontal="left" vertical="center" wrapText="1"/>
    </xf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Alignment="1">
      <alignment horizontal="left" wrapText="1"/>
    </xf>
    <xf numFmtId="0" fontId="10" fillId="0" borderId="0" xfId="42" applyFont="1" applyFill="1" applyAlignment="1">
      <alignment horizontal="center"/>
    </xf>
    <xf numFmtId="0" fontId="38" fillId="0" borderId="14" xfId="42" applyFont="1" applyFill="1" applyBorder="1" applyAlignment="1">
      <alignment horizontal="center" vertical="center" wrapText="1"/>
    </xf>
    <xf numFmtId="0" fontId="38" fillId="0" borderId="13" xfId="42" applyFont="1" applyFill="1" applyBorder="1" applyAlignment="1">
      <alignment horizontal="center" vertical="center" wrapText="1"/>
    </xf>
    <xf numFmtId="0" fontId="38" fillId="0" borderId="0" xfId="42" applyFont="1" applyFill="1" applyAlignment="1">
      <alignment horizontal="center"/>
    </xf>
    <xf numFmtId="0" fontId="38" fillId="0" borderId="10" xfId="60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 wrapText="1"/>
    </xf>
    <xf numFmtId="0" fontId="35" fillId="0" borderId="14" xfId="54" applyFont="1" applyFill="1" applyBorder="1" applyAlignment="1">
      <alignment horizontal="center" vertical="center" wrapText="1"/>
    </xf>
    <xf numFmtId="0" fontId="35" fillId="0" borderId="12" xfId="54" applyFont="1" applyFill="1" applyBorder="1" applyAlignment="1">
      <alignment horizontal="center" vertical="center" wrapText="1"/>
    </xf>
    <xf numFmtId="0" fontId="49" fillId="0" borderId="10" xfId="54" applyFont="1" applyFill="1" applyBorder="1" applyAlignment="1">
      <alignment horizontal="center" vertical="center" wrapText="1"/>
    </xf>
    <xf numFmtId="0" fontId="35" fillId="0" borderId="14" xfId="54" applyFont="1" applyFill="1" applyBorder="1" applyAlignment="1">
      <alignment horizontal="center" vertical="center" textRotation="90" wrapText="1"/>
    </xf>
    <xf numFmtId="0" fontId="35" fillId="0" borderId="12" xfId="54" applyFont="1" applyFill="1" applyBorder="1" applyAlignment="1">
      <alignment horizontal="center" vertical="center" textRotation="90" wrapText="1"/>
    </xf>
    <xf numFmtId="0" fontId="35" fillId="0" borderId="14" xfId="48" applyFont="1" applyFill="1" applyBorder="1" applyAlignment="1">
      <alignment horizontal="center" vertical="center" textRotation="90" wrapText="1"/>
    </xf>
    <xf numFmtId="0" fontId="35" fillId="0" borderId="12" xfId="48" applyFont="1" applyFill="1" applyBorder="1" applyAlignment="1">
      <alignment horizontal="center" vertical="center" textRotation="90" wrapText="1"/>
    </xf>
    <xf numFmtId="0" fontId="38" fillId="0" borderId="14" xfId="42" applyFont="1" applyFill="1" applyBorder="1" applyAlignment="1">
      <alignment horizontal="center" vertical="center" textRotation="90" wrapText="1"/>
    </xf>
    <xf numFmtId="0" fontId="38" fillId="0" borderId="12" xfId="42" applyFont="1" applyFill="1" applyBorder="1" applyAlignment="1">
      <alignment horizontal="center" vertical="center" textRotation="90" wrapText="1"/>
    </xf>
    <xf numFmtId="0" fontId="38" fillId="0" borderId="14" xfId="54" applyFont="1" applyFill="1" applyBorder="1" applyAlignment="1" applyProtection="1">
      <alignment horizontal="center" vertical="center" wrapText="1"/>
    </xf>
    <xf numFmtId="0" fontId="38" fillId="0" borderId="12" xfId="54" applyFont="1" applyFill="1" applyBorder="1" applyAlignment="1" applyProtection="1">
      <alignment horizontal="center" vertical="center" wrapText="1"/>
    </xf>
    <xf numFmtId="0" fontId="35" fillId="0" borderId="14" xfId="54" applyFont="1" applyFill="1" applyBorder="1" applyAlignment="1">
      <alignment horizontal="center" vertical="center"/>
    </xf>
    <xf numFmtId="0" fontId="35" fillId="0" borderId="12" xfId="54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 textRotation="90" wrapText="1"/>
    </xf>
    <xf numFmtId="0" fontId="38" fillId="0" borderId="10" xfId="54" applyFont="1" applyFill="1" applyBorder="1" applyAlignment="1" applyProtection="1">
      <alignment horizontal="center" vertical="center" textRotation="90" wrapText="1"/>
    </xf>
    <xf numFmtId="0" fontId="36" fillId="0" borderId="0" xfId="54" applyFont="1" applyFill="1" applyAlignment="1">
      <alignment horizontal="center"/>
    </xf>
    <xf numFmtId="0" fontId="49" fillId="0" borderId="24" xfId="54" applyFont="1" applyFill="1" applyBorder="1" applyAlignment="1">
      <alignment horizontal="center"/>
    </xf>
    <xf numFmtId="0" fontId="35" fillId="0" borderId="13" xfId="54" applyFont="1" applyFill="1" applyBorder="1" applyAlignment="1">
      <alignment horizontal="center" vertical="center" wrapText="1"/>
    </xf>
    <xf numFmtId="0" fontId="35" fillId="0" borderId="25" xfId="54" applyFont="1" applyFill="1" applyBorder="1" applyAlignment="1">
      <alignment horizontal="center" vertical="center" wrapText="1"/>
    </xf>
    <xf numFmtId="0" fontId="35" fillId="0" borderId="34" xfId="54" applyFont="1" applyFill="1" applyBorder="1" applyAlignment="1">
      <alignment horizontal="center" vertical="center" wrapText="1"/>
    </xf>
    <xf numFmtId="0" fontId="35" fillId="0" borderId="27" xfId="54" applyFont="1" applyFill="1" applyBorder="1" applyAlignment="1">
      <alignment horizontal="center" vertical="center" wrapText="1"/>
    </xf>
    <xf numFmtId="0" fontId="35" fillId="0" borderId="11" xfId="54" applyFont="1" applyFill="1" applyBorder="1" applyAlignment="1">
      <alignment horizontal="center" vertical="center" wrapText="1"/>
    </xf>
    <xf numFmtId="0" fontId="35" fillId="0" borderId="23" xfId="54" applyFont="1" applyFill="1" applyBorder="1" applyAlignment="1">
      <alignment horizontal="center" vertical="center" wrapText="1"/>
    </xf>
    <xf numFmtId="0" fontId="35" fillId="0" borderId="22" xfId="5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wrapText="1"/>
    </xf>
    <xf numFmtId="0" fontId="37" fillId="0" borderId="0" xfId="42" applyFont="1" applyFill="1" applyAlignment="1">
      <alignment horizontal="center"/>
    </xf>
    <xf numFmtId="0" fontId="44" fillId="0" borderId="0" xfId="42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" xfId="40"/>
    <cellStyle name="Обычный 2_Xl0000845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6 2 3_Паспорт инвестроекта для Оли замечания" xfId="53"/>
    <cellStyle name="Обычный 6 2 3_ССПИ на ПС №84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ИПР 2008 ПЭ корр_прил 1.1" xfId="75"/>
    <cellStyle name="Обычный_Форматы по компаниям_last" xfId="60"/>
    <cellStyle name="Плохой 2" xfId="61"/>
    <cellStyle name="Пояснение 2" xfId="62"/>
    <cellStyle name="Примечание 2" xfId="63"/>
    <cellStyle name="Процентный" xfId="64" builtinId="5"/>
    <cellStyle name="Процентный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 2" xfId="71"/>
    <cellStyle name="Финансовый 2 2 2 2 2" xfId="72"/>
    <cellStyle name="Финансовый 3" xfId="73"/>
    <cellStyle name="Хороший 2" xfId="7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90;&#1088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CY1"/>
          <cell r="CZ1"/>
          <cell r="DA1"/>
          <cell r="DB1"/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CY3"/>
          <cell r="CZ3"/>
          <cell r="DA3"/>
          <cell r="DB3"/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  <cell r="MC3"/>
          <cell r="MD3"/>
          <cell r="ME3"/>
          <cell r="MF3"/>
          <cell r="MG3"/>
          <cell r="MH3"/>
          <cell r="MI3"/>
          <cell r="MJ3"/>
          <cell r="MK3"/>
          <cell r="ML3"/>
          <cell r="MM3"/>
          <cell r="MN3"/>
          <cell r="MO3"/>
          <cell r="MP3"/>
          <cell r="MQ3"/>
          <cell r="MR3"/>
          <cell r="MS3"/>
          <cell r="MT3"/>
          <cell r="MU3"/>
          <cell r="MV3"/>
          <cell r="MW3"/>
          <cell r="MX3"/>
          <cell r="MY3"/>
          <cell r="MZ3"/>
          <cell r="NA3"/>
          <cell r="NB3"/>
          <cell r="NC3"/>
          <cell r="ND3"/>
          <cell r="NE3"/>
          <cell r="NF3"/>
          <cell r="NG3"/>
          <cell r="NH3"/>
          <cell r="NI3"/>
          <cell r="NJ3"/>
          <cell r="NK3"/>
          <cell r="NL3"/>
          <cell r="NM3"/>
          <cell r="NN3"/>
          <cell r="NO3"/>
          <cell r="NP3"/>
          <cell r="NQ3"/>
          <cell r="NR3"/>
          <cell r="NS3"/>
          <cell r="NT3"/>
          <cell r="NU3"/>
          <cell r="NV3"/>
          <cell r="NW3"/>
          <cell r="NX3"/>
          <cell r="NY3"/>
          <cell r="NZ3"/>
          <cell r="OA3"/>
          <cell r="OB3"/>
          <cell r="OC3"/>
          <cell r="OD3"/>
          <cell r="OE3"/>
          <cell r="OL3"/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M4"/>
          <cell r="N4"/>
          <cell r="O4"/>
          <cell r="P4"/>
          <cell r="Q4"/>
          <cell r="R4" t="str">
            <v>план 2019</v>
          </cell>
          <cell r="S4"/>
          <cell r="T4"/>
          <cell r="U4"/>
          <cell r="V4"/>
          <cell r="W4"/>
          <cell r="X4" t="str">
            <v>план 2018 1кв</v>
          </cell>
          <cell r="Y4"/>
          <cell r="Z4"/>
          <cell r="AA4"/>
          <cell r="AB4"/>
          <cell r="AC4"/>
          <cell r="AD4" t="str">
            <v>план 2018 2кв</v>
          </cell>
          <cell r="AE4"/>
          <cell r="AF4"/>
          <cell r="AG4"/>
          <cell r="AH4"/>
          <cell r="AI4"/>
          <cell r="AJ4" t="str">
            <v>план 2018 3кв</v>
          </cell>
          <cell r="AK4"/>
          <cell r="AL4"/>
          <cell r="AM4"/>
          <cell r="AN4"/>
          <cell r="AO4"/>
          <cell r="AP4" t="str">
            <v>план 2018 4кв</v>
          </cell>
          <cell r="AQ4"/>
          <cell r="AR4"/>
          <cell r="AS4"/>
          <cell r="AT4"/>
          <cell r="AU4"/>
          <cell r="AV4" t="str">
            <v>план 2018</v>
          </cell>
          <cell r="AW4"/>
          <cell r="AX4"/>
          <cell r="AY4"/>
          <cell r="AZ4"/>
          <cell r="BA4"/>
          <cell r="BB4" t="str">
            <v>план квартал финансирования</v>
          </cell>
          <cell r="BC4"/>
          <cell r="BD4"/>
          <cell r="BE4"/>
          <cell r="BF4"/>
          <cell r="BG4" t="str">
            <v>факт 2018</v>
          </cell>
          <cell r="BH4"/>
          <cell r="BI4"/>
          <cell r="BJ4"/>
          <cell r="BK4"/>
          <cell r="BL4"/>
          <cell r="BM4" t="str">
            <v>факт 1кв 2018</v>
          </cell>
          <cell r="BN4"/>
          <cell r="BO4"/>
          <cell r="BP4"/>
          <cell r="BQ4"/>
          <cell r="BR4"/>
          <cell r="BS4" t="str">
            <v>факт 2кв 2018</v>
          </cell>
          <cell r="BT4"/>
          <cell r="BU4"/>
          <cell r="BV4"/>
          <cell r="BW4"/>
          <cell r="BX4"/>
          <cell r="BY4" t="str">
            <v>факт 3кв 2018</v>
          </cell>
          <cell r="BZ4"/>
          <cell r="CA4"/>
          <cell r="CB4"/>
          <cell r="CC4"/>
          <cell r="CD4"/>
          <cell r="CE4" t="str">
            <v>факт 4кв 2018</v>
          </cell>
          <cell r="CF4"/>
          <cell r="CG4"/>
          <cell r="CH4"/>
          <cell r="CI4"/>
          <cell r="CJ4"/>
          <cell r="CK4" t="str">
            <v>факт квартал 2018</v>
          </cell>
          <cell r="CL4"/>
          <cell r="CM4"/>
          <cell r="CN4"/>
          <cell r="CO4"/>
          <cell r="CP4"/>
          <cell r="CQ4" t="str">
            <v>факт квартал финансирования</v>
          </cell>
          <cell r="CR4"/>
          <cell r="CS4"/>
          <cell r="CT4"/>
          <cell r="CU4"/>
          <cell r="CX4" t="str">
            <v>Всего по инвестпроекту</v>
          </cell>
          <cell r="CY4"/>
          <cell r="CZ4"/>
          <cell r="DA4"/>
          <cell r="DB4"/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J4"/>
          <cell r="DK4"/>
          <cell r="DL4"/>
          <cell r="DM4"/>
          <cell r="DN4" t="str">
            <v>План 2019</v>
          </cell>
          <cell r="DO4"/>
          <cell r="DP4"/>
          <cell r="DQ4"/>
          <cell r="DR4"/>
          <cell r="DX4"/>
          <cell r="DY4"/>
          <cell r="DZ4"/>
          <cell r="EA4"/>
          <cell r="EB4"/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C4"/>
          <cell r="FD4"/>
          <cell r="FE4"/>
          <cell r="FF4"/>
          <cell r="FG4"/>
          <cell r="FH4"/>
          <cell r="FI4"/>
          <cell r="FJ4"/>
          <cell r="FK4"/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O4"/>
          <cell r="IP4"/>
          <cell r="IQ4"/>
          <cell r="IR4"/>
          <cell r="IS4"/>
          <cell r="IT4"/>
          <cell r="IU4"/>
          <cell r="IV4"/>
          <cell r="IW4"/>
          <cell r="IX4"/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C4"/>
          <cell r="LD4"/>
          <cell r="LE4"/>
          <cell r="LF4"/>
          <cell r="LG4"/>
          <cell r="LH4"/>
          <cell r="LI4"/>
          <cell r="LJ4"/>
          <cell r="LK4"/>
          <cell r="LL4"/>
          <cell r="LQ4" t="str">
            <v>Вывод всего план</v>
          </cell>
          <cell r="LR4"/>
          <cell r="LS4"/>
          <cell r="LT4"/>
          <cell r="LU4"/>
          <cell r="LX4" t="str">
            <v>Вывод 2018г</v>
          </cell>
          <cell r="LY4"/>
          <cell r="LZ4"/>
          <cell r="MA4"/>
          <cell r="MB4"/>
          <cell r="MC4" t="str">
            <v>Вывод План 2018</v>
          </cell>
          <cell r="MD4"/>
          <cell r="ME4"/>
          <cell r="MF4"/>
          <cell r="MG4"/>
          <cell r="MH4"/>
          <cell r="MI4"/>
          <cell r="MJ4"/>
          <cell r="MK4"/>
          <cell r="ML4"/>
          <cell r="MM4"/>
          <cell r="MN4"/>
          <cell r="MO4"/>
          <cell r="MP4"/>
          <cell r="MQ4"/>
          <cell r="MR4"/>
          <cell r="MS4"/>
          <cell r="MT4"/>
          <cell r="MU4"/>
          <cell r="MV4"/>
          <cell r="MW4"/>
          <cell r="MX4"/>
          <cell r="MY4"/>
          <cell r="MZ4"/>
          <cell r="NA4"/>
          <cell r="NB4" t="str">
            <v>Вывод текущий квартал</v>
          </cell>
          <cell r="NC4"/>
          <cell r="ND4"/>
          <cell r="NE4"/>
          <cell r="NF4"/>
          <cell r="NG4" t="str">
            <v>Вывод Факт 2018</v>
          </cell>
          <cell r="NH4"/>
          <cell r="NI4"/>
          <cell r="NJ4"/>
          <cell r="NK4"/>
          <cell r="NL4"/>
          <cell r="NM4"/>
          <cell r="NN4"/>
          <cell r="NO4"/>
          <cell r="NP4"/>
          <cell r="NQ4"/>
          <cell r="NR4"/>
          <cell r="NS4"/>
          <cell r="NT4"/>
          <cell r="NU4"/>
          <cell r="NV4"/>
          <cell r="NW4"/>
          <cell r="NX4"/>
          <cell r="NY4"/>
          <cell r="NZ4"/>
          <cell r="OA4"/>
          <cell r="OB4"/>
          <cell r="OC4"/>
          <cell r="OD4"/>
          <cell r="OE4"/>
          <cell r="OF4" t="str">
            <v>Вывод текущий квартал</v>
          </cell>
          <cell r="OG4"/>
          <cell r="OH4"/>
          <cell r="OI4"/>
          <cell r="OJ4"/>
          <cell r="OL4"/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U5"/>
          <cell r="CX5" t="str">
            <v>Утв. План</v>
          </cell>
          <cell r="CY5"/>
          <cell r="CZ5"/>
          <cell r="DA5"/>
          <cell r="DB5"/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B5"/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K5"/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D5"/>
          <cell r="ME5"/>
          <cell r="MF5"/>
          <cell r="MG5"/>
          <cell r="MH5" t="str">
            <v>1 квартал</v>
          </cell>
          <cell r="MI5"/>
          <cell r="MJ5"/>
          <cell r="MK5"/>
          <cell r="ML5"/>
          <cell r="MM5" t="str">
            <v>2 квартал</v>
          </cell>
          <cell r="MN5"/>
          <cell r="MO5"/>
          <cell r="MP5"/>
          <cell r="MQ5"/>
          <cell r="MR5" t="str">
            <v xml:space="preserve">3 квартал </v>
          </cell>
          <cell r="MS5"/>
          <cell r="MT5"/>
          <cell r="MU5"/>
          <cell r="MV5"/>
          <cell r="MW5" t="str">
            <v>4 квартал</v>
          </cell>
          <cell r="MX5"/>
          <cell r="MY5"/>
          <cell r="MZ5"/>
          <cell r="NA5"/>
          <cell r="NB5"/>
          <cell r="NC5"/>
          <cell r="ND5"/>
          <cell r="NE5"/>
          <cell r="NF5"/>
          <cell r="NG5" t="str">
            <v>Всего</v>
          </cell>
          <cell r="NH5"/>
          <cell r="NI5"/>
          <cell r="NJ5"/>
          <cell r="NK5"/>
          <cell r="NL5" t="str">
            <v>1 квартал</v>
          </cell>
          <cell r="NM5"/>
          <cell r="NN5"/>
          <cell r="NO5"/>
          <cell r="NP5"/>
          <cell r="NQ5" t="str">
            <v>2 квартал</v>
          </cell>
          <cell r="NR5"/>
          <cell r="NS5"/>
          <cell r="NT5"/>
          <cell r="NU5"/>
          <cell r="NV5" t="str">
            <v xml:space="preserve">3 квартал </v>
          </cell>
          <cell r="NW5"/>
          <cell r="NX5"/>
          <cell r="NY5"/>
          <cell r="NZ5"/>
          <cell r="OA5" t="str">
            <v>4 квартал</v>
          </cell>
          <cell r="OB5"/>
          <cell r="OC5"/>
          <cell r="OD5"/>
          <cell r="OE5"/>
          <cell r="OF5"/>
          <cell r="OG5"/>
          <cell r="OH5"/>
          <cell r="OI5"/>
          <cell r="OJ5"/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O5"/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  <cell r="OL6"/>
          <cell r="OM6"/>
          <cell r="ON6"/>
          <cell r="OO6"/>
        </row>
        <row r="7">
          <cell r="A7"/>
          <cell r="B7"/>
          <cell r="C7"/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DC7"/>
          <cell r="OL7"/>
          <cell r="OM7"/>
          <cell r="ON7"/>
          <cell r="OO7"/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2058.9576829299626</v>
          </cell>
          <cell r="F8"/>
          <cell r="G8"/>
          <cell r="H8">
            <v>1802.8570480087994</v>
          </cell>
          <cell r="I8"/>
          <cell r="J8">
            <v>2183.4026583711634</v>
          </cell>
          <cell r="K8">
            <v>1331.1126154991634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1075.0119805700001</v>
          </cell>
          <cell r="BH8">
            <v>0</v>
          </cell>
          <cell r="BI8">
            <v>0</v>
          </cell>
          <cell r="BJ8">
            <v>101.84024169333334</v>
          </cell>
          <cell r="BK8">
            <v>665.90015373000006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493.47819134000002</v>
          </cell>
          <cell r="BZ8">
            <v>0</v>
          </cell>
          <cell r="CA8">
            <v>0</v>
          </cell>
          <cell r="CB8">
            <v>0</v>
          </cell>
          <cell r="CC8">
            <v>493.47819134000002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493.47819134000002</v>
          </cell>
          <cell r="CL8">
            <v>0</v>
          </cell>
          <cell r="CM8">
            <v>0</v>
          </cell>
          <cell r="CN8">
            <v>0</v>
          </cell>
          <cell r="CO8">
            <v>493.47819134000002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1770.7660731599999</v>
          </cell>
          <cell r="DF8"/>
          <cell r="DG8">
            <v>1584.1129217215557</v>
          </cell>
          <cell r="DH8">
            <v>977.5367581715559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>
            <v>3</v>
          </cell>
          <cell r="EA8" t="str">
            <v/>
          </cell>
          <cell r="EB8" t="str">
            <v>1 2 3</v>
          </cell>
          <cell r="EC8">
            <v>1004.8499368499999</v>
          </cell>
          <cell r="ED8">
            <v>348.15047532000006</v>
          </cell>
          <cell r="EE8">
            <v>555.31403745</v>
          </cell>
          <cell r="EF8">
            <v>28.478351160000003</v>
          </cell>
          <cell r="EG8">
            <v>72.907072920000005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133.91205059000001</v>
          </cell>
          <cell r="ES8">
            <v>2.1138381900000001</v>
          </cell>
          <cell r="ET8">
            <v>67.086387580000007</v>
          </cell>
          <cell r="EU8">
            <v>4.0892954799999996</v>
          </cell>
          <cell r="EV8">
            <v>60.62252934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133.91205059000001</v>
          </cell>
          <cell r="FC8">
            <v>2.1138381900000001</v>
          </cell>
          <cell r="FD8">
            <v>67.086387580000007</v>
          </cell>
          <cell r="FE8">
            <v>4.0892954799999996</v>
          </cell>
          <cell r="FF8">
            <v>60.62252934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660.58093822000001</v>
          </cell>
          <cell r="IZ8">
            <v>0</v>
          </cell>
          <cell r="JA8">
            <v>0</v>
          </cell>
          <cell r="JB8">
            <v>0</v>
          </cell>
          <cell r="JC8">
            <v>50.458500000000008</v>
          </cell>
          <cell r="JD8">
            <v>50.458500000000008</v>
          </cell>
          <cell r="JE8">
            <v>0</v>
          </cell>
          <cell r="JF8">
            <v>0</v>
          </cell>
          <cell r="JG8">
            <v>14</v>
          </cell>
          <cell r="JH8">
            <v>0</v>
          </cell>
          <cell r="JI8">
            <v>14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555.59760232999997</v>
          </cell>
          <cell r="KG8">
            <v>0</v>
          </cell>
          <cell r="KH8">
            <v>0</v>
          </cell>
          <cell r="KI8">
            <v>0</v>
          </cell>
          <cell r="KJ8">
            <v>46.267000000000003</v>
          </cell>
          <cell r="KK8">
            <v>46.267000000000003</v>
          </cell>
          <cell r="KL8">
            <v>0</v>
          </cell>
          <cell r="KM8">
            <v>0</v>
          </cell>
          <cell r="KN8">
            <v>11</v>
          </cell>
          <cell r="KO8">
            <v>0</v>
          </cell>
          <cell r="KP8">
            <v>11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555.59760232999997</v>
          </cell>
          <cell r="LC8">
            <v>0</v>
          </cell>
          <cell r="LD8">
            <v>0</v>
          </cell>
          <cell r="LE8">
            <v>0</v>
          </cell>
          <cell r="LF8">
            <v>46.267000000000003</v>
          </cell>
          <cell r="LG8">
            <v>46.267000000000003</v>
          </cell>
          <cell r="LH8">
            <v>0</v>
          </cell>
          <cell r="LI8">
            <v>0</v>
          </cell>
          <cell r="LJ8">
            <v>11</v>
          </cell>
          <cell r="LK8">
            <v>0</v>
          </cell>
          <cell r="LL8">
            <v>11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2058.9576829299626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1126.5486835607396</v>
          </cell>
          <cell r="F9"/>
          <cell r="G9"/>
          <cell r="H9">
            <v>1120.4846779619993</v>
          </cell>
          <cell r="I9"/>
          <cell r="J9">
            <v>1575.2706996507404</v>
          </cell>
          <cell r="K9">
            <v>722.98065677874035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716.91665118000003</v>
          </cell>
          <cell r="BH9">
            <v>0</v>
          </cell>
          <cell r="BI9">
            <v>0</v>
          </cell>
          <cell r="BJ9">
            <v>0</v>
          </cell>
          <cell r="BK9">
            <v>665.90015373000006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493.47819134000002</v>
          </cell>
          <cell r="BZ9">
            <v>0</v>
          </cell>
          <cell r="CA9">
            <v>0</v>
          </cell>
          <cell r="CB9">
            <v>0</v>
          </cell>
          <cell r="CC9">
            <v>493.47819134000002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493.47819134000002</v>
          </cell>
          <cell r="CL9">
            <v>0</v>
          </cell>
          <cell r="CM9">
            <v>0</v>
          </cell>
          <cell r="CN9">
            <v>0</v>
          </cell>
          <cell r="CO9">
            <v>493.47819134000002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1074.1842815099999</v>
          </cell>
          <cell r="DF9"/>
          <cell r="DG9">
            <v>1129.7482621214542</v>
          </cell>
          <cell r="DH9">
            <v>523.17209857145428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>
            <v>3</v>
          </cell>
          <cell r="EA9" t="str">
            <v/>
          </cell>
          <cell r="EB9" t="str">
            <v>1 2 3</v>
          </cell>
          <cell r="EC9">
            <v>1004.8499368499999</v>
          </cell>
          <cell r="ED9">
            <v>348.15047532000006</v>
          </cell>
          <cell r="EE9">
            <v>555.31403745</v>
          </cell>
          <cell r="EF9">
            <v>28.478351160000003</v>
          </cell>
          <cell r="EG9">
            <v>72.907072920000005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133.91205059000001</v>
          </cell>
          <cell r="ES9">
            <v>2.1138381900000001</v>
          </cell>
          <cell r="ET9">
            <v>67.086387580000007</v>
          </cell>
          <cell r="EU9">
            <v>4.0892954799999996</v>
          </cell>
          <cell r="EV9">
            <v>60.62252934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133.91205059000001</v>
          </cell>
          <cell r="FC9">
            <v>2.1138381900000001</v>
          </cell>
          <cell r="FD9">
            <v>67.086387580000007</v>
          </cell>
          <cell r="FE9">
            <v>4.0892954799999996</v>
          </cell>
          <cell r="FF9">
            <v>60.62252934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660.58093822000001</v>
          </cell>
          <cell r="IZ9">
            <v>0</v>
          </cell>
          <cell r="JA9">
            <v>0</v>
          </cell>
          <cell r="JB9">
            <v>0</v>
          </cell>
          <cell r="JC9">
            <v>50.458500000000008</v>
          </cell>
          <cell r="JD9">
            <v>50.458500000000008</v>
          </cell>
          <cell r="JE9">
            <v>0</v>
          </cell>
          <cell r="JF9">
            <v>0</v>
          </cell>
          <cell r="JG9">
            <v>14</v>
          </cell>
          <cell r="JH9">
            <v>0</v>
          </cell>
          <cell r="JI9">
            <v>14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555.59760232999997</v>
          </cell>
          <cell r="KG9">
            <v>0</v>
          </cell>
          <cell r="KH9">
            <v>0</v>
          </cell>
          <cell r="KI9">
            <v>0</v>
          </cell>
          <cell r="KJ9">
            <v>46.267000000000003</v>
          </cell>
          <cell r="KK9">
            <v>46.267000000000003</v>
          </cell>
          <cell r="KL9">
            <v>0</v>
          </cell>
          <cell r="KM9">
            <v>0</v>
          </cell>
          <cell r="KN9">
            <v>11</v>
          </cell>
          <cell r="KO9">
            <v>0</v>
          </cell>
          <cell r="KP9">
            <v>11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555.59760232999997</v>
          </cell>
          <cell r="LC9">
            <v>0</v>
          </cell>
          <cell r="LD9">
            <v>0</v>
          </cell>
          <cell r="LE9">
            <v>0</v>
          </cell>
          <cell r="LF9">
            <v>46.267000000000003</v>
          </cell>
          <cell r="LG9">
            <v>46.267000000000003</v>
          </cell>
          <cell r="LH9">
            <v>0</v>
          </cell>
          <cell r="LI9">
            <v>0</v>
          </cell>
          <cell r="LJ9">
            <v>11</v>
          </cell>
          <cell r="LK9">
            <v>0</v>
          </cell>
          <cell r="LL9">
            <v>11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2058.9576829299626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F10"/>
          <cell r="G10"/>
          <cell r="H10">
            <v>13.064873009999365</v>
          </cell>
          <cell r="I10"/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F10"/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1004.8499368499999</v>
          </cell>
          <cell r="ED10">
            <v>348.15047532000006</v>
          </cell>
          <cell r="EE10">
            <v>555.31403745</v>
          </cell>
          <cell r="EF10">
            <v>28.478351160000003</v>
          </cell>
          <cell r="EG10">
            <v>72.907072920000005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133.91205059000001</v>
          </cell>
          <cell r="ES10">
            <v>2.1138381900000001</v>
          </cell>
          <cell r="ET10">
            <v>67.086387580000007</v>
          </cell>
          <cell r="EU10">
            <v>4.0892954799999996</v>
          </cell>
          <cell r="EV10">
            <v>60.62252934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133.91205059000001</v>
          </cell>
          <cell r="FC10">
            <v>2.1138381900000001</v>
          </cell>
          <cell r="FD10">
            <v>67.086387580000007</v>
          </cell>
          <cell r="FE10">
            <v>4.0892954799999996</v>
          </cell>
          <cell r="FF10">
            <v>60.62252934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660.58093822000001</v>
          </cell>
          <cell r="IZ10">
            <v>0</v>
          </cell>
          <cell r="JA10">
            <v>0</v>
          </cell>
          <cell r="JB10">
            <v>0</v>
          </cell>
          <cell r="JC10">
            <v>50.458500000000008</v>
          </cell>
          <cell r="JD10">
            <v>50.458500000000008</v>
          </cell>
          <cell r="JE10">
            <v>0</v>
          </cell>
          <cell r="JF10">
            <v>0</v>
          </cell>
          <cell r="JG10">
            <v>14</v>
          </cell>
          <cell r="JH10">
            <v>0</v>
          </cell>
          <cell r="JI10">
            <v>14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555.59760232999997</v>
          </cell>
          <cell r="KG10">
            <v>0</v>
          </cell>
          <cell r="KH10">
            <v>0</v>
          </cell>
          <cell r="KI10">
            <v>0</v>
          </cell>
          <cell r="KJ10">
            <v>46.267000000000003</v>
          </cell>
          <cell r="KK10">
            <v>46.267000000000003</v>
          </cell>
          <cell r="KL10">
            <v>0</v>
          </cell>
          <cell r="KM10">
            <v>0</v>
          </cell>
          <cell r="KN10">
            <v>11</v>
          </cell>
          <cell r="KO10">
            <v>0</v>
          </cell>
          <cell r="KP10">
            <v>11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555.59760232999997</v>
          </cell>
          <cell r="LC10">
            <v>0</v>
          </cell>
          <cell r="LD10">
            <v>0</v>
          </cell>
          <cell r="LE10">
            <v>0</v>
          </cell>
          <cell r="LF10">
            <v>46.267000000000003</v>
          </cell>
          <cell r="LG10">
            <v>46.267000000000003</v>
          </cell>
          <cell r="LH10">
            <v>0</v>
          </cell>
          <cell r="LI10">
            <v>0</v>
          </cell>
          <cell r="LJ10">
            <v>11</v>
          </cell>
          <cell r="LK10">
            <v>0</v>
          </cell>
          <cell r="LL10">
            <v>11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2058.9576829299626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F11"/>
          <cell r="G11"/>
          <cell r="H11">
            <v>12.894005739999365</v>
          </cell>
          <cell r="I11"/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F11"/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1004.8499368499999</v>
          </cell>
          <cell r="ED11">
            <v>348.15047532000006</v>
          </cell>
          <cell r="EE11">
            <v>555.31403745</v>
          </cell>
          <cell r="EF11">
            <v>28.478351160000003</v>
          </cell>
          <cell r="EG11">
            <v>72.907072920000005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133.91205059000001</v>
          </cell>
          <cell r="ES11">
            <v>2.1138381900000001</v>
          </cell>
          <cell r="ET11">
            <v>67.086387580000007</v>
          </cell>
          <cell r="EU11">
            <v>4.0892954799999996</v>
          </cell>
          <cell r="EV11">
            <v>60.62252934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133.91205059000001</v>
          </cell>
          <cell r="FC11">
            <v>2.1138381900000001</v>
          </cell>
          <cell r="FD11">
            <v>67.086387580000007</v>
          </cell>
          <cell r="FE11">
            <v>4.0892954799999996</v>
          </cell>
          <cell r="FF11">
            <v>60.62252934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660.58093822000001</v>
          </cell>
          <cell r="IZ11">
            <v>0</v>
          </cell>
          <cell r="JA11">
            <v>0</v>
          </cell>
          <cell r="JB11">
            <v>0</v>
          </cell>
          <cell r="JC11">
            <v>50.458500000000008</v>
          </cell>
          <cell r="JD11">
            <v>50.458500000000008</v>
          </cell>
          <cell r="JE11">
            <v>0</v>
          </cell>
          <cell r="JF11">
            <v>0</v>
          </cell>
          <cell r="JG11">
            <v>14</v>
          </cell>
          <cell r="JH11">
            <v>0</v>
          </cell>
          <cell r="JI11">
            <v>14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555.59760232999997</v>
          </cell>
          <cell r="KG11">
            <v>0</v>
          </cell>
          <cell r="KH11">
            <v>0</v>
          </cell>
          <cell r="KI11">
            <v>0</v>
          </cell>
          <cell r="KJ11">
            <v>46.267000000000003</v>
          </cell>
          <cell r="KK11">
            <v>46.267000000000003</v>
          </cell>
          <cell r="KL11">
            <v>0</v>
          </cell>
          <cell r="KM11">
            <v>0</v>
          </cell>
          <cell r="KN11">
            <v>11</v>
          </cell>
          <cell r="KO11">
            <v>0</v>
          </cell>
          <cell r="KP11">
            <v>11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555.59760232999997</v>
          </cell>
          <cell r="LC11">
            <v>0</v>
          </cell>
          <cell r="LD11">
            <v>0</v>
          </cell>
          <cell r="LE11">
            <v>0</v>
          </cell>
          <cell r="LF11">
            <v>46.267000000000003</v>
          </cell>
          <cell r="LG11">
            <v>46.267000000000003</v>
          </cell>
          <cell r="LH11">
            <v>0</v>
          </cell>
          <cell r="LI11">
            <v>0</v>
          </cell>
          <cell r="LJ11">
            <v>11</v>
          </cell>
          <cell r="LK11">
            <v>0</v>
          </cell>
          <cell r="LL11">
            <v>11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2058.9576829299626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F12"/>
          <cell r="G12"/>
          <cell r="H12">
            <v>0.17086726999999999</v>
          </cell>
          <cell r="I12"/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F12"/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1004.8499368499999</v>
          </cell>
          <cell r="ED12">
            <v>348.15047532000006</v>
          </cell>
          <cell r="EE12">
            <v>555.31403745</v>
          </cell>
          <cell r="EF12">
            <v>28.478351160000003</v>
          </cell>
          <cell r="EG12">
            <v>72.907072920000005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133.91205059000001</v>
          </cell>
          <cell r="ES12">
            <v>2.1138381900000001</v>
          </cell>
          <cell r="ET12">
            <v>67.086387580000007</v>
          </cell>
          <cell r="EU12">
            <v>4.0892954799999996</v>
          </cell>
          <cell r="EV12">
            <v>60.62252934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133.91205059000001</v>
          </cell>
          <cell r="FC12">
            <v>2.1138381900000001</v>
          </cell>
          <cell r="FD12">
            <v>67.086387580000007</v>
          </cell>
          <cell r="FE12">
            <v>4.0892954799999996</v>
          </cell>
          <cell r="FF12">
            <v>60.62252934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660.58093822000001</v>
          </cell>
          <cell r="IZ12">
            <v>0</v>
          </cell>
          <cell r="JA12">
            <v>0</v>
          </cell>
          <cell r="JB12">
            <v>0</v>
          </cell>
          <cell r="JC12">
            <v>50.458500000000008</v>
          </cell>
          <cell r="JD12">
            <v>50.458500000000008</v>
          </cell>
          <cell r="JE12">
            <v>0</v>
          </cell>
          <cell r="JF12">
            <v>0</v>
          </cell>
          <cell r="JG12">
            <v>14</v>
          </cell>
          <cell r="JH12">
            <v>0</v>
          </cell>
          <cell r="JI12">
            <v>14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555.59760232999997</v>
          </cell>
          <cell r="KG12">
            <v>0</v>
          </cell>
          <cell r="KH12">
            <v>0</v>
          </cell>
          <cell r="KI12">
            <v>0</v>
          </cell>
          <cell r="KJ12">
            <v>46.267000000000003</v>
          </cell>
          <cell r="KK12">
            <v>46.267000000000003</v>
          </cell>
          <cell r="KL12">
            <v>0</v>
          </cell>
          <cell r="KM12">
            <v>0</v>
          </cell>
          <cell r="KN12">
            <v>11</v>
          </cell>
          <cell r="KO12">
            <v>0</v>
          </cell>
          <cell r="KP12">
            <v>11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555.59760232999997</v>
          </cell>
          <cell r="LC12">
            <v>0</v>
          </cell>
          <cell r="LD12">
            <v>0</v>
          </cell>
          <cell r="LE12">
            <v>0</v>
          </cell>
          <cell r="LF12">
            <v>46.267000000000003</v>
          </cell>
          <cell r="LG12">
            <v>46.267000000000003</v>
          </cell>
          <cell r="LH12">
            <v>0</v>
          </cell>
          <cell r="LI12">
            <v>0</v>
          </cell>
          <cell r="LJ12">
            <v>11</v>
          </cell>
          <cell r="LK12">
            <v>0</v>
          </cell>
          <cell r="LL12">
            <v>11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2058.9576829299626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F13"/>
          <cell r="G13"/>
          <cell r="H13">
            <v>0</v>
          </cell>
          <cell r="I13"/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F13"/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1004.8499368499999</v>
          </cell>
          <cell r="ED13">
            <v>348.15047532000006</v>
          </cell>
          <cell r="EE13">
            <v>555.31403745</v>
          </cell>
          <cell r="EF13">
            <v>28.478351160000003</v>
          </cell>
          <cell r="EG13">
            <v>72.907072920000005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133.91205059000001</v>
          </cell>
          <cell r="ES13">
            <v>2.1138381900000001</v>
          </cell>
          <cell r="ET13">
            <v>67.086387580000007</v>
          </cell>
          <cell r="EU13">
            <v>4.0892954799999996</v>
          </cell>
          <cell r="EV13">
            <v>60.62252934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133.91205059000001</v>
          </cell>
          <cell r="FC13">
            <v>2.1138381900000001</v>
          </cell>
          <cell r="FD13">
            <v>67.086387580000007</v>
          </cell>
          <cell r="FE13">
            <v>4.0892954799999996</v>
          </cell>
          <cell r="FF13">
            <v>60.62252934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660.58093822000001</v>
          </cell>
          <cell r="IZ13">
            <v>0</v>
          </cell>
          <cell r="JA13">
            <v>0</v>
          </cell>
          <cell r="JB13">
            <v>0</v>
          </cell>
          <cell r="JC13">
            <v>50.458500000000008</v>
          </cell>
          <cell r="JD13">
            <v>50.458500000000008</v>
          </cell>
          <cell r="JE13">
            <v>0</v>
          </cell>
          <cell r="JF13">
            <v>0</v>
          </cell>
          <cell r="JG13">
            <v>14</v>
          </cell>
          <cell r="JH13">
            <v>0</v>
          </cell>
          <cell r="JI13">
            <v>14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555.59760232999997</v>
          </cell>
          <cell r="KG13">
            <v>0</v>
          </cell>
          <cell r="KH13">
            <v>0</v>
          </cell>
          <cell r="KI13">
            <v>0</v>
          </cell>
          <cell r="KJ13">
            <v>46.267000000000003</v>
          </cell>
          <cell r="KK13">
            <v>46.267000000000003</v>
          </cell>
          <cell r="KL13">
            <v>0</v>
          </cell>
          <cell r="KM13">
            <v>0</v>
          </cell>
          <cell r="KN13">
            <v>11</v>
          </cell>
          <cell r="KO13">
            <v>0</v>
          </cell>
          <cell r="KP13">
            <v>11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555.59760232999997</v>
          </cell>
          <cell r="LC13">
            <v>0</v>
          </cell>
          <cell r="LD13">
            <v>0</v>
          </cell>
          <cell r="LE13">
            <v>0</v>
          </cell>
          <cell r="LF13">
            <v>46.267000000000003</v>
          </cell>
          <cell r="LG13">
            <v>46.267000000000003</v>
          </cell>
          <cell r="LH13">
            <v>0</v>
          </cell>
          <cell r="LI13">
            <v>0</v>
          </cell>
          <cell r="LJ13">
            <v>11</v>
          </cell>
          <cell r="LK13">
            <v>0</v>
          </cell>
          <cell r="LL13">
            <v>11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2058.9576829299626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F14"/>
          <cell r="G14"/>
          <cell r="H14">
            <v>0</v>
          </cell>
          <cell r="I14"/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F14"/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F15"/>
          <cell r="G15"/>
          <cell r="H15">
            <v>0</v>
          </cell>
          <cell r="I15"/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F15"/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F16"/>
          <cell r="G16"/>
          <cell r="H16">
            <v>0</v>
          </cell>
          <cell r="I16"/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F16"/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1004.8499368499999</v>
          </cell>
          <cell r="ED16">
            <v>348.15047532000006</v>
          </cell>
          <cell r="EE16">
            <v>555.31403745</v>
          </cell>
          <cell r="EF16">
            <v>28.478351160000003</v>
          </cell>
          <cell r="EG16">
            <v>72.907072920000005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133.91205059000001</v>
          </cell>
          <cell r="ES16">
            <v>2.1138381900000001</v>
          </cell>
          <cell r="ET16">
            <v>67.086387580000007</v>
          </cell>
          <cell r="EU16">
            <v>4.0892954799999996</v>
          </cell>
          <cell r="EV16">
            <v>60.62252934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133.91205059000001</v>
          </cell>
          <cell r="FC16">
            <v>2.1138381900000001</v>
          </cell>
          <cell r="FD16">
            <v>67.086387580000007</v>
          </cell>
          <cell r="FE16">
            <v>4.0892954799999996</v>
          </cell>
          <cell r="FF16">
            <v>60.62252934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660.58093822000001</v>
          </cell>
          <cell r="IZ16">
            <v>0</v>
          </cell>
          <cell r="JA16">
            <v>0</v>
          </cell>
          <cell r="JB16">
            <v>0</v>
          </cell>
          <cell r="JC16">
            <v>50.458500000000008</v>
          </cell>
          <cell r="JD16">
            <v>50.458500000000008</v>
          </cell>
          <cell r="JE16">
            <v>0</v>
          </cell>
          <cell r="JF16">
            <v>0</v>
          </cell>
          <cell r="JG16">
            <v>14</v>
          </cell>
          <cell r="JH16">
            <v>0</v>
          </cell>
          <cell r="JI16">
            <v>14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555.59760232999997</v>
          </cell>
          <cell r="KG16">
            <v>0</v>
          </cell>
          <cell r="KH16">
            <v>0</v>
          </cell>
          <cell r="KI16">
            <v>0</v>
          </cell>
          <cell r="KJ16">
            <v>46.267000000000003</v>
          </cell>
          <cell r="KK16">
            <v>46.267000000000003</v>
          </cell>
          <cell r="KL16">
            <v>0</v>
          </cell>
          <cell r="KM16">
            <v>0</v>
          </cell>
          <cell r="KN16">
            <v>11</v>
          </cell>
          <cell r="KO16">
            <v>0</v>
          </cell>
          <cell r="KP16">
            <v>11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555.59760232999997</v>
          </cell>
          <cell r="LC16">
            <v>0</v>
          </cell>
          <cell r="LD16">
            <v>0</v>
          </cell>
          <cell r="LE16">
            <v>0</v>
          </cell>
          <cell r="LF16">
            <v>46.267000000000003</v>
          </cell>
          <cell r="LG16">
            <v>46.267000000000003</v>
          </cell>
          <cell r="LH16">
            <v>0</v>
          </cell>
          <cell r="LI16">
            <v>0</v>
          </cell>
          <cell r="LJ16">
            <v>11</v>
          </cell>
          <cell r="LK16">
            <v>0</v>
          </cell>
          <cell r="LL16">
            <v>11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2058.9576829299626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F17"/>
          <cell r="G17"/>
          <cell r="H17">
            <v>0</v>
          </cell>
          <cell r="I17"/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F17"/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1004.8499368499999</v>
          </cell>
          <cell r="ED17">
            <v>348.15047532000006</v>
          </cell>
          <cell r="EE17">
            <v>555.31403745</v>
          </cell>
          <cell r="EF17">
            <v>28.478351160000003</v>
          </cell>
          <cell r="EG17">
            <v>72.907072920000005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133.91205059000001</v>
          </cell>
          <cell r="ES17">
            <v>2.1138381900000001</v>
          </cell>
          <cell r="ET17">
            <v>67.086387580000007</v>
          </cell>
          <cell r="EU17">
            <v>4.0892954799999996</v>
          </cell>
          <cell r="EV17">
            <v>60.62252934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133.91205059000001</v>
          </cell>
          <cell r="FC17">
            <v>2.1138381900000001</v>
          </cell>
          <cell r="FD17">
            <v>67.086387580000007</v>
          </cell>
          <cell r="FE17">
            <v>4.0892954799999996</v>
          </cell>
          <cell r="FF17">
            <v>60.62252934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660.58093822000001</v>
          </cell>
          <cell r="IZ17">
            <v>0</v>
          </cell>
          <cell r="JA17">
            <v>0</v>
          </cell>
          <cell r="JB17">
            <v>0</v>
          </cell>
          <cell r="JC17">
            <v>50.458500000000008</v>
          </cell>
          <cell r="JD17">
            <v>50.458500000000008</v>
          </cell>
          <cell r="JE17">
            <v>0</v>
          </cell>
          <cell r="JF17">
            <v>0</v>
          </cell>
          <cell r="JG17">
            <v>14</v>
          </cell>
          <cell r="JH17">
            <v>0</v>
          </cell>
          <cell r="JI17">
            <v>14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555.59760232999997</v>
          </cell>
          <cell r="KG17">
            <v>0</v>
          </cell>
          <cell r="KH17">
            <v>0</v>
          </cell>
          <cell r="KI17">
            <v>0</v>
          </cell>
          <cell r="KJ17">
            <v>46.267000000000003</v>
          </cell>
          <cell r="KK17">
            <v>46.267000000000003</v>
          </cell>
          <cell r="KL17">
            <v>0</v>
          </cell>
          <cell r="KM17">
            <v>0</v>
          </cell>
          <cell r="KN17">
            <v>11</v>
          </cell>
          <cell r="KO17">
            <v>0</v>
          </cell>
          <cell r="KP17">
            <v>11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555.59760232999997</v>
          </cell>
          <cell r="LC17">
            <v>0</v>
          </cell>
          <cell r="LD17">
            <v>0</v>
          </cell>
          <cell r="LE17">
            <v>0</v>
          </cell>
          <cell r="LF17">
            <v>46.267000000000003</v>
          </cell>
          <cell r="LG17">
            <v>46.267000000000003</v>
          </cell>
          <cell r="LH17">
            <v>0</v>
          </cell>
          <cell r="LI17">
            <v>0</v>
          </cell>
          <cell r="LJ17">
            <v>11</v>
          </cell>
          <cell r="LK17">
            <v>0</v>
          </cell>
          <cell r="LL17">
            <v>11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2058.9576829299626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F18"/>
          <cell r="G18"/>
          <cell r="H18">
            <v>0</v>
          </cell>
          <cell r="I18"/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F18"/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1004.8499368499999</v>
          </cell>
          <cell r="ED18">
            <v>348.15047532000006</v>
          </cell>
          <cell r="EE18">
            <v>555.31403745</v>
          </cell>
          <cell r="EF18">
            <v>28.478351160000003</v>
          </cell>
          <cell r="EG18">
            <v>72.907072920000005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133.91205059000001</v>
          </cell>
          <cell r="ES18">
            <v>2.1138381900000001</v>
          </cell>
          <cell r="ET18">
            <v>67.086387580000007</v>
          </cell>
          <cell r="EU18">
            <v>4.0892954799999996</v>
          </cell>
          <cell r="EV18">
            <v>60.62252934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133.91205059000001</v>
          </cell>
          <cell r="FC18">
            <v>2.1138381900000001</v>
          </cell>
          <cell r="FD18">
            <v>67.086387580000007</v>
          </cell>
          <cell r="FE18">
            <v>4.0892954799999996</v>
          </cell>
          <cell r="FF18">
            <v>60.62252934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660.58093822000001</v>
          </cell>
          <cell r="IZ18">
            <v>0</v>
          </cell>
          <cell r="JA18">
            <v>0</v>
          </cell>
          <cell r="JB18">
            <v>0</v>
          </cell>
          <cell r="JC18">
            <v>50.458500000000008</v>
          </cell>
          <cell r="JD18">
            <v>50.458500000000008</v>
          </cell>
          <cell r="JE18">
            <v>0</v>
          </cell>
          <cell r="JF18">
            <v>0</v>
          </cell>
          <cell r="JG18">
            <v>14</v>
          </cell>
          <cell r="JH18">
            <v>0</v>
          </cell>
          <cell r="JI18">
            <v>14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555.59760232999997</v>
          </cell>
          <cell r="KG18">
            <v>0</v>
          </cell>
          <cell r="KH18">
            <v>0</v>
          </cell>
          <cell r="KI18">
            <v>0</v>
          </cell>
          <cell r="KJ18">
            <v>46.267000000000003</v>
          </cell>
          <cell r="KK18">
            <v>46.267000000000003</v>
          </cell>
          <cell r="KL18">
            <v>0</v>
          </cell>
          <cell r="KM18">
            <v>0</v>
          </cell>
          <cell r="KN18">
            <v>11</v>
          </cell>
          <cell r="KO18">
            <v>0</v>
          </cell>
          <cell r="KP18">
            <v>11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555.59760232999997</v>
          </cell>
          <cell r="LC18">
            <v>0</v>
          </cell>
          <cell r="LD18">
            <v>0</v>
          </cell>
          <cell r="LE18">
            <v>0</v>
          </cell>
          <cell r="LF18">
            <v>46.267000000000003</v>
          </cell>
          <cell r="LG18">
            <v>46.267000000000003</v>
          </cell>
          <cell r="LH18">
            <v>0</v>
          </cell>
          <cell r="LI18">
            <v>0</v>
          </cell>
          <cell r="LJ18">
            <v>11</v>
          </cell>
          <cell r="LK18">
            <v>0</v>
          </cell>
          <cell r="LL18">
            <v>11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2058.9576829299626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1024.8345271550961</v>
          </cell>
          <cell r="F19"/>
          <cell r="G19"/>
          <cell r="H19">
            <v>1106.7092502519999</v>
          </cell>
          <cell r="I19"/>
          <cell r="J19">
            <v>1487.3319709550963</v>
          </cell>
          <cell r="K19">
            <v>635.04192808309631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716.91665118000003</v>
          </cell>
          <cell r="BH19">
            <v>0</v>
          </cell>
          <cell r="BI19">
            <v>0</v>
          </cell>
          <cell r="BJ19">
            <v>0</v>
          </cell>
          <cell r="BK19">
            <v>665.90015373000006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493.47819134000002</v>
          </cell>
          <cell r="BZ19">
            <v>0</v>
          </cell>
          <cell r="CA19">
            <v>0</v>
          </cell>
          <cell r="CB19">
            <v>0</v>
          </cell>
          <cell r="CC19">
            <v>493.47819134000002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493.47819134000002</v>
          </cell>
          <cell r="CL19">
            <v>0</v>
          </cell>
          <cell r="CM19">
            <v>0</v>
          </cell>
          <cell r="CN19">
            <v>0</v>
          </cell>
          <cell r="CO19">
            <v>493.47819134000002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1060.2290075199999</v>
          </cell>
          <cell r="DF19"/>
          <cell r="DG19">
            <v>1055.4327643248273</v>
          </cell>
          <cell r="DH19">
            <v>448.85660077482737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>
            <v>3</v>
          </cell>
          <cell r="EA19" t="str">
            <v/>
          </cell>
          <cell r="EB19" t="str">
            <v>1 2 3</v>
          </cell>
          <cell r="EC19">
            <v>1004.8499368499999</v>
          </cell>
          <cell r="ED19">
            <v>348.15047532000006</v>
          </cell>
          <cell r="EE19">
            <v>555.31403745</v>
          </cell>
          <cell r="EF19">
            <v>28.478351160000003</v>
          </cell>
          <cell r="EG19">
            <v>72.907072920000005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133.91205059000001</v>
          </cell>
          <cell r="ES19">
            <v>2.1138381900000001</v>
          </cell>
          <cell r="ET19">
            <v>67.086387580000007</v>
          </cell>
          <cell r="EU19">
            <v>4.0892954799999996</v>
          </cell>
          <cell r="EV19">
            <v>60.62252934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133.91205059000001</v>
          </cell>
          <cell r="FC19">
            <v>2.1138381900000001</v>
          </cell>
          <cell r="FD19">
            <v>67.086387580000007</v>
          </cell>
          <cell r="FE19">
            <v>4.0892954799999996</v>
          </cell>
          <cell r="FF19">
            <v>60.62252934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660.58093822000001</v>
          </cell>
          <cell r="IZ19">
            <v>0</v>
          </cell>
          <cell r="JA19">
            <v>0</v>
          </cell>
          <cell r="JB19">
            <v>0</v>
          </cell>
          <cell r="JC19">
            <v>50.458500000000008</v>
          </cell>
          <cell r="JD19">
            <v>50.458500000000008</v>
          </cell>
          <cell r="JE19">
            <v>0</v>
          </cell>
          <cell r="JF19">
            <v>0</v>
          </cell>
          <cell r="JG19">
            <v>14</v>
          </cell>
          <cell r="JH19">
            <v>0</v>
          </cell>
          <cell r="JI19">
            <v>14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555.59760232999997</v>
          </cell>
          <cell r="KG19">
            <v>0</v>
          </cell>
          <cell r="KH19">
            <v>0</v>
          </cell>
          <cell r="KI19">
            <v>0</v>
          </cell>
          <cell r="KJ19">
            <v>46.267000000000003</v>
          </cell>
          <cell r="KK19">
            <v>46.267000000000003</v>
          </cell>
          <cell r="KL19">
            <v>0</v>
          </cell>
          <cell r="KM19">
            <v>0</v>
          </cell>
          <cell r="KN19">
            <v>11</v>
          </cell>
          <cell r="KO19">
            <v>0</v>
          </cell>
          <cell r="KP19">
            <v>11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555.59760232999997</v>
          </cell>
          <cell r="LC19">
            <v>0</v>
          </cell>
          <cell r="LD19">
            <v>0</v>
          </cell>
          <cell r="LE19">
            <v>0</v>
          </cell>
          <cell r="LF19">
            <v>46.267000000000003</v>
          </cell>
          <cell r="LG19">
            <v>46.267000000000003</v>
          </cell>
          <cell r="LH19">
            <v>0</v>
          </cell>
          <cell r="LI19">
            <v>0</v>
          </cell>
          <cell r="LJ19">
            <v>11</v>
          </cell>
          <cell r="LK19">
            <v>0</v>
          </cell>
          <cell r="LL19">
            <v>11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2058.9576829299626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1024.8345271550961</v>
          </cell>
          <cell r="F20"/>
          <cell r="G20"/>
          <cell r="H20">
            <v>1106.7092502519999</v>
          </cell>
          <cell r="I20"/>
          <cell r="J20">
            <v>1487.3319709550963</v>
          </cell>
          <cell r="K20">
            <v>635.04192808309631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716.91665118000003</v>
          </cell>
          <cell r="BH20">
            <v>0</v>
          </cell>
          <cell r="BI20">
            <v>0</v>
          </cell>
          <cell r="BJ20">
            <v>0</v>
          </cell>
          <cell r="BK20">
            <v>665.90015373000006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493.47819134000002</v>
          </cell>
          <cell r="BZ20">
            <v>0</v>
          </cell>
          <cell r="CA20">
            <v>0</v>
          </cell>
          <cell r="CB20">
            <v>0</v>
          </cell>
          <cell r="CC20">
            <v>493.47819134000002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493.47819134000002</v>
          </cell>
          <cell r="CL20">
            <v>0</v>
          </cell>
          <cell r="CM20">
            <v>0</v>
          </cell>
          <cell r="CN20">
            <v>0</v>
          </cell>
          <cell r="CO20">
            <v>493.47819134000002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1060.2290075199999</v>
          </cell>
          <cell r="DF20"/>
          <cell r="DG20">
            <v>1055.4327643248273</v>
          </cell>
          <cell r="DH20">
            <v>448.85660077482737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>
            <v>3</v>
          </cell>
          <cell r="EA20" t="str">
            <v/>
          </cell>
          <cell r="EB20" t="str">
            <v>1 2 3</v>
          </cell>
          <cell r="EC20">
            <v>1004.8499368499999</v>
          </cell>
          <cell r="ED20">
            <v>348.15047532000006</v>
          </cell>
          <cell r="EE20">
            <v>555.31403745</v>
          </cell>
          <cell r="EF20">
            <v>28.478351160000003</v>
          </cell>
          <cell r="EG20">
            <v>72.907072920000005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133.91205059000001</v>
          </cell>
          <cell r="ES20">
            <v>2.1138381900000001</v>
          </cell>
          <cell r="ET20">
            <v>67.086387580000007</v>
          </cell>
          <cell r="EU20">
            <v>4.0892954799999996</v>
          </cell>
          <cell r="EV20">
            <v>60.62252934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133.91205059000001</v>
          </cell>
          <cell r="FC20">
            <v>2.1138381900000001</v>
          </cell>
          <cell r="FD20">
            <v>67.086387580000007</v>
          </cell>
          <cell r="FE20">
            <v>4.0892954799999996</v>
          </cell>
          <cell r="FF20">
            <v>60.62252934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660.58093822000001</v>
          </cell>
          <cell r="IZ20">
            <v>0</v>
          </cell>
          <cell r="JA20">
            <v>0</v>
          </cell>
          <cell r="JB20">
            <v>0</v>
          </cell>
          <cell r="JC20">
            <v>50.458500000000008</v>
          </cell>
          <cell r="JD20">
            <v>50.458500000000008</v>
          </cell>
          <cell r="JE20">
            <v>0</v>
          </cell>
          <cell r="JF20">
            <v>0</v>
          </cell>
          <cell r="JG20">
            <v>14</v>
          </cell>
          <cell r="JH20">
            <v>0</v>
          </cell>
          <cell r="JI20">
            <v>14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555.59760232999997</v>
          </cell>
          <cell r="KG20">
            <v>0</v>
          </cell>
          <cell r="KH20">
            <v>0</v>
          </cell>
          <cell r="KI20">
            <v>0</v>
          </cell>
          <cell r="KJ20">
            <v>46.267000000000003</v>
          </cell>
          <cell r="KK20">
            <v>46.267000000000003</v>
          </cell>
          <cell r="KL20">
            <v>0</v>
          </cell>
          <cell r="KM20">
            <v>0</v>
          </cell>
          <cell r="KN20">
            <v>11</v>
          </cell>
          <cell r="KO20">
            <v>0</v>
          </cell>
          <cell r="KP20">
            <v>11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555.59760232999997</v>
          </cell>
          <cell r="LC20">
            <v>0</v>
          </cell>
          <cell r="LD20">
            <v>0</v>
          </cell>
          <cell r="LE20">
            <v>0</v>
          </cell>
          <cell r="LF20">
            <v>46.267000000000003</v>
          </cell>
          <cell r="LG20">
            <v>46.267000000000003</v>
          </cell>
          <cell r="LH20">
            <v>0</v>
          </cell>
          <cell r="LI20">
            <v>0</v>
          </cell>
          <cell r="LJ20">
            <v>11</v>
          </cell>
          <cell r="LK20">
            <v>0</v>
          </cell>
          <cell r="LL20">
            <v>11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2058.9576829299626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779.16989532518642</v>
          </cell>
          <cell r="F21"/>
          <cell r="G21"/>
          <cell r="H21">
            <v>860.53238519199999</v>
          </cell>
          <cell r="I21"/>
          <cell r="J21">
            <v>1436.8277067351864</v>
          </cell>
          <cell r="K21">
            <v>584.53766386318648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665.90015373000006</v>
          </cell>
          <cell r="BH21">
            <v>0</v>
          </cell>
          <cell r="BI21">
            <v>0</v>
          </cell>
          <cell r="BJ21">
            <v>0</v>
          </cell>
          <cell r="BK21">
            <v>665.90015373000006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493.47819134000002</v>
          </cell>
          <cell r="BZ21">
            <v>0</v>
          </cell>
          <cell r="CA21">
            <v>0</v>
          </cell>
          <cell r="CB21">
            <v>0</v>
          </cell>
          <cell r="CC21">
            <v>493.47819134000002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493.47819134000002</v>
          </cell>
          <cell r="CL21">
            <v>0</v>
          </cell>
          <cell r="CM21">
            <v>0</v>
          </cell>
          <cell r="CN21">
            <v>0</v>
          </cell>
          <cell r="CO21">
            <v>493.47819134000002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817.45405184999993</v>
          </cell>
          <cell r="DF21"/>
          <cell r="DG21">
            <v>1056.3903029145647</v>
          </cell>
          <cell r="DH21">
            <v>449.81413936456482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>
            <v>3</v>
          </cell>
          <cell r="EA21" t="str">
            <v/>
          </cell>
          <cell r="EB21" t="str">
            <v>1 2 3</v>
          </cell>
          <cell r="EC21">
            <v>1004.8499368499999</v>
          </cell>
          <cell r="ED21">
            <v>348.15047532000006</v>
          </cell>
          <cell r="EE21">
            <v>555.31403745</v>
          </cell>
          <cell r="EF21">
            <v>28.478351160000003</v>
          </cell>
          <cell r="EG21">
            <v>72.907072920000005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133.91205059000001</v>
          </cell>
          <cell r="ES21">
            <v>2.1138381900000001</v>
          </cell>
          <cell r="ET21">
            <v>67.086387580000007</v>
          </cell>
          <cell r="EU21">
            <v>4.0892954799999996</v>
          </cell>
          <cell r="EV21">
            <v>60.62252934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133.91205059000001</v>
          </cell>
          <cell r="FC21">
            <v>2.1138381900000001</v>
          </cell>
          <cell r="FD21">
            <v>67.086387580000007</v>
          </cell>
          <cell r="FE21">
            <v>4.0892954799999996</v>
          </cell>
          <cell r="FF21">
            <v>60.62252934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660.58093822000001</v>
          </cell>
          <cell r="IZ21">
            <v>0</v>
          </cell>
          <cell r="JA21">
            <v>0</v>
          </cell>
          <cell r="JB21">
            <v>0</v>
          </cell>
          <cell r="JC21">
            <v>50.458500000000008</v>
          </cell>
          <cell r="JD21">
            <v>50.458500000000008</v>
          </cell>
          <cell r="JE21">
            <v>0</v>
          </cell>
          <cell r="JF21">
            <v>0</v>
          </cell>
          <cell r="JG21">
            <v>14</v>
          </cell>
          <cell r="JH21">
            <v>0</v>
          </cell>
          <cell r="JI21">
            <v>14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555.59760232999997</v>
          </cell>
          <cell r="KG21">
            <v>0</v>
          </cell>
          <cell r="KH21">
            <v>0</v>
          </cell>
          <cell r="KI21">
            <v>0</v>
          </cell>
          <cell r="KJ21">
            <v>46.267000000000003</v>
          </cell>
          <cell r="KK21">
            <v>46.267000000000003</v>
          </cell>
          <cell r="KL21">
            <v>0</v>
          </cell>
          <cell r="KM21">
            <v>0</v>
          </cell>
          <cell r="KN21">
            <v>11</v>
          </cell>
          <cell r="KO21">
            <v>0</v>
          </cell>
          <cell r="KP21">
            <v>11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555.59760232999997</v>
          </cell>
          <cell r="LC21">
            <v>0</v>
          </cell>
          <cell r="LD21">
            <v>0</v>
          </cell>
          <cell r="LE21">
            <v>0</v>
          </cell>
          <cell r="LF21">
            <v>46.267000000000003</v>
          </cell>
          <cell r="LG21">
            <v>46.267000000000003</v>
          </cell>
          <cell r="LH21">
            <v>0</v>
          </cell>
          <cell r="LI21">
            <v>0</v>
          </cell>
          <cell r="LJ21">
            <v>11</v>
          </cell>
          <cell r="LK21">
            <v>0</v>
          </cell>
          <cell r="LL21">
            <v>11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2058.9576829299626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F22"/>
          <cell r="G22"/>
          <cell r="H22">
            <v>5.3993313399999998</v>
          </cell>
          <cell r="I22"/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2.8430084799999999</v>
          </cell>
          <cell r="BH22">
            <v>0</v>
          </cell>
          <cell r="BI22">
            <v>0</v>
          </cell>
          <cell r="BJ22">
            <v>0</v>
          </cell>
          <cell r="BK22">
            <v>2.8430084799999999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0.50043954000000002</v>
          </cell>
          <cell r="BZ22">
            <v>0</v>
          </cell>
          <cell r="CA22">
            <v>0</v>
          </cell>
          <cell r="CB22">
            <v>0</v>
          </cell>
          <cell r="CC22">
            <v>0.50043954000000002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0.50043954000000002</v>
          </cell>
          <cell r="CL22">
            <v>0</v>
          </cell>
          <cell r="CM22">
            <v>0</v>
          </cell>
          <cell r="CN22">
            <v>0</v>
          </cell>
          <cell r="CO22">
            <v>0.50043954000000002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F22"/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I_Che147</v>
          </cell>
          <cell r="B23" t="str">
            <v>1.1.3.1</v>
          </cell>
          <cell r="C23" t="str">
    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3" t="str">
            <v>I_Che147</v>
          </cell>
          <cell r="E23">
            <v>4.68295127249299</v>
          </cell>
          <cell r="F23"/>
          <cell r="G23"/>
          <cell r="H23">
            <v>0.11303014999999991</v>
          </cell>
          <cell r="I23"/>
          <cell r="J23">
            <v>7.0517783824929898</v>
          </cell>
          <cell r="K23">
            <v>4.68295127249299</v>
          </cell>
          <cell r="L23">
            <v>2.3688271099999998</v>
          </cell>
          <cell r="M23">
            <v>0</v>
          </cell>
          <cell r="N23">
            <v>0</v>
          </cell>
          <cell r="O23">
            <v>0</v>
          </cell>
          <cell r="P23">
            <v>2.2810942299999999</v>
          </cell>
          <cell r="Q23">
            <v>8.7732879999999999E-2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0.11303014999999991</v>
          </cell>
          <cell r="BH23">
            <v>0</v>
          </cell>
          <cell r="BI23">
            <v>0</v>
          </cell>
          <cell r="BJ23">
            <v>0</v>
          </cell>
          <cell r="BK23">
            <v>0.11303014999999991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0.11303014999999991</v>
          </cell>
          <cell r="BZ23">
            <v>0</v>
          </cell>
          <cell r="CA23">
            <v>0</v>
          </cell>
          <cell r="CB23">
            <v>0</v>
          </cell>
          <cell r="CC23">
            <v>0.11303014999999991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0.11303014999999991</v>
          </cell>
          <cell r="CL23">
            <v>0</v>
          </cell>
          <cell r="CM23">
            <v>0</v>
          </cell>
          <cell r="CN23">
            <v>0</v>
          </cell>
          <cell r="CO23">
            <v>0.11303014999999991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3.9686027732991445</v>
          </cell>
          <cell r="CY23">
            <v>0.15561363775146786</v>
          </cell>
          <cell r="CZ23">
            <v>3.2448758548677121</v>
          </cell>
          <cell r="DA23">
            <v>0</v>
          </cell>
          <cell r="DB23">
            <v>0.56811328067996447</v>
          </cell>
          <cell r="DE23">
            <v>0</v>
          </cell>
          <cell r="DF23"/>
          <cell r="DG23">
            <v>6.0738461832991444</v>
          </cell>
          <cell r="DH23">
            <v>3.9686027732991445</v>
          </cell>
          <cell r="DI23">
            <v>2.1052434100000004</v>
          </cell>
          <cell r="DJ23">
            <v>7.4349899999999997E-2</v>
          </cell>
          <cell r="DK23">
            <v>1.9833440800000002</v>
          </cell>
          <cell r="DL23">
            <v>0</v>
          </cell>
          <cell r="DM23">
            <v>4.754942999999999E-2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3.9686027732991445</v>
          </cell>
          <cell r="FO23">
            <v>0</v>
          </cell>
          <cell r="FP23">
            <v>0</v>
          </cell>
          <cell r="FQ23">
            <v>0</v>
          </cell>
          <cell r="FR23">
            <v>0.5</v>
          </cell>
          <cell r="FS23">
            <v>0.5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2.1052434100000004</v>
          </cell>
          <cell r="GA23">
            <v>0</v>
          </cell>
          <cell r="GB23">
            <v>0</v>
          </cell>
          <cell r="GC23">
            <v>0</v>
          </cell>
          <cell r="GD23">
            <v>0.15</v>
          </cell>
          <cell r="GE23">
            <v>0.15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п</v>
          </cell>
          <cell r="OR23">
            <v>0</v>
          </cell>
          <cell r="OT23">
            <v>4.68295127249299</v>
          </cell>
        </row>
        <row r="24">
          <cell r="A24" t="str">
            <v>I_Che149</v>
          </cell>
          <cell r="B24" t="str">
            <v>1.1.3.1</v>
          </cell>
          <cell r="C24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4" t="str">
            <v>I_Che149</v>
          </cell>
          <cell r="E24">
            <v>59.628870252866726</v>
          </cell>
          <cell r="F24"/>
          <cell r="G24"/>
          <cell r="H24">
            <v>82.344335689999994</v>
          </cell>
          <cell r="I24"/>
          <cell r="J24">
            <v>59.628870252866726</v>
          </cell>
          <cell r="K24">
            <v>27.106583722866723</v>
          </cell>
          <cell r="L24">
            <v>32.522286530000002</v>
          </cell>
          <cell r="M24">
            <v>0</v>
          </cell>
          <cell r="N24">
            <v>0</v>
          </cell>
          <cell r="O24">
            <v>0</v>
          </cell>
          <cell r="P24">
            <v>27.2242712</v>
          </cell>
          <cell r="Q24">
            <v>5.2980153300000001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49.822049159999992</v>
          </cell>
          <cell r="BH24">
            <v>0</v>
          </cell>
          <cell r="BI24">
            <v>0</v>
          </cell>
          <cell r="BJ24">
            <v>0</v>
          </cell>
          <cell r="BK24">
            <v>49.822049159999992</v>
          </cell>
          <cell r="BL24">
            <v>0</v>
          </cell>
          <cell r="BM24">
            <v>29.423018119999998</v>
          </cell>
          <cell r="BN24">
            <v>0</v>
          </cell>
          <cell r="BO24">
            <v>0</v>
          </cell>
          <cell r="BP24">
            <v>0</v>
          </cell>
          <cell r="BQ24">
            <v>29.423018119999998</v>
          </cell>
          <cell r="BR24">
            <v>0</v>
          </cell>
          <cell r="BS24">
            <v>20.05384368</v>
          </cell>
          <cell r="BT24">
            <v>0</v>
          </cell>
          <cell r="BU24">
            <v>0</v>
          </cell>
          <cell r="BV24">
            <v>0</v>
          </cell>
          <cell r="BW24">
            <v>20.05384368</v>
          </cell>
          <cell r="BX24">
            <v>0</v>
          </cell>
          <cell r="BY24">
            <v>0.34518735999999994</v>
          </cell>
          <cell r="BZ24">
            <v>0</v>
          </cell>
          <cell r="CA24">
            <v>0</v>
          </cell>
          <cell r="CB24">
            <v>0</v>
          </cell>
          <cell r="CC24">
            <v>0.34518735999999994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0.34518735999999994</v>
          </cell>
          <cell r="CL24">
            <v>0</v>
          </cell>
          <cell r="CM24">
            <v>0</v>
          </cell>
          <cell r="CN24">
            <v>0</v>
          </cell>
          <cell r="CO24">
            <v>0.34518735999999994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70.163026860000002</v>
          </cell>
          <cell r="DF24"/>
          <cell r="DG24">
            <v>50.532940892259937</v>
          </cell>
          <cell r="DH24">
            <v>-19.630085967740065</v>
          </cell>
          <cell r="DI24">
            <v>70.163026860000002</v>
          </cell>
          <cell r="DJ24">
            <v>4.4898435000000001</v>
          </cell>
          <cell r="DK24">
            <v>62.764169840000001</v>
          </cell>
          <cell r="DL24">
            <v>0</v>
          </cell>
          <cell r="DM24">
            <v>2.9090135199999998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70.163026860000002</v>
          </cell>
          <cell r="GA24">
            <v>0</v>
          </cell>
          <cell r="GB24">
            <v>0</v>
          </cell>
          <cell r="GC24">
            <v>0</v>
          </cell>
          <cell r="GD24">
            <v>4.84</v>
          </cell>
          <cell r="GE24">
            <v>4.84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I_Che150</v>
          </cell>
          <cell r="B25" t="str">
            <v>1.1.3.1</v>
          </cell>
          <cell r="C25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I_Che150</v>
          </cell>
          <cell r="E25">
            <v>59.628870252866726</v>
          </cell>
          <cell r="F25"/>
          <cell r="G25"/>
          <cell r="H25">
            <v>76.202615679999994</v>
          </cell>
          <cell r="I25"/>
          <cell r="J25">
            <v>59.628870252866726</v>
          </cell>
          <cell r="K25">
            <v>27.132896022866724</v>
          </cell>
          <cell r="L25">
            <v>32.495974230000002</v>
          </cell>
          <cell r="M25">
            <v>0</v>
          </cell>
          <cell r="N25">
            <v>0</v>
          </cell>
          <cell r="O25">
            <v>0</v>
          </cell>
          <cell r="P25">
            <v>27.175055099999998</v>
          </cell>
          <cell r="Q25">
            <v>5.3209191300000001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43.706641449999992</v>
          </cell>
          <cell r="BH25">
            <v>0</v>
          </cell>
          <cell r="BI25">
            <v>0</v>
          </cell>
          <cell r="BJ25">
            <v>0</v>
          </cell>
          <cell r="BK25">
            <v>43.706641449999992</v>
          </cell>
          <cell r="BL25">
            <v>0</v>
          </cell>
          <cell r="BM25">
            <v>29.079117</v>
          </cell>
          <cell r="BN25">
            <v>0</v>
          </cell>
          <cell r="BO25">
            <v>0</v>
          </cell>
          <cell r="BP25">
            <v>0</v>
          </cell>
          <cell r="BQ25">
            <v>29.079117</v>
          </cell>
          <cell r="BR25">
            <v>0</v>
          </cell>
          <cell r="BS25">
            <v>2.9461563200000001</v>
          </cell>
          <cell r="BT25">
            <v>0</v>
          </cell>
          <cell r="BU25">
            <v>0</v>
          </cell>
          <cell r="BV25">
            <v>0</v>
          </cell>
          <cell r="BW25">
            <v>2.9461563200000001</v>
          </cell>
          <cell r="BX25">
            <v>0</v>
          </cell>
          <cell r="BY25">
            <v>11.681368129999997</v>
          </cell>
          <cell r="BZ25">
            <v>0</v>
          </cell>
          <cell r="CA25">
            <v>0</v>
          </cell>
          <cell r="CB25">
            <v>0</v>
          </cell>
          <cell r="CC25">
            <v>11.681368129999997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11.681368129999997</v>
          </cell>
          <cell r="CL25">
            <v>0</v>
          </cell>
          <cell r="CM25">
            <v>0</v>
          </cell>
          <cell r="CN25">
            <v>0</v>
          </cell>
          <cell r="CO25">
            <v>11.681368129999997</v>
          </cell>
          <cell r="CP25">
            <v>0</v>
          </cell>
          <cell r="CQ25">
            <v>1</v>
          </cell>
          <cell r="CR25">
            <v>2</v>
          </cell>
          <cell r="CS25" t="str">
            <v/>
          </cell>
          <cell r="CT25" t="str">
            <v/>
          </cell>
          <cell r="CU25" t="str">
            <v>1 2</v>
          </cell>
          <cell r="CX25">
            <v>50.532940892259937</v>
          </cell>
          <cell r="CY25">
            <v>1.9814567513360286</v>
          </cell>
          <cell r="CZ25">
            <v>41.317594413824096</v>
          </cell>
          <cell r="DA25">
            <v>0</v>
          </cell>
          <cell r="DB25">
            <v>7.2338897270998119</v>
          </cell>
          <cell r="DE25">
            <v>64.90114217</v>
          </cell>
          <cell r="DF25"/>
          <cell r="DG25">
            <v>50.532940892259937</v>
          </cell>
          <cell r="DH25">
            <v>-14.368201277740063</v>
          </cell>
          <cell r="DI25">
            <v>64.90114217</v>
          </cell>
          <cell r="DJ25">
            <v>4.5092534999999998</v>
          </cell>
          <cell r="DK25">
            <v>57.879934140000003</v>
          </cell>
          <cell r="DL25">
            <v>0</v>
          </cell>
          <cell r="DM25">
            <v>2.5119545300000001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50.532940892259937</v>
          </cell>
          <cell r="FO25">
            <v>0</v>
          </cell>
          <cell r="FP25">
            <v>0</v>
          </cell>
          <cell r="FQ25">
            <v>0</v>
          </cell>
          <cell r="FR25">
            <v>5.3</v>
          </cell>
          <cell r="FS25">
            <v>5.3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64.90114217</v>
          </cell>
          <cell r="GA25">
            <v>0</v>
          </cell>
          <cell r="GB25">
            <v>0</v>
          </cell>
          <cell r="GC25">
            <v>0</v>
          </cell>
          <cell r="GD25">
            <v>4.5</v>
          </cell>
          <cell r="GE25">
            <v>4.5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59.628870252866726</v>
          </cell>
        </row>
        <row r="26">
          <cell r="A26" t="str">
            <v>I_Che151</v>
          </cell>
          <cell r="B26" t="str">
            <v>1.1.3.1</v>
          </cell>
          <cell r="C26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6" t="str">
            <v>I_Che151</v>
          </cell>
          <cell r="E26">
            <v>57.017072322850488</v>
          </cell>
          <cell r="F26"/>
          <cell r="G26"/>
          <cell r="H26">
            <v>68.13304749000001</v>
          </cell>
          <cell r="I26"/>
          <cell r="J26">
            <v>57.017072322850488</v>
          </cell>
          <cell r="K26">
            <v>30.880756362850491</v>
          </cell>
          <cell r="L26">
            <v>26.136315959999997</v>
          </cell>
          <cell r="M26">
            <v>0</v>
          </cell>
          <cell r="N26">
            <v>0</v>
          </cell>
          <cell r="O26">
            <v>0</v>
          </cell>
          <cell r="P26">
            <v>20.842078279999999</v>
          </cell>
          <cell r="Q26">
            <v>5.2942376800000002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41.996731530000012</v>
          </cell>
          <cell r="BH26">
            <v>0</v>
          </cell>
          <cell r="BI26">
            <v>0</v>
          </cell>
          <cell r="BJ26">
            <v>0</v>
          </cell>
          <cell r="BK26">
            <v>41.996731530000012</v>
          </cell>
          <cell r="BL26">
            <v>0</v>
          </cell>
          <cell r="BM26">
            <v>32.657859960000003</v>
          </cell>
          <cell r="BN26">
            <v>0</v>
          </cell>
          <cell r="BO26">
            <v>0</v>
          </cell>
          <cell r="BP26">
            <v>0</v>
          </cell>
          <cell r="BQ26">
            <v>32.657859960000003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9.3388715700000073</v>
          </cell>
          <cell r="BZ26">
            <v>0</v>
          </cell>
          <cell r="CA26">
            <v>0</v>
          </cell>
          <cell r="CB26">
            <v>0</v>
          </cell>
          <cell r="CC26">
            <v>9.3388715700000073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9.3388715700000073</v>
          </cell>
          <cell r="CL26">
            <v>0</v>
          </cell>
          <cell r="CM26">
            <v>0</v>
          </cell>
          <cell r="CN26">
            <v>0</v>
          </cell>
          <cell r="CO26">
            <v>9.3388715700000073</v>
          </cell>
          <cell r="CP26">
            <v>0</v>
          </cell>
          <cell r="CQ26">
            <v>1</v>
          </cell>
          <cell r="CR26" t="str">
            <v/>
          </cell>
          <cell r="CS26" t="str">
            <v/>
          </cell>
          <cell r="CT26" t="str">
            <v/>
          </cell>
          <cell r="CU26" t="str">
            <v>1</v>
          </cell>
          <cell r="CX26">
            <v>48.319552815974994</v>
          </cell>
          <cell r="CY26">
            <v>1.8946671707249996</v>
          </cell>
          <cell r="CZ26">
            <v>39.507846767999993</v>
          </cell>
          <cell r="DA26">
            <v>0</v>
          </cell>
          <cell r="DB26">
            <v>6.9170388772500013</v>
          </cell>
          <cell r="DE26">
            <v>58.031423759999996</v>
          </cell>
          <cell r="DF26"/>
          <cell r="DG26">
            <v>48.319552815974994</v>
          </cell>
          <cell r="DH26">
            <v>-9.7118709440250015</v>
          </cell>
          <cell r="DI26">
            <v>58.031423759999996</v>
          </cell>
          <cell r="DJ26">
            <v>4.4866420999999992</v>
          </cell>
          <cell r="DK26">
            <v>51.26332618</v>
          </cell>
          <cell r="DL26">
            <v>0</v>
          </cell>
          <cell r="DM26">
            <v>2.28145548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48.319552815974994</v>
          </cell>
          <cell r="FO26">
            <v>0</v>
          </cell>
          <cell r="FP26">
            <v>0</v>
          </cell>
          <cell r="FQ26">
            <v>0</v>
          </cell>
          <cell r="FR26">
            <v>4.5</v>
          </cell>
          <cell r="FS26">
            <v>4.5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58.031423759999996</v>
          </cell>
          <cell r="GA26">
            <v>0</v>
          </cell>
          <cell r="GB26">
            <v>0</v>
          </cell>
          <cell r="GC26">
            <v>0</v>
          </cell>
          <cell r="GD26">
            <v>3.3149999999999999</v>
          </cell>
          <cell r="GE26">
            <v>3.3149999999999999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2018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57.017072322850488</v>
          </cell>
        </row>
        <row r="27">
          <cell r="A27" t="str">
            <v>I_Che152</v>
          </cell>
          <cell r="B27" t="str">
            <v>1.1.3.1</v>
          </cell>
          <cell r="C27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7" t="str">
            <v>I_Che152</v>
          </cell>
          <cell r="E27">
            <v>32.101498262255298</v>
          </cell>
          <cell r="F27"/>
          <cell r="G27"/>
          <cell r="H27">
            <v>121.54313086200001</v>
          </cell>
          <cell r="I27"/>
          <cell r="J27">
            <v>32.101498262255298</v>
          </cell>
          <cell r="K27">
            <v>5.4365093802552984</v>
          </cell>
          <cell r="L27">
            <v>26.664988881999999</v>
          </cell>
          <cell r="M27">
            <v>0</v>
          </cell>
          <cell r="N27">
            <v>0</v>
          </cell>
          <cell r="O27">
            <v>0</v>
          </cell>
          <cell r="P27">
            <v>22.36040865</v>
          </cell>
          <cell r="Q27">
            <v>4.3045802320000002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94.878141980000009</v>
          </cell>
          <cell r="BH27">
            <v>0</v>
          </cell>
          <cell r="BI27">
            <v>0</v>
          </cell>
          <cell r="BJ27">
            <v>0</v>
          </cell>
          <cell r="BK27">
            <v>94.878141980000009</v>
          </cell>
          <cell r="BL27">
            <v>0</v>
          </cell>
          <cell r="BM27">
            <v>0.83635194999999996</v>
          </cell>
          <cell r="BN27">
            <v>0</v>
          </cell>
          <cell r="BO27">
            <v>0</v>
          </cell>
          <cell r="BP27">
            <v>0</v>
          </cell>
          <cell r="BQ27">
            <v>0.83635194999999996</v>
          </cell>
          <cell r="BR27">
            <v>0</v>
          </cell>
          <cell r="BS27">
            <v>2.2957900000000002</v>
          </cell>
          <cell r="BT27">
            <v>0</v>
          </cell>
          <cell r="BU27">
            <v>0</v>
          </cell>
          <cell r="BV27">
            <v>0</v>
          </cell>
          <cell r="BW27">
            <v>2.2957900000000002</v>
          </cell>
          <cell r="BX27">
            <v>0</v>
          </cell>
          <cell r="BY27">
            <v>91.746000030000005</v>
          </cell>
          <cell r="BZ27">
            <v>0</v>
          </cell>
          <cell r="CA27">
            <v>0</v>
          </cell>
          <cell r="CB27">
            <v>0</v>
          </cell>
          <cell r="CC27">
            <v>91.746000030000005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91.746000030000005</v>
          </cell>
          <cell r="CL27">
            <v>0</v>
          </cell>
          <cell r="CM27">
            <v>0</v>
          </cell>
          <cell r="CN27">
            <v>0</v>
          </cell>
          <cell r="CO27">
            <v>91.746000030000005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27.204659544284151</v>
          </cell>
          <cell r="CY27">
            <v>1.0667270768338888</v>
          </cell>
          <cell r="CZ27">
            <v>22.243532028215427</v>
          </cell>
          <cell r="DA27">
            <v>0</v>
          </cell>
          <cell r="DB27">
            <v>3.894400439234833</v>
          </cell>
          <cell r="DE27">
            <v>102.79228253999999</v>
          </cell>
          <cell r="DF27"/>
          <cell r="DG27">
            <v>27.204659544284151</v>
          </cell>
          <cell r="DH27">
            <v>22.644722854284151</v>
          </cell>
          <cell r="DI27">
            <v>4.5599366900000007</v>
          </cell>
          <cell r="DJ27">
            <v>4.5599366900000007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98.232345849999987</v>
          </cell>
          <cell r="ED27">
            <v>0</v>
          </cell>
          <cell r="EE27">
            <v>94.090279620000004</v>
          </cell>
          <cell r="EF27">
            <v>0</v>
          </cell>
          <cell r="EG27">
            <v>4.1420662300000002</v>
          </cell>
          <cell r="EH27">
            <v>95.867375849999988</v>
          </cell>
          <cell r="EI27">
            <v>0</v>
          </cell>
          <cell r="EJ27">
            <v>94.090279620000004</v>
          </cell>
          <cell r="EK27">
            <v>0</v>
          </cell>
          <cell r="EL27">
            <v>1.7770962299999999</v>
          </cell>
          <cell r="EM27">
            <v>2.36497</v>
          </cell>
          <cell r="EN27">
            <v>0</v>
          </cell>
          <cell r="EO27">
            <v>0</v>
          </cell>
          <cell r="EP27">
            <v>0</v>
          </cell>
          <cell r="EQ27">
            <v>2.36497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27.204659544284151</v>
          </cell>
          <cell r="FO27">
            <v>0</v>
          </cell>
          <cell r="FP27">
            <v>0</v>
          </cell>
          <cell r="FQ27">
            <v>0</v>
          </cell>
          <cell r="FR27">
            <v>2</v>
          </cell>
          <cell r="FS27">
            <v>0</v>
          </cell>
          <cell r="FT27">
            <v>2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102.79228254</v>
          </cell>
          <cell r="IZ27">
            <v>0</v>
          </cell>
          <cell r="JA27">
            <v>0</v>
          </cell>
          <cell r="JB27">
            <v>0</v>
          </cell>
          <cell r="JC27">
            <v>3.4590000000000001</v>
          </cell>
          <cell r="JD27">
            <v>3.4590000000000001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102.79228254</v>
          </cell>
          <cell r="JV27">
            <v>0</v>
          </cell>
          <cell r="JW27">
            <v>0</v>
          </cell>
          <cell r="JX27">
            <v>0</v>
          </cell>
          <cell r="JY27">
            <v>3.4590000000000001</v>
          </cell>
          <cell r="JZ27">
            <v>3.4590000000000001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з</v>
          </cell>
          <cell r="OR27">
            <v>0</v>
          </cell>
          <cell r="OT27">
            <v>32.101498262255298</v>
          </cell>
        </row>
        <row r="28">
          <cell r="A28" t="str">
            <v>I_Che153</v>
          </cell>
          <cell r="B28" t="str">
            <v>1.1.3.1</v>
          </cell>
          <cell r="C28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8" t="str">
            <v>I_Che153</v>
          </cell>
          <cell r="E28">
            <v>561.23955774133265</v>
          </cell>
          <cell r="F28"/>
          <cell r="G28"/>
          <cell r="H28">
            <v>506.79689398000005</v>
          </cell>
          <cell r="I28"/>
          <cell r="J28">
            <v>561.23955774133265</v>
          </cell>
          <cell r="K28">
            <v>486.98321474133263</v>
          </cell>
          <cell r="L28">
            <v>74.256343000000001</v>
          </cell>
          <cell r="M28">
            <v>0</v>
          </cell>
          <cell r="N28">
            <v>0</v>
          </cell>
          <cell r="O28">
            <v>0</v>
          </cell>
          <cell r="P28">
            <v>74.256343000000001</v>
          </cell>
          <cell r="Q28">
            <v>0</v>
          </cell>
          <cell r="R28">
            <v>168.37186732239959</v>
          </cell>
          <cell r="S28">
            <v>0</v>
          </cell>
          <cell r="T28">
            <v>0</v>
          </cell>
          <cell r="U28">
            <v>0</v>
          </cell>
          <cell r="V28">
            <v>168.37186732239959</v>
          </cell>
          <cell r="W28">
            <v>0</v>
          </cell>
          <cell r="X28">
            <v>168.37186732239959</v>
          </cell>
          <cell r="Y28">
            <v>0</v>
          </cell>
          <cell r="Z28">
            <v>0</v>
          </cell>
          <cell r="AA28">
            <v>0</v>
          </cell>
          <cell r="AB28">
            <v>168.37186732239959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1</v>
          </cell>
          <cell r="BC28" t="str">
            <v/>
          </cell>
          <cell r="BD28" t="str">
            <v/>
          </cell>
          <cell r="BE28" t="str">
            <v/>
          </cell>
          <cell r="BF28" t="str">
            <v>1</v>
          </cell>
          <cell r="BG28">
            <v>432.54055098000003</v>
          </cell>
          <cell r="BH28">
            <v>0</v>
          </cell>
          <cell r="BI28">
            <v>0</v>
          </cell>
          <cell r="BJ28">
            <v>0</v>
          </cell>
          <cell r="BK28">
            <v>432.54055098000003</v>
          </cell>
          <cell r="BL28">
            <v>0</v>
          </cell>
          <cell r="BM28">
            <v>50.136670700000003</v>
          </cell>
          <cell r="BN28">
            <v>0</v>
          </cell>
          <cell r="BO28">
            <v>0</v>
          </cell>
          <cell r="BP28">
            <v>0</v>
          </cell>
          <cell r="BQ28">
            <v>50.136670700000003</v>
          </cell>
          <cell r="BR28">
            <v>0</v>
          </cell>
          <cell r="BS28">
            <v>2.65058572</v>
          </cell>
          <cell r="BT28">
            <v>0</v>
          </cell>
          <cell r="BU28">
            <v>0</v>
          </cell>
          <cell r="BV28">
            <v>0</v>
          </cell>
          <cell r="BW28">
            <v>2.65058572</v>
          </cell>
          <cell r="BX28">
            <v>0</v>
          </cell>
          <cell r="BY28">
            <v>379.75329456000003</v>
          </cell>
          <cell r="BZ28">
            <v>0</v>
          </cell>
          <cell r="CA28">
            <v>0</v>
          </cell>
          <cell r="CB28">
            <v>0</v>
          </cell>
          <cell r="CC28">
            <v>379.75329456000003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379.75329456000003</v>
          </cell>
          <cell r="CL28">
            <v>0</v>
          </cell>
          <cell r="CM28">
            <v>0</v>
          </cell>
          <cell r="CN28">
            <v>0</v>
          </cell>
          <cell r="CO28">
            <v>379.75329456000003</v>
          </cell>
          <cell r="CP28">
            <v>0</v>
          </cell>
          <cell r="CQ28">
            <v>1</v>
          </cell>
          <cell r="CR28">
            <v>2</v>
          </cell>
          <cell r="CS28" t="str">
            <v/>
          </cell>
          <cell r="CT28" t="str">
            <v/>
          </cell>
          <cell r="CU28" t="str">
            <v>1 2</v>
          </cell>
          <cell r="CX28">
            <v>475.62674384858701</v>
          </cell>
          <cell r="CY28">
            <v>18.649890666843731</v>
          </cell>
          <cell r="CZ28">
            <v>388.88995074723192</v>
          </cell>
          <cell r="DA28">
            <v>0</v>
          </cell>
          <cell r="DB28">
            <v>68.086902434511359</v>
          </cell>
          <cell r="DE28">
            <v>516.98622878000003</v>
          </cell>
          <cell r="DF28"/>
          <cell r="DG28">
            <v>475.62674384858701</v>
          </cell>
          <cell r="DH28">
            <v>467.36288981858701</v>
          </cell>
          <cell r="DI28">
            <v>8.263854030000001</v>
          </cell>
          <cell r="DJ28">
            <v>8.263854030000001</v>
          </cell>
          <cell r="DK28">
            <v>0</v>
          </cell>
          <cell r="DL28">
            <v>0</v>
          </cell>
          <cell r="DM28">
            <v>0</v>
          </cell>
          <cell r="DN28">
            <v>142.68802315457594</v>
          </cell>
          <cell r="DS28">
            <v>142.68802315457594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1</v>
          </cell>
          <cell r="DY28">
            <v>2</v>
          </cell>
          <cell r="DZ28">
            <v>3</v>
          </cell>
          <cell r="EA28" t="str">
            <v/>
          </cell>
          <cell r="EB28" t="str">
            <v>1 2 3</v>
          </cell>
          <cell r="EC28">
            <v>508.72237475000003</v>
          </cell>
          <cell r="ED28">
            <v>0</v>
          </cell>
          <cell r="EE28">
            <v>441.36645224</v>
          </cell>
          <cell r="EF28">
            <v>0</v>
          </cell>
          <cell r="EG28">
            <v>67.355922509999999</v>
          </cell>
          <cell r="EH28">
            <v>1.4571099999999999</v>
          </cell>
          <cell r="EI28">
            <v>0</v>
          </cell>
          <cell r="EJ28">
            <v>0</v>
          </cell>
          <cell r="EK28">
            <v>0</v>
          </cell>
          <cell r="EL28">
            <v>1.4571099999999999</v>
          </cell>
          <cell r="EM28">
            <v>391.86533872000001</v>
          </cell>
          <cell r="EN28">
            <v>0</v>
          </cell>
          <cell r="EO28">
            <v>386.53098899999998</v>
          </cell>
          <cell r="EP28">
            <v>0</v>
          </cell>
          <cell r="EQ28">
            <v>5.3343497200000005</v>
          </cell>
          <cell r="ER28">
            <v>115.39992603</v>
          </cell>
          <cell r="ES28">
            <v>0</v>
          </cell>
          <cell r="ET28">
            <v>54.835463240000003</v>
          </cell>
          <cell r="EU28">
            <v>0</v>
          </cell>
          <cell r="EV28">
            <v>60.56446279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115.39992603</v>
          </cell>
          <cell r="FC28">
            <v>0</v>
          </cell>
          <cell r="FD28">
            <v>54.835463240000003</v>
          </cell>
          <cell r="FE28">
            <v>0</v>
          </cell>
          <cell r="FF28">
            <v>60.56446279</v>
          </cell>
          <cell r="FG28" t="str">
            <v/>
          </cell>
          <cell r="FH28" t="str">
            <v/>
          </cell>
          <cell r="FI28" t="str">
            <v/>
          </cell>
          <cell r="FJ28">
            <v>4</v>
          </cell>
          <cell r="FK28" t="str">
            <v>4</v>
          </cell>
          <cell r="FN28">
            <v>475.62674384858701</v>
          </cell>
          <cell r="FO28">
            <v>0</v>
          </cell>
          <cell r="FP28">
            <v>0</v>
          </cell>
          <cell r="FQ28">
            <v>0</v>
          </cell>
          <cell r="FR28">
            <v>53</v>
          </cell>
          <cell r="FS28">
            <v>53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475.62674384858701</v>
          </cell>
          <cell r="GL28">
            <v>0</v>
          </cell>
          <cell r="GM28">
            <v>0</v>
          </cell>
          <cell r="GN28">
            <v>0</v>
          </cell>
          <cell r="GO28">
            <v>53</v>
          </cell>
          <cell r="GP28">
            <v>53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516.98622877999992</v>
          </cell>
          <cell r="IZ28">
            <v>0</v>
          </cell>
          <cell r="JA28">
            <v>0</v>
          </cell>
          <cell r="JB28">
            <v>0</v>
          </cell>
          <cell r="JC28">
            <v>46.267000000000003</v>
          </cell>
          <cell r="JD28">
            <v>46.267000000000003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516.98622877999992</v>
          </cell>
          <cell r="KG28">
            <v>0</v>
          </cell>
          <cell r="KH28">
            <v>0</v>
          </cell>
          <cell r="KI28">
            <v>0</v>
          </cell>
          <cell r="KJ28">
            <v>46.267000000000003</v>
          </cell>
          <cell r="KK28">
            <v>46.267000000000003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516.98622877999992</v>
          </cell>
          <cell r="LC28">
            <v>0</v>
          </cell>
          <cell r="LD28">
            <v>0</v>
          </cell>
          <cell r="LE28">
            <v>0</v>
          </cell>
          <cell r="LF28">
            <v>46.267000000000003</v>
          </cell>
          <cell r="LG28">
            <v>46.267000000000003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2018</v>
          </cell>
          <cell r="OM28">
            <v>2019</v>
          </cell>
          <cell r="ON28">
            <v>2019</v>
          </cell>
          <cell r="OO28">
            <v>2019</v>
          </cell>
          <cell r="OP28" t="str">
            <v>с</v>
          </cell>
          <cell r="OR28">
            <v>0</v>
          </cell>
          <cell r="OT28">
            <v>561.23955774133265</v>
          </cell>
        </row>
        <row r="29">
          <cell r="A29" t="str">
            <v>Г</v>
          </cell>
          <cell r="B29" t="str">
            <v>1.1.3.1</v>
          </cell>
          <cell r="C2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9" t="str">
            <v>Г</v>
          </cell>
          <cell r="E29">
            <v>0</v>
          </cell>
          <cell r="F29"/>
          <cell r="G29"/>
          <cell r="H29">
            <v>0</v>
          </cell>
          <cell r="I29"/>
          <cell r="J29">
            <v>852.29004287199996</v>
          </cell>
          <cell r="K29">
            <v>0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0</v>
          </cell>
          <cell r="DF29"/>
          <cell r="DG29">
            <v>606.57616354999993</v>
          </cell>
          <cell r="DH29">
            <v>0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1004.8499368499999</v>
          </cell>
          <cell r="ED29">
            <v>348.15047532000006</v>
          </cell>
          <cell r="EE29">
            <v>555.31403745</v>
          </cell>
          <cell r="EF29">
            <v>28.478351160000003</v>
          </cell>
          <cell r="EG29">
            <v>72.907072920000005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133.91205059000001</v>
          </cell>
          <cell r="ES29">
            <v>2.1138381900000001</v>
          </cell>
          <cell r="ET29">
            <v>67.086387580000007</v>
          </cell>
          <cell r="EU29">
            <v>4.0892954799999996</v>
          </cell>
          <cell r="EV29">
            <v>60.62252934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133.91205059000001</v>
          </cell>
          <cell r="FC29">
            <v>2.1138381900000001</v>
          </cell>
          <cell r="FD29">
            <v>67.086387580000007</v>
          </cell>
          <cell r="FE29">
            <v>4.0892954799999996</v>
          </cell>
          <cell r="FF29">
            <v>60.62252934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660.58093822000001</v>
          </cell>
          <cell r="IZ29">
            <v>0</v>
          </cell>
          <cell r="JA29">
            <v>0</v>
          </cell>
          <cell r="JB29">
            <v>0</v>
          </cell>
          <cell r="JC29">
            <v>50.458500000000008</v>
          </cell>
          <cell r="JD29">
            <v>50.458500000000008</v>
          </cell>
          <cell r="JE29">
            <v>0</v>
          </cell>
          <cell r="JF29">
            <v>0</v>
          </cell>
          <cell r="JG29">
            <v>14</v>
          </cell>
          <cell r="JH29">
            <v>0</v>
          </cell>
          <cell r="JI29">
            <v>14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555.59760232999997</v>
          </cell>
          <cell r="KG29">
            <v>0</v>
          </cell>
          <cell r="KH29">
            <v>0</v>
          </cell>
          <cell r="KI29">
            <v>0</v>
          </cell>
          <cell r="KJ29">
            <v>46.267000000000003</v>
          </cell>
          <cell r="KK29">
            <v>46.267000000000003</v>
          </cell>
          <cell r="KL29">
            <v>0</v>
          </cell>
          <cell r="KM29">
            <v>0</v>
          </cell>
          <cell r="KN29">
            <v>11</v>
          </cell>
          <cell r="KO29">
            <v>0</v>
          </cell>
          <cell r="KP29">
            <v>11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555.59760232999997</v>
          </cell>
          <cell r="LC29">
            <v>0</v>
          </cell>
          <cell r="LD29">
            <v>0</v>
          </cell>
          <cell r="LE29">
            <v>0</v>
          </cell>
          <cell r="LF29">
            <v>46.267000000000003</v>
          </cell>
          <cell r="LG29">
            <v>46.267000000000003</v>
          </cell>
          <cell r="LH29">
            <v>0</v>
          </cell>
          <cell r="LI29">
            <v>0</v>
          </cell>
          <cell r="LJ29">
            <v>11</v>
          </cell>
          <cell r="LK29">
            <v>0</v>
          </cell>
          <cell r="LL29">
            <v>11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2058.9576829299626</v>
          </cell>
        </row>
        <row r="30">
          <cell r="A30" t="str">
            <v>Г</v>
          </cell>
          <cell r="B30" t="str">
            <v>1.1.3.1</v>
          </cell>
          <cell r="C3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245.66463182990978</v>
          </cell>
          <cell r="F30"/>
          <cell r="G30"/>
          <cell r="H30">
            <v>246.17686506000001</v>
          </cell>
          <cell r="I30"/>
          <cell r="J30">
            <v>902.79430709190979</v>
          </cell>
          <cell r="K30">
            <v>50.504264219909786</v>
          </cell>
          <cell r="L30">
            <v>852.29004287199996</v>
          </cell>
          <cell r="M30">
            <v>0</v>
          </cell>
          <cell r="N30">
            <v>0</v>
          </cell>
          <cell r="O30">
            <v>75.508838269152477</v>
          </cell>
          <cell r="P30">
            <v>178.17639041999999</v>
          </cell>
          <cell r="Q30">
            <v>598.60481432284746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51.016497449999996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51.016497449999996</v>
          </cell>
          <cell r="BM30">
            <v>48.419644949999999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48.419644949999999</v>
          </cell>
          <cell r="BS30">
            <v>2.5968525000000002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2.5968525000000002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>
            <v>2</v>
          </cell>
          <cell r="CS30" t="str">
            <v/>
          </cell>
          <cell r="CT30" t="str">
            <v/>
          </cell>
          <cell r="CU30" t="str">
            <v>1 2</v>
          </cell>
          <cell r="CX30">
            <v>3812.2178934788185</v>
          </cell>
          <cell r="CY30">
            <v>572.7289210797162</v>
          </cell>
          <cell r="CZ30">
            <v>1552.4358180467182</v>
          </cell>
          <cell r="DA30">
            <v>1396.6332410204841</v>
          </cell>
          <cell r="DB30">
            <v>351.73938608438334</v>
          </cell>
          <cell r="DE30">
            <v>242.77495567</v>
          </cell>
          <cell r="DF30"/>
          <cell r="DG30">
            <v>605.61862496026242</v>
          </cell>
          <cell r="DH30">
            <v>-0.95753858973745798</v>
          </cell>
          <cell r="DI30">
            <v>606.57616354999993</v>
          </cell>
          <cell r="DJ30">
            <v>38.906113530000006</v>
          </cell>
          <cell r="DK30">
            <v>197.33895278</v>
          </cell>
          <cell r="DL30">
            <v>344.75768944999993</v>
          </cell>
          <cell r="DM30">
            <v>25.573407790000001</v>
          </cell>
          <cell r="DN30">
            <v>277.00832313952753</v>
          </cell>
          <cell r="DS30">
            <v>142.68802315457594</v>
          </cell>
          <cell r="DT30">
            <v>56.493174655273869</v>
          </cell>
          <cell r="DU30">
            <v>49.232590688265262</v>
          </cell>
          <cell r="DV30">
            <v>28.594534641412469</v>
          </cell>
          <cell r="DW30">
            <v>49.232590688265262</v>
          </cell>
          <cell r="DX30" t="str">
            <v/>
          </cell>
          <cell r="DY30">
            <v>2</v>
          </cell>
          <cell r="DZ30">
            <v>3</v>
          </cell>
          <cell r="EA30" t="str">
            <v/>
          </cell>
          <cell r="EB30" t="str">
            <v>2 3</v>
          </cell>
          <cell r="EC30">
            <v>1004.8499368499999</v>
          </cell>
          <cell r="ED30">
            <v>348.15047532000006</v>
          </cell>
          <cell r="EE30">
            <v>555.31403745</v>
          </cell>
          <cell r="EF30">
            <v>28.478351160000003</v>
          </cell>
          <cell r="EG30">
            <v>72.907072920000005</v>
          </cell>
          <cell r="EH30">
            <v>323.89559782000003</v>
          </cell>
          <cell r="EI30">
            <v>224.59279934</v>
          </cell>
          <cell r="EJ30">
            <v>95.952902250000008</v>
          </cell>
          <cell r="EK30">
            <v>0</v>
          </cell>
          <cell r="EL30">
            <v>3.3498962299999997</v>
          </cell>
          <cell r="EM30">
            <v>547.04228843999999</v>
          </cell>
          <cell r="EN30">
            <v>121.44383779</v>
          </cell>
          <cell r="EO30">
            <v>392.27474761999997</v>
          </cell>
          <cell r="EP30">
            <v>24.389055679999998</v>
          </cell>
          <cell r="EQ30">
            <v>8.9346473500000005</v>
          </cell>
          <cell r="ER30">
            <v>133.91205059000001</v>
          </cell>
          <cell r="ES30">
            <v>2.1138381900000001</v>
          </cell>
          <cell r="ET30">
            <v>67.086387580000007</v>
          </cell>
          <cell r="EU30">
            <v>4.0892954799999996</v>
          </cell>
          <cell r="EV30">
            <v>60.62252934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133.91205059000001</v>
          </cell>
          <cell r="FC30">
            <v>2.1138381900000001</v>
          </cell>
          <cell r="FD30">
            <v>67.086387580000007</v>
          </cell>
          <cell r="FE30">
            <v>4.0892954799999996</v>
          </cell>
          <cell r="FF30">
            <v>60.62252934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3102.5564480438834</v>
          </cell>
          <cell r="FO30">
            <v>0</v>
          </cell>
          <cell r="FP30">
            <v>175.58</v>
          </cell>
          <cell r="FQ30">
            <v>0</v>
          </cell>
          <cell r="FR30">
            <v>697.62100000000009</v>
          </cell>
          <cell r="FS30">
            <v>695.62100000000009</v>
          </cell>
          <cell r="FT30">
            <v>2</v>
          </cell>
          <cell r="FU30">
            <v>0</v>
          </cell>
          <cell r="FV30">
            <v>162</v>
          </cell>
          <cell r="FW30">
            <v>0</v>
          </cell>
          <cell r="FX30">
            <v>162</v>
          </cell>
          <cell r="FZ30">
            <v>604.26295830000004</v>
          </cell>
          <cell r="GA30">
            <v>0</v>
          </cell>
          <cell r="GB30">
            <v>10.842000000000002</v>
          </cell>
          <cell r="GC30">
            <v>0</v>
          </cell>
          <cell r="GD30">
            <v>18.175000000000001</v>
          </cell>
          <cell r="GE30">
            <v>18.175000000000001</v>
          </cell>
          <cell r="GF30">
            <v>0</v>
          </cell>
          <cell r="GG30">
            <v>0</v>
          </cell>
          <cell r="GH30">
            <v>112</v>
          </cell>
          <cell r="GI30">
            <v>0</v>
          </cell>
          <cell r="GJ30">
            <v>112</v>
          </cell>
          <cell r="GK30">
            <v>514.82344348999948</v>
          </cell>
          <cell r="GL30">
            <v>0</v>
          </cell>
          <cell r="GM30">
            <v>0</v>
          </cell>
          <cell r="GN30">
            <v>0</v>
          </cell>
          <cell r="GO30">
            <v>59.307000000000002</v>
          </cell>
          <cell r="GP30">
            <v>59.307000000000002</v>
          </cell>
          <cell r="GQ30">
            <v>0</v>
          </cell>
          <cell r="GR30">
            <v>0</v>
          </cell>
          <cell r="GS30">
            <v>1</v>
          </cell>
          <cell r="GT30">
            <v>0</v>
          </cell>
          <cell r="GU30">
            <v>1</v>
          </cell>
          <cell r="GV30">
            <v>475.62674384858701</v>
          </cell>
          <cell r="GW30">
            <v>0</v>
          </cell>
          <cell r="GX30">
            <v>0</v>
          </cell>
          <cell r="GY30">
            <v>0</v>
          </cell>
          <cell r="GZ30">
            <v>53</v>
          </cell>
          <cell r="HA30">
            <v>53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39.196699641412465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6.3069999999999995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660.58093822000001</v>
          </cell>
          <cell r="IZ30">
            <v>0</v>
          </cell>
          <cell r="JA30">
            <v>0</v>
          </cell>
          <cell r="JB30">
            <v>0</v>
          </cell>
          <cell r="JC30">
            <v>50.458500000000008</v>
          </cell>
          <cell r="JD30">
            <v>50.458500000000008</v>
          </cell>
          <cell r="JE30">
            <v>0</v>
          </cell>
          <cell r="JF30">
            <v>0</v>
          </cell>
          <cell r="JG30">
            <v>14</v>
          </cell>
          <cell r="JH30">
            <v>0</v>
          </cell>
          <cell r="JI30">
            <v>14</v>
          </cell>
          <cell r="JJ30">
            <v>2.0477729099999999</v>
          </cell>
          <cell r="JK30">
            <v>0</v>
          </cell>
          <cell r="JL30">
            <v>0</v>
          </cell>
          <cell r="JM30">
            <v>0</v>
          </cell>
          <cell r="JN30">
            <v>0.73250000000000004</v>
          </cell>
          <cell r="JO30">
            <v>0.73250000000000004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102.93556298</v>
          </cell>
          <cell r="JV30">
            <v>0</v>
          </cell>
          <cell r="JW30">
            <v>0</v>
          </cell>
          <cell r="JX30">
            <v>0</v>
          </cell>
          <cell r="JY30">
            <v>3.4590000000000001</v>
          </cell>
          <cell r="JZ30">
            <v>3.4590000000000001</v>
          </cell>
          <cell r="KA30">
            <v>0</v>
          </cell>
          <cell r="KB30">
            <v>0</v>
          </cell>
          <cell r="KC30">
            <v>3</v>
          </cell>
          <cell r="KD30">
            <v>0</v>
          </cell>
          <cell r="KE30">
            <v>3</v>
          </cell>
          <cell r="KF30">
            <v>555.59760232999997</v>
          </cell>
          <cell r="KG30">
            <v>0</v>
          </cell>
          <cell r="KH30">
            <v>0</v>
          </cell>
          <cell r="KI30">
            <v>0</v>
          </cell>
          <cell r="KJ30">
            <v>46.267000000000003</v>
          </cell>
          <cell r="KK30">
            <v>46.267000000000003</v>
          </cell>
          <cell r="KL30">
            <v>0</v>
          </cell>
          <cell r="KM30">
            <v>0</v>
          </cell>
          <cell r="KN30">
            <v>11</v>
          </cell>
          <cell r="KO30">
            <v>0</v>
          </cell>
          <cell r="KP30">
            <v>11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555.59760232999997</v>
          </cell>
          <cell r="LC30">
            <v>0</v>
          </cell>
          <cell r="LD30">
            <v>0</v>
          </cell>
          <cell r="LE30">
            <v>0</v>
          </cell>
          <cell r="LF30">
            <v>46.267000000000003</v>
          </cell>
          <cell r="LG30">
            <v>46.267000000000003</v>
          </cell>
          <cell r="LH30">
            <v>0</v>
          </cell>
          <cell r="LI30">
            <v>0</v>
          </cell>
          <cell r="LJ30">
            <v>11</v>
          </cell>
          <cell r="LK30">
            <v>0</v>
          </cell>
          <cell r="LL30">
            <v>11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0</v>
          </cell>
          <cell r="OM30">
            <v>0</v>
          </cell>
          <cell r="ON30">
            <v>0</v>
          </cell>
          <cell r="OO30">
            <v>0</v>
          </cell>
          <cell r="OP30">
            <v>0</v>
          </cell>
          <cell r="OR30">
            <v>0</v>
          </cell>
          <cell r="OT30">
            <v>2058.9576829299626</v>
          </cell>
        </row>
        <row r="31">
          <cell r="A31" t="str">
            <v>I_Che154</v>
          </cell>
          <cell r="B31" t="str">
            <v>1.1.3.1</v>
          </cell>
          <cell r="C31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I_Che154</v>
          </cell>
          <cell r="E31">
            <v>66.667199999999994</v>
          </cell>
          <cell r="F31"/>
          <cell r="G31"/>
          <cell r="H31">
            <v>104.56585699</v>
          </cell>
          <cell r="I31"/>
          <cell r="J31">
            <v>66.667199999999994</v>
          </cell>
          <cell r="K31">
            <v>-0.80260947000000726</v>
          </cell>
          <cell r="L31">
            <v>67.469809470000001</v>
          </cell>
          <cell r="M31">
            <v>0</v>
          </cell>
          <cell r="N31">
            <v>0</v>
          </cell>
          <cell r="O31">
            <v>0.79980928000000007</v>
          </cell>
          <cell r="P31">
            <v>0</v>
          </cell>
          <cell r="Q31">
            <v>66.670000189999996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37.096047519999999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37.096047519999999</v>
          </cell>
          <cell r="BM31">
            <v>37.096047519999999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37.096047519999999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88.737137840000003</v>
          </cell>
          <cell r="DF31"/>
          <cell r="DG31">
            <v>56.497627118644068</v>
          </cell>
          <cell r="DH31">
            <v>-32.239510721355934</v>
          </cell>
          <cell r="DI31">
            <v>88.737137840000003</v>
          </cell>
          <cell r="DJ31">
            <v>3.4956187999999999</v>
          </cell>
          <cell r="DK31">
            <v>6.20566979</v>
          </cell>
          <cell r="DL31">
            <v>70.941214029999998</v>
          </cell>
          <cell r="DM31">
            <v>8.0946352200000007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88.737137840000003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I_Che155</v>
          </cell>
          <cell r="B32" t="str">
            <v>1.1.3.1</v>
          </cell>
          <cell r="C32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I_Che155</v>
          </cell>
          <cell r="E32">
            <v>66.667199999999994</v>
          </cell>
          <cell r="F32"/>
          <cell r="G32"/>
          <cell r="H32">
            <v>75.427327680000005</v>
          </cell>
          <cell r="I32"/>
          <cell r="J32">
            <v>66.667199999999994</v>
          </cell>
          <cell r="K32">
            <v>-0.36018780000000561</v>
          </cell>
          <cell r="L32">
            <v>67.0273878</v>
          </cell>
          <cell r="M32">
            <v>0</v>
          </cell>
          <cell r="N32">
            <v>0</v>
          </cell>
          <cell r="O32">
            <v>0.40121259999999997</v>
          </cell>
          <cell r="P32">
            <v>0</v>
          </cell>
          <cell r="Q32">
            <v>66.626175200000006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8.3999398799999998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8.3999398799999998</v>
          </cell>
          <cell r="BM32">
            <v>7.0909677000000002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7.0909677000000002</v>
          </cell>
          <cell r="BS32">
            <v>1.30897218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1.30897218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 t="str">
            <v/>
          </cell>
          <cell r="CT32" t="str">
            <v/>
          </cell>
          <cell r="CU32" t="str">
            <v>1 2</v>
          </cell>
          <cell r="CX32">
            <v>56.497627118644068</v>
          </cell>
          <cell r="CY32">
            <v>5.9458143054923873</v>
          </cell>
          <cell r="CZ32">
            <v>4.3215084745762704</v>
          </cell>
          <cell r="DA32">
            <v>40.744338983050845</v>
          </cell>
          <cell r="DB32">
            <v>5.48596535552457</v>
          </cell>
          <cell r="DE32">
            <v>63.98266606</v>
          </cell>
          <cell r="DF32"/>
          <cell r="DG32">
            <v>56.497627118644068</v>
          </cell>
          <cell r="DH32">
            <v>-7.4850389413559313</v>
          </cell>
          <cell r="DI32">
            <v>63.98266606</v>
          </cell>
          <cell r="DJ32">
            <v>3.6648414599999999</v>
          </cell>
          <cell r="DK32">
            <v>6.0235589999999997</v>
          </cell>
          <cell r="DL32">
            <v>48.551260999999997</v>
          </cell>
          <cell r="DM32">
            <v>5.7430045999999999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56.497627118644068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2</v>
          </cell>
          <cell r="FW32">
            <v>0</v>
          </cell>
          <cell r="FX32">
            <v>2</v>
          </cell>
          <cell r="FZ32">
            <v>63.98266606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2</v>
          </cell>
          <cell r="GI32">
            <v>0</v>
          </cell>
          <cell r="GJ32">
            <v>2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2018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66.667199999999994</v>
          </cell>
        </row>
        <row r="33">
          <cell r="A33" t="str">
            <v>I_Che156</v>
          </cell>
          <cell r="B33" t="str">
            <v>1.1.3.1</v>
          </cell>
          <cell r="C33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I_Che156</v>
          </cell>
          <cell r="E33">
            <v>6.4258690237000007</v>
          </cell>
          <cell r="F33"/>
          <cell r="G33"/>
          <cell r="H33">
            <v>1.3502471700000001</v>
          </cell>
          <cell r="I33"/>
          <cell r="J33">
            <v>6.4258690237000007</v>
          </cell>
          <cell r="K33">
            <v>5.3456712837000007</v>
          </cell>
          <cell r="L33">
            <v>1.08019774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1.08019774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0.27004942999999998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0.27004942999999998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0.27004942999999998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0.27004942999999998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5.4456517150000012</v>
          </cell>
          <cell r="CY33">
            <v>0.21294110169491659</v>
          </cell>
          <cell r="CZ33">
            <v>0.32378050000000003</v>
          </cell>
          <cell r="DA33">
            <v>4.7439431000000001</v>
          </cell>
          <cell r="DB33">
            <v>0.16498701330508475</v>
          </cell>
          <cell r="DE33">
            <v>3.4351589499999999</v>
          </cell>
          <cell r="DF33"/>
          <cell r="DG33">
            <v>5.4456517150000012</v>
          </cell>
          <cell r="DH33">
            <v>4.3013744550000013</v>
          </cell>
          <cell r="DI33">
            <v>1.14427726</v>
          </cell>
          <cell r="DJ33">
            <v>1.14427726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2.29088169</v>
          </cell>
          <cell r="ED33">
            <v>7.6980999999999994E-2</v>
          </cell>
          <cell r="EE33">
            <v>2.0099830000000001</v>
          </cell>
          <cell r="EF33">
            <v>0.20391769000000001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2.29088169</v>
          </cell>
          <cell r="EN33">
            <v>7.6980999999999994E-2</v>
          </cell>
          <cell r="EO33">
            <v>2.0099830000000001</v>
          </cell>
          <cell r="EP33">
            <v>0.20391769000000001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5.4456517150000012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3.4351589500000004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1</v>
          </cell>
          <cell r="JH33">
            <v>0</v>
          </cell>
          <cell r="JI33">
            <v>1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3.4351589500000004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3.4351589500000004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6.4258690237000007</v>
          </cell>
        </row>
        <row r="34">
          <cell r="A34" t="str">
            <v>I_Che157</v>
          </cell>
          <cell r="B34" t="str">
            <v>1.1.3.1</v>
          </cell>
          <cell r="C34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I_Che157</v>
          </cell>
          <cell r="E34">
            <v>6.3037113574200019</v>
          </cell>
          <cell r="F34"/>
          <cell r="G34"/>
          <cell r="H34">
            <v>1.2415396099999998</v>
          </cell>
          <cell r="I34"/>
          <cell r="J34">
            <v>6.3037113574200019</v>
          </cell>
          <cell r="K34">
            <v>5.3104796674200019</v>
          </cell>
          <cell r="L34">
            <v>0.99323169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0.99323169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0.24830791999999999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0.24830791999999999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0.24830791999999999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0.24830791999999999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>
            <v>2</v>
          </cell>
          <cell r="CS34" t="str">
            <v/>
          </cell>
          <cell r="CT34" t="str">
            <v/>
          </cell>
          <cell r="CU34" t="str">
            <v>2</v>
          </cell>
          <cell r="CX34">
            <v>5.3421282690000016</v>
          </cell>
          <cell r="CY34">
            <v>0.12776466101695089</v>
          </cell>
          <cell r="CZ34">
            <v>0.32378050000000003</v>
          </cell>
          <cell r="DA34">
            <v>4.7439431000000001</v>
          </cell>
          <cell r="DB34">
            <v>0.14664000798305082</v>
          </cell>
          <cell r="DE34">
            <v>4.9372881399999997</v>
          </cell>
          <cell r="DF34"/>
          <cell r="DG34">
            <v>5.3421282690000016</v>
          </cell>
          <cell r="DH34">
            <v>4.2899760590000016</v>
          </cell>
          <cell r="DI34">
            <v>1.05215221</v>
          </cell>
          <cell r="DJ34">
            <v>1.05215221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>
            <v>2</v>
          </cell>
          <cell r="DZ34" t="str">
            <v/>
          </cell>
          <cell r="EA34" t="str">
            <v/>
          </cell>
          <cell r="EB34" t="str">
            <v>2</v>
          </cell>
          <cell r="EC34">
            <v>3.8851359300000001</v>
          </cell>
          <cell r="ED34">
            <v>0.25903500000000002</v>
          </cell>
          <cell r="EE34">
            <v>3.2832699999999999</v>
          </cell>
          <cell r="EF34">
            <v>0.34283092999999998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3.8851359300000001</v>
          </cell>
          <cell r="EN34">
            <v>0.25903500000000002</v>
          </cell>
          <cell r="EO34">
            <v>3.2832699999999999</v>
          </cell>
          <cell r="EP34">
            <v>0.34283092999999998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5.3421282690000016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4.9372881399999997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1</v>
          </cell>
          <cell r="JH34">
            <v>0</v>
          </cell>
          <cell r="JI34">
            <v>1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4.9372881399999997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4.9372881399999997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2019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6.3037113574200019</v>
          </cell>
        </row>
        <row r="35">
          <cell r="A35" t="str">
            <v>I_Che158</v>
          </cell>
          <cell r="B35" t="str">
            <v>1.1.3.1</v>
          </cell>
          <cell r="C35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I_Che158</v>
          </cell>
          <cell r="E35">
            <v>4.2839554260000012</v>
          </cell>
          <cell r="F35"/>
          <cell r="G35"/>
          <cell r="H35">
            <v>4.7638842500000003</v>
          </cell>
          <cell r="I35"/>
          <cell r="J35">
            <v>4.2839554260000012</v>
          </cell>
          <cell r="K35">
            <v>-5.7955953999998755E-2</v>
          </cell>
          <cell r="L35">
            <v>4.34191138</v>
          </cell>
          <cell r="M35">
            <v>0</v>
          </cell>
          <cell r="N35">
            <v>0</v>
          </cell>
          <cell r="O35">
            <v>1.4131579999999999E-2</v>
          </cell>
          <cell r="P35">
            <v>0</v>
          </cell>
          <cell r="Q35">
            <v>4.3277798000000001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0.42197286999999994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0.42197286999999994</v>
          </cell>
          <cell r="BM35">
            <v>0.23619411999999998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0.23619411999999998</v>
          </cell>
          <cell r="BS35">
            <v>0.18577874999999999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0.18577874999999999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3.6304707000000009</v>
          </cell>
          <cell r="CY35">
            <v>0.10553070000000055</v>
          </cell>
          <cell r="CZ35">
            <v>7.7170000000000002E-2</v>
          </cell>
          <cell r="DA35">
            <v>3.3668200000000001</v>
          </cell>
          <cell r="DB35">
            <v>8.0950000000000064E-2</v>
          </cell>
          <cell r="DE35">
            <v>4.0393457100000001</v>
          </cell>
          <cell r="DF35"/>
          <cell r="DG35">
            <v>3.6304707000000009</v>
          </cell>
          <cell r="DH35">
            <v>-0.40887500999999915</v>
          </cell>
          <cell r="DI35">
            <v>4.0393457100000001</v>
          </cell>
          <cell r="DJ35">
            <v>0.15743962</v>
          </cell>
          <cell r="DK35">
            <v>0.235292</v>
          </cell>
          <cell r="DL35">
            <v>3.432318</v>
          </cell>
          <cell r="DM35">
            <v>0.21429608999999999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3.6304707000000009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4.0393457100000001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4.2839554260000012</v>
          </cell>
        </row>
        <row r="36">
          <cell r="A36" t="str">
            <v>I_Che159</v>
          </cell>
          <cell r="B36" t="str">
            <v>1.1.3.1</v>
          </cell>
          <cell r="C36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I_Che159</v>
          </cell>
          <cell r="E36">
            <v>6.3647901905600008</v>
          </cell>
          <cell r="F36"/>
          <cell r="G36"/>
          <cell r="H36">
            <v>7.0265916000000006</v>
          </cell>
          <cell r="I36"/>
          <cell r="J36">
            <v>6.3647901905600008</v>
          </cell>
          <cell r="K36">
            <v>-2.4427559439999413E-2</v>
          </cell>
          <cell r="L36">
            <v>6.3892177500000003</v>
          </cell>
          <cell r="M36">
            <v>0</v>
          </cell>
          <cell r="N36">
            <v>0</v>
          </cell>
          <cell r="O36">
            <v>2.4427569999999999E-2</v>
          </cell>
          <cell r="P36">
            <v>0</v>
          </cell>
          <cell r="Q36">
            <v>6.36479018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0.63737385000000013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0.63737385000000013</v>
          </cell>
          <cell r="BM36">
            <v>0.32523374000000005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0.32523374000000005</v>
          </cell>
          <cell r="BS36">
            <v>0.31214011000000003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0.31214011000000003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1</v>
          </cell>
          <cell r="CR36">
            <v>2</v>
          </cell>
          <cell r="CS36" t="str">
            <v/>
          </cell>
          <cell r="CT36" t="str">
            <v/>
          </cell>
          <cell r="CU36" t="str">
            <v>1 2</v>
          </cell>
          <cell r="CX36">
            <v>5.393889992000001</v>
          </cell>
          <cell r="CY36">
            <v>0.17035288135593321</v>
          </cell>
          <cell r="CZ36">
            <v>0.32378050000000003</v>
          </cell>
          <cell r="DA36">
            <v>4.7439431000000001</v>
          </cell>
          <cell r="DB36">
            <v>0.15581351064406787</v>
          </cell>
          <cell r="DE36">
            <v>5.9584648800000002</v>
          </cell>
          <cell r="DF36"/>
          <cell r="DG36">
            <v>5.393889992000001</v>
          </cell>
          <cell r="DH36">
            <v>-0.56457488799999922</v>
          </cell>
          <cell r="DI36">
            <v>5.9584648800000002</v>
          </cell>
          <cell r="DJ36">
            <v>0.45200950000000001</v>
          </cell>
          <cell r="DK36">
            <v>0.485487</v>
          </cell>
          <cell r="DL36">
            <v>4.7209190000000003</v>
          </cell>
          <cell r="DM36">
            <v>0.30004938000000003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5.393889992000001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5.9584648800000002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1</v>
          </cell>
          <cell r="GI36">
            <v>0</v>
          </cell>
          <cell r="GJ36">
            <v>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2018</v>
          </cell>
          <cell r="ON36">
            <v>2019</v>
          </cell>
          <cell r="OO36">
            <v>2019</v>
          </cell>
          <cell r="OP36" t="str">
            <v>з</v>
          </cell>
          <cell r="OR36">
            <v>0</v>
          </cell>
          <cell r="OT36">
            <v>6.3647901905600008</v>
          </cell>
        </row>
        <row r="37">
          <cell r="A37" t="str">
            <v>I_Che161</v>
          </cell>
          <cell r="B37" t="str">
            <v>1.1.3.1</v>
          </cell>
          <cell r="C37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I_Che161</v>
          </cell>
          <cell r="E37">
            <v>4.2424466839999999</v>
          </cell>
          <cell r="F37"/>
          <cell r="G37"/>
          <cell r="H37">
            <v>0.97962117999999987</v>
          </cell>
          <cell r="I37"/>
          <cell r="J37">
            <v>4.2424466839999999</v>
          </cell>
          <cell r="K37">
            <v>3.4587497439999999</v>
          </cell>
          <cell r="L37">
            <v>0.7836969399999999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0.7836969399999999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0.19592424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0.19592424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0.19592424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0.19592424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3.5952938000000003</v>
          </cell>
          <cell r="CY37">
            <v>7.0353799999999952E-2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11.074995919999999</v>
          </cell>
          <cell r="DF37"/>
          <cell r="DG37">
            <v>3.5952938000000003</v>
          </cell>
          <cell r="DH37">
            <v>2.7651063600000003</v>
          </cell>
          <cell r="DI37">
            <v>0.83018744</v>
          </cell>
          <cell r="DJ37">
            <v>0.83018744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10.24480848</v>
          </cell>
          <cell r="ED37">
            <v>0</v>
          </cell>
          <cell r="EE37">
            <v>0.106422</v>
          </cell>
          <cell r="EF37">
            <v>9.1964609999999993</v>
          </cell>
          <cell r="EG37">
            <v>0.94192547999999998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10.24480848</v>
          </cell>
          <cell r="EN37">
            <v>0</v>
          </cell>
          <cell r="EO37">
            <v>0.106422</v>
          </cell>
          <cell r="EP37">
            <v>9.1964609999999993</v>
          </cell>
          <cell r="EQ37">
            <v>0.94192547999999998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3.5952938000000003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11.074995919999999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1</v>
          </cell>
          <cell r="JH37">
            <v>0</v>
          </cell>
          <cell r="JI37">
            <v>1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11.074995919999999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11.074995919999999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4.2424466839999999</v>
          </cell>
        </row>
        <row r="38">
          <cell r="A38" t="str">
            <v>I_Che163</v>
          </cell>
          <cell r="B38" t="str">
            <v>1.1.3.1</v>
          </cell>
          <cell r="C38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I_Che163</v>
          </cell>
          <cell r="E38">
            <v>4.2424543184767876</v>
          </cell>
          <cell r="F38"/>
          <cell r="G38"/>
          <cell r="H38">
            <v>9.6742689999999992E-2</v>
          </cell>
          <cell r="I38"/>
          <cell r="J38">
            <v>4.2424543184767876</v>
          </cell>
          <cell r="K38">
            <v>4.1650601684767876</v>
          </cell>
          <cell r="L38">
            <v>7.7394149999999995E-2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7.7394149999999995E-2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1.9348540000000001E-2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1.9348540000000001E-2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1.9348540000000001E-2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1.9348540000000001E-2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3.5953002698955827</v>
          </cell>
          <cell r="CY38">
            <v>7.0360269895582347E-2</v>
          </cell>
          <cell r="CZ38">
            <v>7.7170000000000002E-2</v>
          </cell>
          <cell r="DA38">
            <v>3.3668200000000001</v>
          </cell>
          <cell r="DB38">
            <v>8.0950000000000036E-2</v>
          </cell>
          <cell r="DE38">
            <v>0.65535911000000002</v>
          </cell>
          <cell r="DF38"/>
          <cell r="DG38">
            <v>3.5953002698955827</v>
          </cell>
          <cell r="DH38">
            <v>3.5133149398955825</v>
          </cell>
          <cell r="DI38">
            <v>8.1985329999999995E-2</v>
          </cell>
          <cell r="DJ38">
            <v>8.1985329999999995E-2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0.57337378000000006</v>
          </cell>
          <cell r="ED38">
            <v>0</v>
          </cell>
          <cell r="EE38">
            <v>2.2460999999999998E-2</v>
          </cell>
          <cell r="EF38">
            <v>0.49929800000000002</v>
          </cell>
          <cell r="EG38">
            <v>5.1614779999999999E-2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0.57337378000000006</v>
          </cell>
          <cell r="EN38">
            <v>0</v>
          </cell>
          <cell r="EO38">
            <v>2.2460999999999998E-2</v>
          </cell>
          <cell r="EP38">
            <v>0.49929800000000002</v>
          </cell>
          <cell r="EQ38">
            <v>5.1614779999999999E-2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3.5953002698955827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0.65535911000000002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1</v>
          </cell>
          <cell r="JH38">
            <v>0</v>
          </cell>
          <cell r="JI38">
            <v>1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0.65535911000000002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1</v>
          </cell>
          <cell r="KO38">
            <v>0</v>
          </cell>
          <cell r="KP38">
            <v>1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0.65535911000000002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1</v>
          </cell>
          <cell r="LK38">
            <v>0</v>
          </cell>
          <cell r="LL38">
            <v>1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4.2424543184767876</v>
          </cell>
        </row>
        <row r="39">
          <cell r="A39" t="str">
            <v>I_Che162</v>
          </cell>
          <cell r="B39" t="str">
            <v>1.1.3.1</v>
          </cell>
          <cell r="C39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I_Che162</v>
          </cell>
          <cell r="E39">
            <v>6.5126933317530007</v>
          </cell>
          <cell r="F39"/>
          <cell r="G39"/>
          <cell r="H39">
            <v>0.28165667</v>
          </cell>
          <cell r="I39"/>
          <cell r="J39">
            <v>6.5126933317530007</v>
          </cell>
          <cell r="K39">
            <v>6.2873679917530003</v>
          </cell>
          <cell r="L39">
            <v>0.22532533999999999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0.22532533999999999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5.6331329999999999E-2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5.6331329999999999E-2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5.6331329999999999E-2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5.6331329999999999E-2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>
            <v>2</v>
          </cell>
          <cell r="CS39" t="str">
            <v/>
          </cell>
          <cell r="CT39" t="str">
            <v/>
          </cell>
          <cell r="CU39" t="str">
            <v>2</v>
          </cell>
          <cell r="CX39">
            <v>5.5192316370788141</v>
          </cell>
          <cell r="CY39">
            <v>0.1768140158923735</v>
          </cell>
          <cell r="CZ39">
            <v>0.32378050000000003</v>
          </cell>
          <cell r="DA39">
            <v>4.7439431000000001</v>
          </cell>
          <cell r="DB39">
            <v>0.27469402118644076</v>
          </cell>
          <cell r="DE39">
            <v>2.7506974500000001</v>
          </cell>
          <cell r="DF39"/>
          <cell r="DG39">
            <v>5.5192316370788141</v>
          </cell>
          <cell r="DH39">
            <v>5.2805395370788144</v>
          </cell>
          <cell r="DI39">
            <v>0.23869210000000002</v>
          </cell>
          <cell r="DJ39">
            <v>0.23869210000000002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>
            <v>2</v>
          </cell>
          <cell r="DZ39" t="str">
            <v/>
          </cell>
          <cell r="EA39" t="str">
            <v/>
          </cell>
          <cell r="EB39" t="str">
            <v>2</v>
          </cell>
          <cell r="EC39">
            <v>2.5120053499999999</v>
          </cell>
          <cell r="ED39">
            <v>0</v>
          </cell>
          <cell r="EE39">
            <v>0.31027100000000002</v>
          </cell>
          <cell r="EF39">
            <v>1.989744</v>
          </cell>
          <cell r="EG39">
            <v>0.21199034999999999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2.5120053499999999</v>
          </cell>
          <cell r="EN39">
            <v>0</v>
          </cell>
          <cell r="EO39">
            <v>0.31027100000000002</v>
          </cell>
          <cell r="EP39">
            <v>1.989744</v>
          </cell>
          <cell r="EQ39">
            <v>0.21199034999999999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5.5192316370788141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2.7506974500000001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1</v>
          </cell>
          <cell r="JH39">
            <v>0</v>
          </cell>
          <cell r="JI39">
            <v>1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2.7506974500000001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2.7506974500000001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с</v>
          </cell>
          <cell r="OR39">
            <v>0</v>
          </cell>
          <cell r="OT39">
            <v>6.5126933317530007</v>
          </cell>
        </row>
        <row r="40">
          <cell r="A40" t="str">
            <v>J_Che248</v>
          </cell>
          <cell r="B40" t="str">
            <v>1.1.3.1</v>
          </cell>
          <cell r="C40" t="str">
            <v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0" t="str">
            <v>J_Che248</v>
          </cell>
          <cell r="E40" t="str">
            <v>нд</v>
          </cell>
          <cell r="F40"/>
          <cell r="G40"/>
          <cell r="H40">
            <v>0</v>
          </cell>
          <cell r="I40"/>
          <cell r="J40">
            <v>17.319510000000001</v>
          </cell>
          <cell r="K40">
            <v>17.319510000000001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>
            <v>4</v>
          </cell>
          <cell r="BF40" t="str">
            <v>1 2 3 4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11.67844588</v>
          </cell>
          <cell r="DF40"/>
          <cell r="DG40">
            <v>14.432925000000001</v>
          </cell>
          <cell r="DH40">
            <v>14.432925000000001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 t="str">
            <v/>
          </cell>
          <cell r="DZ40">
            <v>3</v>
          </cell>
          <cell r="EA40" t="str">
            <v/>
          </cell>
          <cell r="EB40" t="str">
            <v>3</v>
          </cell>
          <cell r="EC40">
            <v>11.67844588</v>
          </cell>
          <cell r="ED40">
            <v>1.6934919100000001</v>
          </cell>
          <cell r="EE40">
            <v>9.9270602599999993</v>
          </cell>
          <cell r="EF40">
            <v>8.1523999999999995E-4</v>
          </cell>
          <cell r="EG40">
            <v>5.7078469999999999E-2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11.67844588</v>
          </cell>
          <cell r="ES40">
            <v>1.6934919100000001</v>
          </cell>
          <cell r="ET40">
            <v>9.9270602599999993</v>
          </cell>
          <cell r="EU40">
            <v>8.1523999999999995E-4</v>
          </cell>
          <cell r="EV40">
            <v>5.7078469999999999E-2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11.67844588</v>
          </cell>
          <cell r="FC40">
            <v>1.6934919100000001</v>
          </cell>
          <cell r="FD40">
            <v>9.9270602599999993</v>
          </cell>
          <cell r="FE40">
            <v>8.1523999999999995E-4</v>
          </cell>
          <cell r="FF40">
            <v>5.7078469999999999E-2</v>
          </cell>
          <cell r="FG40">
            <v>1</v>
          </cell>
          <cell r="FH40">
            <v>2</v>
          </cell>
          <cell r="FI40">
            <v>3</v>
          </cell>
          <cell r="FJ40">
            <v>4</v>
          </cell>
          <cell r="FK40" t="str">
            <v>1 2 3 4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>
            <v>0</v>
          </cell>
          <cell r="IE40" t="str">
            <v>нд</v>
          </cell>
          <cell r="IF40">
            <v>0</v>
          </cell>
          <cell r="IG40">
            <v>0</v>
          </cell>
          <cell r="IH40" t="str">
            <v>нд</v>
          </cell>
          <cell r="II40" t="str">
            <v>нд</v>
          </cell>
          <cell r="IJ40" t="str">
            <v>нд</v>
          </cell>
          <cell r="IK40">
            <v>0</v>
          </cell>
          <cell r="IL40">
            <v>0</v>
          </cell>
          <cell r="IM40">
            <v>0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11.67844588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11.67844588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11.67844588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2019</v>
          </cell>
          <cell r="OM40">
            <v>2019</v>
          </cell>
          <cell r="ON40">
            <v>2019</v>
          </cell>
          <cell r="OO40">
            <v>2019</v>
          </cell>
          <cell r="OP40" t="str">
            <v>п</v>
          </cell>
          <cell r="OR40">
            <v>0</v>
          </cell>
          <cell r="OT40">
            <v>17.319510000000001</v>
          </cell>
        </row>
        <row r="41">
          <cell r="A41" t="str">
            <v>J_Che247</v>
          </cell>
          <cell r="B41" t="str">
            <v>1.1.3.1</v>
          </cell>
          <cell r="C41" t="str">
            <v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1" t="str">
            <v>J_Che247</v>
          </cell>
          <cell r="E41" t="str">
            <v>нд</v>
          </cell>
          <cell r="F41"/>
          <cell r="G41"/>
          <cell r="H41">
            <v>0</v>
          </cell>
          <cell r="I41"/>
          <cell r="J41">
            <v>4.2170879999999995</v>
          </cell>
          <cell r="K41">
            <v>4.2170879999999995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>
            <v>1</v>
          </cell>
          <cell r="BC41">
            <v>2</v>
          </cell>
          <cell r="BD41">
            <v>3</v>
          </cell>
          <cell r="BE41">
            <v>4</v>
          </cell>
          <cell r="BF41" t="str">
            <v>1 2 3 4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 t="str">
            <v>нд</v>
          </cell>
          <cell r="CY41" t="str">
            <v>нд</v>
          </cell>
          <cell r="CZ41" t="str">
            <v>нд</v>
          </cell>
          <cell r="DA41" t="str">
            <v>нд</v>
          </cell>
          <cell r="DB41" t="str">
            <v>нд</v>
          </cell>
          <cell r="DE41">
            <v>2.74658925</v>
          </cell>
          <cell r="DF41"/>
          <cell r="DG41">
            <v>3.5142399999999996</v>
          </cell>
          <cell r="DH41">
            <v>3.5142399999999996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 t="str">
            <v>нд</v>
          </cell>
          <cell r="DS41" t="str">
            <v>нд</v>
          </cell>
          <cell r="DT41" t="str">
            <v>нд</v>
          </cell>
          <cell r="DU41" t="str">
            <v>нд</v>
          </cell>
          <cell r="DV41" t="str">
            <v>нд</v>
          </cell>
          <cell r="DW41" t="str">
            <v>нд</v>
          </cell>
          <cell r="DX41" t="str">
            <v/>
          </cell>
          <cell r="DY41" t="str">
            <v/>
          </cell>
          <cell r="DZ41">
            <v>3</v>
          </cell>
          <cell r="EA41" t="str">
            <v/>
          </cell>
          <cell r="EB41" t="str">
            <v>3</v>
          </cell>
          <cell r="EC41">
            <v>2.74658925</v>
          </cell>
          <cell r="ED41">
            <v>0.42034628000000002</v>
          </cell>
          <cell r="EE41">
            <v>2.3238640799999999</v>
          </cell>
          <cell r="EF41">
            <v>1.3908099999999999E-3</v>
          </cell>
          <cell r="EG41">
            <v>9.880799999999999E-4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2.74658925</v>
          </cell>
          <cell r="ES41">
            <v>0.42034628000000002</v>
          </cell>
          <cell r="ET41">
            <v>2.3238640799999999</v>
          </cell>
          <cell r="EU41">
            <v>1.3908099999999999E-3</v>
          </cell>
          <cell r="EV41">
            <v>9.880799999999999E-4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2.74658925</v>
          </cell>
          <cell r="FC41">
            <v>0.42034628000000002</v>
          </cell>
          <cell r="FD41">
            <v>2.3238640799999999</v>
          </cell>
          <cell r="FE41">
            <v>1.3908099999999999E-3</v>
          </cell>
          <cell r="FF41">
            <v>9.880799999999999E-4</v>
          </cell>
          <cell r="FG41">
            <v>1</v>
          </cell>
          <cell r="FH41">
            <v>2</v>
          </cell>
          <cell r="FI41">
            <v>3</v>
          </cell>
          <cell r="FJ41">
            <v>4</v>
          </cell>
          <cell r="FK41" t="str">
            <v>1 2 3 4</v>
          </cell>
          <cell r="FN41" t="str">
            <v>нд</v>
          </cell>
          <cell r="FO41" t="str">
            <v>нд</v>
          </cell>
          <cell r="FP41" t="str">
            <v>нд</v>
          </cell>
          <cell r="FQ41" t="str">
            <v>нд</v>
          </cell>
          <cell r="FR41" t="str">
            <v>нд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 t="str">
            <v>нд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 t="str">
            <v>нд</v>
          </cell>
          <cell r="GL41" t="str">
            <v>нд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 t="str">
            <v>нд</v>
          </cell>
          <cell r="GS41" t="str">
            <v>нд</v>
          </cell>
          <cell r="GT41" t="str">
            <v>нд</v>
          </cell>
          <cell r="GU41" t="str">
            <v>нд</v>
          </cell>
          <cell r="GV41" t="str">
            <v>нд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 t="str">
            <v>нд</v>
          </cell>
          <cell r="HC41" t="str">
            <v>нд</v>
          </cell>
          <cell r="HD41" t="str">
            <v>нд</v>
          </cell>
          <cell r="HE41" t="str">
            <v>нд</v>
          </cell>
          <cell r="HF41" t="str">
            <v>нд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 t="str">
            <v>нд</v>
          </cell>
          <cell r="HM41" t="str">
            <v>нд</v>
          </cell>
          <cell r="HN41" t="str">
            <v>нд</v>
          </cell>
          <cell r="HO41" t="str">
            <v>нд</v>
          </cell>
          <cell r="HP41" t="str">
            <v>нд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 t="str">
            <v>нд</v>
          </cell>
          <cell r="HW41" t="str">
            <v>нд</v>
          </cell>
          <cell r="HX41" t="str">
            <v>нд</v>
          </cell>
          <cell r="HY41" t="str">
            <v>нд</v>
          </cell>
          <cell r="HZ41" t="str">
            <v>нд</v>
          </cell>
          <cell r="IA41" t="str">
            <v>нд</v>
          </cell>
          <cell r="IB41" t="str">
            <v>нд</v>
          </cell>
          <cell r="IC41" t="str">
            <v>нд</v>
          </cell>
          <cell r="ID41">
            <v>0</v>
          </cell>
          <cell r="IE41" t="str">
            <v>нд</v>
          </cell>
          <cell r="IF41">
            <v>0</v>
          </cell>
          <cell r="IG41">
            <v>0</v>
          </cell>
          <cell r="IH41" t="str">
            <v>нд</v>
          </cell>
          <cell r="II41" t="str">
            <v>нд</v>
          </cell>
          <cell r="IJ41" t="str">
            <v>нд</v>
          </cell>
          <cell r="IK41">
            <v>0</v>
          </cell>
          <cell r="IL41">
            <v>0</v>
          </cell>
          <cell r="IM41">
            <v>0</v>
          </cell>
          <cell r="IN41" t="str">
            <v>нд</v>
          </cell>
          <cell r="IO41" t="str">
            <v>нд</v>
          </cell>
          <cell r="IP41" t="str">
            <v>нд</v>
          </cell>
          <cell r="IQ41" t="str">
            <v>нд</v>
          </cell>
          <cell r="IR41" t="str">
            <v>нд</v>
          </cell>
          <cell r="IS41" t="str">
            <v>нд</v>
          </cell>
          <cell r="IT41" t="str">
            <v>нд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>
            <v>2.74658925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2.74658925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2.74658925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 t="str">
            <v>нд</v>
          </cell>
          <cell r="MI41" t="str">
            <v>нд</v>
          </cell>
          <cell r="MJ41" t="str">
            <v>нд</v>
          </cell>
          <cell r="MK41" t="str">
            <v>нд</v>
          </cell>
          <cell r="ML41" t="str">
            <v>нд</v>
          </cell>
          <cell r="MM41" t="str">
            <v>нд</v>
          </cell>
          <cell r="MN41" t="str">
            <v>нд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MT41" t="str">
            <v>нд</v>
          </cell>
          <cell r="MU41" t="str">
            <v>нд</v>
          </cell>
          <cell r="MV41" t="str">
            <v>нд</v>
          </cell>
          <cell r="MW41" t="str">
            <v>нд</v>
          </cell>
          <cell r="MX41" t="str">
            <v>нд</v>
          </cell>
          <cell r="MY41" t="str">
            <v>нд</v>
          </cell>
          <cell r="MZ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F41" t="str">
            <v>нд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2019</v>
          </cell>
          <cell r="OM41">
            <v>2019</v>
          </cell>
          <cell r="ON41">
            <v>2019</v>
          </cell>
          <cell r="OO41">
            <v>2019</v>
          </cell>
          <cell r="OP41" t="str">
            <v>п</v>
          </cell>
          <cell r="OR41">
            <v>0</v>
          </cell>
          <cell r="OT41">
            <v>4.2170879999999995</v>
          </cell>
        </row>
        <row r="42">
          <cell r="A42" t="str">
            <v>I_Che160</v>
          </cell>
          <cell r="B42" t="str">
            <v>1.1.3.1</v>
          </cell>
          <cell r="C42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2" t="str">
            <v>I_Che160</v>
          </cell>
          <cell r="E42">
            <v>52.417713498000005</v>
          </cell>
          <cell r="F42"/>
          <cell r="G42"/>
          <cell r="H42">
            <v>50.443397219999994</v>
          </cell>
          <cell r="I42"/>
          <cell r="J42">
            <v>52.417713498000005</v>
          </cell>
          <cell r="K42">
            <v>5.6455181480000078</v>
          </cell>
          <cell r="L42">
            <v>46.772195349999997</v>
          </cell>
          <cell r="M42">
            <v>0</v>
          </cell>
          <cell r="N42">
            <v>0</v>
          </cell>
          <cell r="O42">
            <v>0.19774679000000001</v>
          </cell>
          <cell r="P42">
            <v>0</v>
          </cell>
          <cell r="Q42">
            <v>46.57444856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3.67120187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3.67120187</v>
          </cell>
          <cell r="BM42">
            <v>3.67120187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3.67120187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1</v>
          </cell>
          <cell r="CR42" t="str">
            <v/>
          </cell>
          <cell r="CS42" t="str">
            <v/>
          </cell>
          <cell r="CT42" t="str">
            <v/>
          </cell>
          <cell r="CU42" t="str">
            <v>1</v>
          </cell>
          <cell r="CX42">
            <v>44.421791100000007</v>
          </cell>
          <cell r="CY42">
            <v>1.4410708474576301</v>
          </cell>
          <cell r="CZ42">
            <v>4.1923575</v>
          </cell>
          <cell r="DA42">
            <v>37.550650000000005</v>
          </cell>
          <cell r="DB42">
            <v>1.2377127525423726</v>
          </cell>
          <cell r="DE42">
            <v>42.77880648</v>
          </cell>
          <cell r="DF42"/>
          <cell r="DG42">
            <v>44.421791100000007</v>
          </cell>
          <cell r="DH42">
            <v>1.6429846200000071</v>
          </cell>
          <cell r="DI42">
            <v>42.77880648</v>
          </cell>
          <cell r="DJ42">
            <v>1.31118866</v>
          </cell>
          <cell r="DK42">
            <v>4.4371280000000004</v>
          </cell>
          <cell r="DL42">
            <v>33.721555000000002</v>
          </cell>
          <cell r="DM42">
            <v>3.3089348199999997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44.421791100000007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1</v>
          </cell>
          <cell r="FW42">
            <v>0</v>
          </cell>
          <cell r="FX42">
            <v>1</v>
          </cell>
          <cell r="FZ42">
            <v>42.77880648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1</v>
          </cell>
          <cell r="GI42">
            <v>0</v>
          </cell>
          <cell r="GJ42">
            <v>1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2018</v>
          </cell>
          <cell r="OM42">
            <v>2019</v>
          </cell>
          <cell r="ON42">
            <v>2019</v>
          </cell>
          <cell r="OO42">
            <v>2019</v>
          </cell>
          <cell r="OP42" t="str">
            <v>з</v>
          </cell>
          <cell r="OR42">
            <v>0</v>
          </cell>
          <cell r="OT42">
            <v>52.417713498000005</v>
          </cell>
        </row>
        <row r="43">
          <cell r="A43" t="str">
            <v>Г</v>
          </cell>
          <cell r="B43" t="str">
            <v>1.1.3.2</v>
          </cell>
          <cell r="C43" t="str">
            <v>Наименование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F43"/>
          <cell r="G43"/>
          <cell r="H43">
            <v>0</v>
          </cell>
          <cell r="I43"/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F43"/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1004.8499368499999</v>
          </cell>
          <cell r="ED43">
            <v>348.15047532000006</v>
          </cell>
          <cell r="EE43">
            <v>555.31403745</v>
          </cell>
          <cell r="EF43">
            <v>28.478351160000003</v>
          </cell>
          <cell r="EG43">
            <v>72.907072920000005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133.91205059000001</v>
          </cell>
          <cell r="ES43">
            <v>2.1138381900000001</v>
          </cell>
          <cell r="ET43">
            <v>67.086387580000007</v>
          </cell>
          <cell r="EU43">
            <v>4.0892954799999996</v>
          </cell>
          <cell r="EV43">
            <v>60.62252934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133.91205059000001</v>
          </cell>
          <cell r="FC43">
            <v>2.1138381900000001</v>
          </cell>
          <cell r="FD43">
            <v>67.086387580000007</v>
          </cell>
          <cell r="FE43">
            <v>4.0892954799999996</v>
          </cell>
          <cell r="FF43">
            <v>60.62252934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660.58093822000001</v>
          </cell>
          <cell r="IZ43">
            <v>0</v>
          </cell>
          <cell r="JA43">
            <v>0</v>
          </cell>
          <cell r="JB43">
            <v>0</v>
          </cell>
          <cell r="JC43">
            <v>50.458500000000008</v>
          </cell>
          <cell r="JD43">
            <v>50.458500000000008</v>
          </cell>
          <cell r="JE43">
            <v>0</v>
          </cell>
          <cell r="JF43">
            <v>0</v>
          </cell>
          <cell r="JG43">
            <v>14</v>
          </cell>
          <cell r="JH43">
            <v>0</v>
          </cell>
          <cell r="JI43">
            <v>14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555.59760232999997</v>
          </cell>
          <cell r="KG43">
            <v>0</v>
          </cell>
          <cell r="KH43">
            <v>0</v>
          </cell>
          <cell r="KI43">
            <v>0</v>
          </cell>
          <cell r="KJ43">
            <v>46.267000000000003</v>
          </cell>
          <cell r="KK43">
            <v>46.267000000000003</v>
          </cell>
          <cell r="KL43">
            <v>0</v>
          </cell>
          <cell r="KM43">
            <v>0</v>
          </cell>
          <cell r="KN43">
            <v>11</v>
          </cell>
          <cell r="KO43">
            <v>0</v>
          </cell>
          <cell r="KP43">
            <v>11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555.59760232999997</v>
          </cell>
          <cell r="LC43">
            <v>0</v>
          </cell>
          <cell r="LD43">
            <v>0</v>
          </cell>
          <cell r="LE43">
            <v>0</v>
          </cell>
          <cell r="LF43">
            <v>46.267000000000003</v>
          </cell>
          <cell r="LG43">
            <v>46.267000000000003</v>
          </cell>
          <cell r="LH43">
            <v>0</v>
          </cell>
          <cell r="LI43">
            <v>0</v>
          </cell>
          <cell r="LJ43">
            <v>11</v>
          </cell>
          <cell r="LK43">
            <v>0</v>
          </cell>
          <cell r="LL43">
            <v>11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2058.9576829299626</v>
          </cell>
        </row>
        <row r="44">
          <cell r="A44" t="str">
            <v>Г</v>
          </cell>
          <cell r="B44" t="str">
            <v>1.1.3.2</v>
          </cell>
          <cell r="C4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4" t="str">
            <v>Г</v>
          </cell>
          <cell r="E44">
            <v>0</v>
          </cell>
          <cell r="F44"/>
          <cell r="G44"/>
          <cell r="H44">
            <v>0</v>
          </cell>
          <cell r="I44"/>
          <cell r="J44">
            <v>852.29004287199996</v>
          </cell>
          <cell r="K44">
            <v>0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</v>
          </cell>
          <cell r="DF44"/>
          <cell r="DG44">
            <v>606.57616354999993</v>
          </cell>
          <cell r="DH44">
            <v>0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1004.8499368499999</v>
          </cell>
          <cell r="ED44">
            <v>348.15047532000006</v>
          </cell>
          <cell r="EE44">
            <v>555.31403745</v>
          </cell>
          <cell r="EF44">
            <v>28.478351160000003</v>
          </cell>
          <cell r="EG44">
            <v>72.907072920000005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133.91205059000001</v>
          </cell>
          <cell r="ES44">
            <v>2.1138381900000001</v>
          </cell>
          <cell r="ET44">
            <v>67.086387580000007</v>
          </cell>
          <cell r="EU44">
            <v>4.0892954799999996</v>
          </cell>
          <cell r="EV44">
            <v>60.62252934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133.91205059000001</v>
          </cell>
          <cell r="FC44">
            <v>2.1138381900000001</v>
          </cell>
          <cell r="FD44">
            <v>67.086387580000007</v>
          </cell>
          <cell r="FE44">
            <v>4.0892954799999996</v>
          </cell>
          <cell r="FF44">
            <v>60.62252934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660.58093822000001</v>
          </cell>
          <cell r="IZ44">
            <v>0</v>
          </cell>
          <cell r="JA44">
            <v>0</v>
          </cell>
          <cell r="JB44">
            <v>0</v>
          </cell>
          <cell r="JC44">
            <v>50.458500000000008</v>
          </cell>
          <cell r="JD44">
            <v>50.458500000000008</v>
          </cell>
          <cell r="JE44">
            <v>0</v>
          </cell>
          <cell r="JF44">
            <v>0</v>
          </cell>
          <cell r="JG44">
            <v>14</v>
          </cell>
          <cell r="JH44">
            <v>0</v>
          </cell>
          <cell r="JI44">
            <v>14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555.59760232999997</v>
          </cell>
          <cell r="KG44">
            <v>0</v>
          </cell>
          <cell r="KH44">
            <v>0</v>
          </cell>
          <cell r="KI44">
            <v>0</v>
          </cell>
          <cell r="KJ44">
            <v>46.267000000000003</v>
          </cell>
          <cell r="KK44">
            <v>46.267000000000003</v>
          </cell>
          <cell r="KL44">
            <v>0</v>
          </cell>
          <cell r="KM44">
            <v>0</v>
          </cell>
          <cell r="KN44">
            <v>11</v>
          </cell>
          <cell r="KO44">
            <v>0</v>
          </cell>
          <cell r="KP44">
            <v>11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555.59760232999997</v>
          </cell>
          <cell r="LC44">
            <v>0</v>
          </cell>
          <cell r="LD44">
            <v>0</v>
          </cell>
          <cell r="LE44">
            <v>0</v>
          </cell>
          <cell r="LF44">
            <v>46.267000000000003</v>
          </cell>
          <cell r="LG44">
            <v>46.267000000000003</v>
          </cell>
          <cell r="LH44">
            <v>0</v>
          </cell>
          <cell r="LI44">
            <v>0</v>
          </cell>
          <cell r="LJ44">
            <v>11</v>
          </cell>
          <cell r="LK44">
            <v>0</v>
          </cell>
          <cell r="LL44">
            <v>11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2058.9576829299626</v>
          </cell>
        </row>
        <row r="45">
          <cell r="A45" t="str">
            <v>Г</v>
          </cell>
          <cell r="B45" t="str">
            <v>1.1.3.2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5" t="str">
            <v>Г</v>
          </cell>
          <cell r="E45">
            <v>0</v>
          </cell>
          <cell r="F45"/>
          <cell r="G45"/>
          <cell r="H45">
            <v>0</v>
          </cell>
          <cell r="I45"/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F45"/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1004.8499368499999</v>
          </cell>
          <cell r="ED45">
            <v>348.15047532000006</v>
          </cell>
          <cell r="EE45">
            <v>555.31403745</v>
          </cell>
          <cell r="EF45">
            <v>28.478351160000003</v>
          </cell>
          <cell r="EG45">
            <v>72.907072920000005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133.91205059000001</v>
          </cell>
          <cell r="ES45">
            <v>2.1138381900000001</v>
          </cell>
          <cell r="ET45">
            <v>67.086387580000007</v>
          </cell>
          <cell r="EU45">
            <v>4.0892954799999996</v>
          </cell>
          <cell r="EV45">
            <v>60.62252934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133.91205059000001</v>
          </cell>
          <cell r="FC45">
            <v>2.1138381900000001</v>
          </cell>
          <cell r="FD45">
            <v>67.086387580000007</v>
          </cell>
          <cell r="FE45">
            <v>4.0892954799999996</v>
          </cell>
          <cell r="FF45">
            <v>60.62252934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660.58093822000001</v>
          </cell>
          <cell r="IZ45">
            <v>0</v>
          </cell>
          <cell r="JA45">
            <v>0</v>
          </cell>
          <cell r="JB45">
            <v>0</v>
          </cell>
          <cell r="JC45">
            <v>50.458500000000008</v>
          </cell>
          <cell r="JD45">
            <v>50.458500000000008</v>
          </cell>
          <cell r="JE45">
            <v>0</v>
          </cell>
          <cell r="JF45">
            <v>0</v>
          </cell>
          <cell r="JG45">
            <v>14</v>
          </cell>
          <cell r="JH45">
            <v>0</v>
          </cell>
          <cell r="JI45">
            <v>14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555.59760232999997</v>
          </cell>
          <cell r="KG45">
            <v>0</v>
          </cell>
          <cell r="KH45">
            <v>0</v>
          </cell>
          <cell r="KI45">
            <v>0</v>
          </cell>
          <cell r="KJ45">
            <v>46.267000000000003</v>
          </cell>
          <cell r="KK45">
            <v>46.267000000000003</v>
          </cell>
          <cell r="KL45">
            <v>0</v>
          </cell>
          <cell r="KM45">
            <v>0</v>
          </cell>
          <cell r="KN45">
            <v>11</v>
          </cell>
          <cell r="KO45">
            <v>0</v>
          </cell>
          <cell r="KP45">
            <v>11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555.59760232999997</v>
          </cell>
          <cell r="LC45">
            <v>0</v>
          </cell>
          <cell r="LD45">
            <v>0</v>
          </cell>
          <cell r="LE45">
            <v>0</v>
          </cell>
          <cell r="LF45">
            <v>46.267000000000003</v>
          </cell>
          <cell r="LG45">
            <v>46.267000000000003</v>
          </cell>
          <cell r="LH45">
            <v>0</v>
          </cell>
          <cell r="LI45">
            <v>0</v>
          </cell>
          <cell r="LJ45">
            <v>11</v>
          </cell>
          <cell r="LK45">
            <v>0</v>
          </cell>
          <cell r="LL45">
            <v>11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2058.9576829299626</v>
          </cell>
        </row>
        <row r="46">
          <cell r="A46" t="str">
            <v>Г</v>
          </cell>
          <cell r="B46" t="str">
            <v>1.1.3.2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6" t="str">
            <v>Г</v>
          </cell>
          <cell r="E46">
            <v>0</v>
          </cell>
          <cell r="F46"/>
          <cell r="G46"/>
          <cell r="H46">
            <v>0</v>
          </cell>
          <cell r="I46"/>
          <cell r="J46">
            <v>852.29004287199996</v>
          </cell>
          <cell r="K46">
            <v>0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</v>
          </cell>
          <cell r="DF46"/>
          <cell r="DG46">
            <v>606.57616354999993</v>
          </cell>
          <cell r="DH46">
            <v>0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1004.8499368499999</v>
          </cell>
          <cell r="ED46">
            <v>348.15047532000006</v>
          </cell>
          <cell r="EE46">
            <v>555.31403745</v>
          </cell>
          <cell r="EF46">
            <v>28.478351160000003</v>
          </cell>
          <cell r="EG46">
            <v>72.907072920000005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133.91205059000001</v>
          </cell>
          <cell r="ES46">
            <v>2.1138381900000001</v>
          </cell>
          <cell r="ET46">
            <v>67.086387580000007</v>
          </cell>
          <cell r="EU46">
            <v>4.0892954799999996</v>
          </cell>
          <cell r="EV46">
            <v>60.62252934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133.91205059000001</v>
          </cell>
          <cell r="FC46">
            <v>2.1138381900000001</v>
          </cell>
          <cell r="FD46">
            <v>67.086387580000007</v>
          </cell>
          <cell r="FE46">
            <v>4.0892954799999996</v>
          </cell>
          <cell r="FF46">
            <v>60.62252934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660.58093822000001</v>
          </cell>
          <cell r="IZ46">
            <v>0</v>
          </cell>
          <cell r="JA46">
            <v>0</v>
          </cell>
          <cell r="JB46">
            <v>0</v>
          </cell>
          <cell r="JC46">
            <v>50.458500000000008</v>
          </cell>
          <cell r="JD46">
            <v>50.458500000000008</v>
          </cell>
          <cell r="JE46">
            <v>0</v>
          </cell>
          <cell r="JF46">
            <v>0</v>
          </cell>
          <cell r="JG46">
            <v>14</v>
          </cell>
          <cell r="JH46">
            <v>0</v>
          </cell>
          <cell r="JI46">
            <v>14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555.59760232999997</v>
          </cell>
          <cell r="KG46">
            <v>0</v>
          </cell>
          <cell r="KH46">
            <v>0</v>
          </cell>
          <cell r="KI46">
            <v>0</v>
          </cell>
          <cell r="KJ46">
            <v>46.267000000000003</v>
          </cell>
          <cell r="KK46">
            <v>46.267000000000003</v>
          </cell>
          <cell r="KL46">
            <v>0</v>
          </cell>
          <cell r="KM46">
            <v>0</v>
          </cell>
          <cell r="KN46">
            <v>11</v>
          </cell>
          <cell r="KO46">
            <v>0</v>
          </cell>
          <cell r="KP46">
            <v>11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555.59760232999997</v>
          </cell>
          <cell r="LC46">
            <v>0</v>
          </cell>
          <cell r="LD46">
            <v>0</v>
          </cell>
          <cell r="LE46">
            <v>0</v>
          </cell>
          <cell r="LF46">
            <v>46.267000000000003</v>
          </cell>
          <cell r="LG46">
            <v>46.267000000000003</v>
          </cell>
          <cell r="LH46">
            <v>0</v>
          </cell>
          <cell r="LI46">
            <v>0</v>
          </cell>
          <cell r="LJ46">
            <v>11</v>
          </cell>
          <cell r="LK46">
            <v>0</v>
          </cell>
          <cell r="LL46">
            <v>11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2058.9576829299626</v>
          </cell>
        </row>
        <row r="47">
          <cell r="A47" t="str">
            <v>Г</v>
          </cell>
          <cell r="B47" t="str">
            <v>1.1.4</v>
          </cell>
          <cell r="C47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7" t="str">
            <v>Г</v>
          </cell>
          <cell r="E47">
            <v>68.135675169496778</v>
          </cell>
          <cell r="F47"/>
          <cell r="G47"/>
          <cell r="H47">
            <v>0.71055469999999987</v>
          </cell>
          <cell r="I47"/>
          <cell r="J47">
            <v>919.71516334149669</v>
          </cell>
          <cell r="K47">
            <v>67.425120469496775</v>
          </cell>
          <cell r="L47">
            <v>852.29004287199996</v>
          </cell>
          <cell r="M47">
            <v>0</v>
          </cell>
          <cell r="N47">
            <v>0</v>
          </cell>
          <cell r="O47">
            <v>75.508838269152477</v>
          </cell>
          <cell r="P47">
            <v>178.17639041999999</v>
          </cell>
          <cell r="Q47">
            <v>598.60481432284746</v>
          </cell>
          <cell r="R47">
            <v>67.347628944073051</v>
          </cell>
          <cell r="S47">
            <v>0</v>
          </cell>
          <cell r="T47">
            <v>0</v>
          </cell>
          <cell r="U47">
            <v>57.074261817011063</v>
          </cell>
          <cell r="V47">
            <v>0</v>
          </cell>
          <cell r="W47">
            <v>10.273367127061984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46.294457012153003</v>
          </cell>
          <cell r="AK47">
            <v>0</v>
          </cell>
          <cell r="AL47">
            <v>0</v>
          </cell>
          <cell r="AM47">
            <v>39.232590688265262</v>
          </cell>
          <cell r="AN47">
            <v>0</v>
          </cell>
          <cell r="AO47">
            <v>7.0618663238877417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46.294457012153003</v>
          </cell>
          <cell r="AW47">
            <v>0</v>
          </cell>
          <cell r="AX47">
            <v>0</v>
          </cell>
          <cell r="AY47">
            <v>39.232590688265262</v>
          </cell>
          <cell r="AZ47">
            <v>0</v>
          </cell>
          <cell r="BA47">
            <v>7.0618663238877417</v>
          </cell>
          <cell r="BB47" t="str">
            <v/>
          </cell>
          <cell r="BC47" t="str">
            <v/>
          </cell>
          <cell r="BD47">
            <v>3</v>
          </cell>
          <cell r="BE47">
            <v>4</v>
          </cell>
          <cell r="BF47" t="str">
            <v>3 4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3812.2178934788185</v>
          </cell>
          <cell r="CY47">
            <v>572.7289210797162</v>
          </cell>
          <cell r="CZ47">
            <v>1552.4358180467182</v>
          </cell>
          <cell r="DA47">
            <v>1396.6332410204841</v>
          </cell>
          <cell r="DB47">
            <v>351.73938608438334</v>
          </cell>
          <cell r="DE47">
            <v>0.66252877999999993</v>
          </cell>
          <cell r="DF47"/>
          <cell r="DG47">
            <v>663.71500163819746</v>
          </cell>
          <cell r="DH47">
            <v>57.138838088197502</v>
          </cell>
          <cell r="DI47">
            <v>606.57616354999993</v>
          </cell>
          <cell r="DJ47">
            <v>38.906113530000006</v>
          </cell>
          <cell r="DK47">
            <v>197.33895278</v>
          </cell>
          <cell r="DL47">
            <v>344.75768944999993</v>
          </cell>
          <cell r="DM47">
            <v>25.573407790000001</v>
          </cell>
          <cell r="DN47">
            <v>277.00832313952753</v>
          </cell>
          <cell r="DS47">
            <v>142.68802315457594</v>
          </cell>
          <cell r="DT47">
            <v>56.493174655273869</v>
          </cell>
          <cell r="DU47">
            <v>49.232590688265262</v>
          </cell>
          <cell r="DV47">
            <v>28.594534641412469</v>
          </cell>
          <cell r="DW47">
            <v>49.232590688265262</v>
          </cell>
          <cell r="DX47" t="str">
            <v/>
          </cell>
          <cell r="DY47">
            <v>2</v>
          </cell>
          <cell r="DZ47" t="str">
            <v/>
          </cell>
          <cell r="EA47" t="str">
            <v/>
          </cell>
          <cell r="EB47" t="str">
            <v>2</v>
          </cell>
          <cell r="EC47">
            <v>1004.8499368499999</v>
          </cell>
          <cell r="ED47">
            <v>348.15047532000006</v>
          </cell>
          <cell r="EE47">
            <v>555.31403745</v>
          </cell>
          <cell r="EF47">
            <v>28.478351160000003</v>
          </cell>
          <cell r="EG47">
            <v>72.907072920000005</v>
          </cell>
          <cell r="EH47">
            <v>323.89559782000003</v>
          </cell>
          <cell r="EI47">
            <v>224.59279934</v>
          </cell>
          <cell r="EJ47">
            <v>95.952902250000008</v>
          </cell>
          <cell r="EK47">
            <v>0</v>
          </cell>
          <cell r="EL47">
            <v>3.3498962299999997</v>
          </cell>
          <cell r="EM47">
            <v>547.04228843999999</v>
          </cell>
          <cell r="EN47">
            <v>121.44383779</v>
          </cell>
          <cell r="EO47">
            <v>392.27474761999997</v>
          </cell>
          <cell r="EP47">
            <v>24.389055679999998</v>
          </cell>
          <cell r="EQ47">
            <v>8.9346473500000005</v>
          </cell>
          <cell r="ER47">
            <v>133.91205059000001</v>
          </cell>
          <cell r="ES47">
            <v>2.1138381900000001</v>
          </cell>
          <cell r="ET47">
            <v>67.086387580000007</v>
          </cell>
          <cell r="EU47">
            <v>4.0892954799999996</v>
          </cell>
          <cell r="EV47">
            <v>60.62252934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133.91205059000001</v>
          </cell>
          <cell r="FC47">
            <v>2.1138381900000001</v>
          </cell>
          <cell r="FD47">
            <v>67.086387580000007</v>
          </cell>
          <cell r="FE47">
            <v>4.0892954799999996</v>
          </cell>
          <cell r="FF47">
            <v>60.62252934</v>
          </cell>
          <cell r="FG47" t="str">
            <v/>
          </cell>
          <cell r="FH47">
            <v>2</v>
          </cell>
          <cell r="FI47">
            <v>3</v>
          </cell>
          <cell r="FJ47">
            <v>4</v>
          </cell>
          <cell r="FK47" t="str">
            <v>2 3 4</v>
          </cell>
          <cell r="FN47">
            <v>3102.5564480438834</v>
          </cell>
          <cell r="FO47">
            <v>0</v>
          </cell>
          <cell r="FP47">
            <v>175.58</v>
          </cell>
          <cell r="FQ47">
            <v>0</v>
          </cell>
          <cell r="FR47">
            <v>697.62100000000009</v>
          </cell>
          <cell r="FS47">
            <v>695.62100000000009</v>
          </cell>
          <cell r="FT47">
            <v>2</v>
          </cell>
          <cell r="FU47">
            <v>0</v>
          </cell>
          <cell r="FV47">
            <v>162</v>
          </cell>
          <cell r="FW47">
            <v>0</v>
          </cell>
          <cell r="FX47">
            <v>162</v>
          </cell>
          <cell r="FZ47">
            <v>604.26295830000004</v>
          </cell>
          <cell r="GA47">
            <v>0</v>
          </cell>
          <cell r="GB47">
            <v>10.842000000000002</v>
          </cell>
          <cell r="GC47">
            <v>0</v>
          </cell>
          <cell r="GD47">
            <v>18.175000000000001</v>
          </cell>
          <cell r="GE47">
            <v>18.175000000000001</v>
          </cell>
          <cell r="GF47">
            <v>0</v>
          </cell>
          <cell r="GG47">
            <v>0</v>
          </cell>
          <cell r="GH47">
            <v>112</v>
          </cell>
          <cell r="GI47">
            <v>0</v>
          </cell>
          <cell r="GJ47">
            <v>112</v>
          </cell>
          <cell r="GK47">
            <v>514.82344348999948</v>
          </cell>
          <cell r="GL47">
            <v>0</v>
          </cell>
          <cell r="GM47">
            <v>0</v>
          </cell>
          <cell r="GN47">
            <v>0</v>
          </cell>
          <cell r="GO47">
            <v>59.307000000000002</v>
          </cell>
          <cell r="GP47">
            <v>59.307000000000002</v>
          </cell>
          <cell r="GQ47">
            <v>0</v>
          </cell>
          <cell r="GR47">
            <v>0</v>
          </cell>
          <cell r="GS47">
            <v>1</v>
          </cell>
          <cell r="GT47">
            <v>0</v>
          </cell>
          <cell r="GU47">
            <v>1</v>
          </cell>
          <cell r="GV47">
            <v>475.62674384858701</v>
          </cell>
          <cell r="GW47">
            <v>0</v>
          </cell>
          <cell r="GX47">
            <v>0</v>
          </cell>
          <cell r="GY47">
            <v>0</v>
          </cell>
          <cell r="GZ47">
            <v>53</v>
          </cell>
          <cell r="HA47">
            <v>53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39.196699641412465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6.3069999999999995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660.58093822000001</v>
          </cell>
          <cell r="IZ47">
            <v>0</v>
          </cell>
          <cell r="JA47">
            <v>0</v>
          </cell>
          <cell r="JB47">
            <v>0</v>
          </cell>
          <cell r="JC47">
            <v>50.458500000000008</v>
          </cell>
          <cell r="JD47">
            <v>50.458500000000008</v>
          </cell>
          <cell r="JE47">
            <v>0</v>
          </cell>
          <cell r="JF47">
            <v>0</v>
          </cell>
          <cell r="JG47">
            <v>14</v>
          </cell>
          <cell r="JH47">
            <v>0</v>
          </cell>
          <cell r="JI47">
            <v>14</v>
          </cell>
          <cell r="JJ47">
            <v>2.0477729099999999</v>
          </cell>
          <cell r="JK47">
            <v>0</v>
          </cell>
          <cell r="JL47">
            <v>0</v>
          </cell>
          <cell r="JM47">
            <v>0</v>
          </cell>
          <cell r="JN47">
            <v>0.73250000000000004</v>
          </cell>
          <cell r="JO47">
            <v>0.73250000000000004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102.93556298</v>
          </cell>
          <cell r="JV47">
            <v>0</v>
          </cell>
          <cell r="JW47">
            <v>0</v>
          </cell>
          <cell r="JX47">
            <v>0</v>
          </cell>
          <cell r="JY47">
            <v>3.4590000000000001</v>
          </cell>
          <cell r="JZ47">
            <v>3.4590000000000001</v>
          </cell>
          <cell r="KA47">
            <v>0</v>
          </cell>
          <cell r="KB47">
            <v>0</v>
          </cell>
          <cell r="KC47">
            <v>3</v>
          </cell>
          <cell r="KD47">
            <v>0</v>
          </cell>
          <cell r="KE47">
            <v>3</v>
          </cell>
          <cell r="KF47">
            <v>555.59760232999997</v>
          </cell>
          <cell r="KG47">
            <v>0</v>
          </cell>
          <cell r="KH47">
            <v>0</v>
          </cell>
          <cell r="KI47">
            <v>0</v>
          </cell>
          <cell r="KJ47">
            <v>46.267000000000003</v>
          </cell>
          <cell r="KK47">
            <v>46.267000000000003</v>
          </cell>
          <cell r="KL47">
            <v>0</v>
          </cell>
          <cell r="KM47">
            <v>0</v>
          </cell>
          <cell r="KN47">
            <v>11</v>
          </cell>
          <cell r="KO47">
            <v>0</v>
          </cell>
          <cell r="KP47">
            <v>11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555.59760232999997</v>
          </cell>
          <cell r="LC47">
            <v>0</v>
          </cell>
          <cell r="LD47">
            <v>0</v>
          </cell>
          <cell r="LE47">
            <v>0</v>
          </cell>
          <cell r="LF47">
            <v>46.267000000000003</v>
          </cell>
          <cell r="LG47">
            <v>46.267000000000003</v>
          </cell>
          <cell r="LH47">
            <v>0</v>
          </cell>
          <cell r="LI47">
            <v>0</v>
          </cell>
          <cell r="LJ47">
            <v>11</v>
          </cell>
          <cell r="LK47">
            <v>0</v>
          </cell>
          <cell r="LL47">
            <v>11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R47">
            <v>0</v>
          </cell>
          <cell r="OT47">
            <v>2058.9576829299626</v>
          </cell>
        </row>
        <row r="48">
          <cell r="A48" t="str">
            <v>Г</v>
          </cell>
          <cell r="B48" t="str">
            <v>1.1.4.1</v>
          </cell>
          <cell r="C4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8" t="str">
            <v>Г</v>
          </cell>
          <cell r="E48">
            <v>0</v>
          </cell>
          <cell r="F48"/>
          <cell r="G48"/>
          <cell r="H48">
            <v>0</v>
          </cell>
          <cell r="I48"/>
          <cell r="J48">
            <v>852.29004287199996</v>
          </cell>
          <cell r="K48">
            <v>0</v>
          </cell>
          <cell r="L48">
            <v>852.29004287199996</v>
          </cell>
          <cell r="M48">
            <v>0</v>
          </cell>
          <cell r="N48">
            <v>0</v>
          </cell>
          <cell r="O48">
            <v>75.508838269152477</v>
          </cell>
          <cell r="P48">
            <v>178.17639041999999</v>
          </cell>
          <cell r="Q48">
            <v>598.60481432284746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3812.2178934788185</v>
          </cell>
          <cell r="CY48">
            <v>572.7289210797162</v>
          </cell>
          <cell r="CZ48">
            <v>1552.4358180467182</v>
          </cell>
          <cell r="DA48">
            <v>1396.6332410204841</v>
          </cell>
          <cell r="DB48">
            <v>351.73938608438334</v>
          </cell>
          <cell r="DE48">
            <v>0</v>
          </cell>
          <cell r="DF48"/>
          <cell r="DG48">
            <v>606.57616354999993</v>
          </cell>
          <cell r="DH48">
            <v>0</v>
          </cell>
          <cell r="DI48">
            <v>606.57616354999993</v>
          </cell>
          <cell r="DJ48">
            <v>38.906113530000006</v>
          </cell>
          <cell r="DK48">
            <v>197.33895278</v>
          </cell>
          <cell r="DL48">
            <v>344.75768944999993</v>
          </cell>
          <cell r="DM48">
            <v>25.573407790000001</v>
          </cell>
          <cell r="DN48">
            <v>277.00832313952753</v>
          </cell>
          <cell r="DS48">
            <v>142.68802315457594</v>
          </cell>
          <cell r="DT48">
            <v>56.493174655273869</v>
          </cell>
          <cell r="DU48">
            <v>49.232590688265262</v>
          </cell>
          <cell r="DV48">
            <v>28.594534641412469</v>
          </cell>
          <cell r="DW48">
            <v>49.232590688265262</v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>
            <v>0</v>
          </cell>
          <cell r="EC48">
            <v>1004.8499368499999</v>
          </cell>
          <cell r="ED48">
            <v>348.15047532000006</v>
          </cell>
          <cell r="EE48">
            <v>555.31403745</v>
          </cell>
          <cell r="EF48">
            <v>28.478351160000003</v>
          </cell>
          <cell r="EG48">
            <v>72.907072920000005</v>
          </cell>
          <cell r="EH48">
            <v>323.89559782000003</v>
          </cell>
          <cell r="EI48">
            <v>224.59279934</v>
          </cell>
          <cell r="EJ48">
            <v>95.952902250000008</v>
          </cell>
          <cell r="EK48">
            <v>0</v>
          </cell>
          <cell r="EL48">
            <v>3.3498962299999997</v>
          </cell>
          <cell r="EM48">
            <v>547.04228843999999</v>
          </cell>
          <cell r="EN48">
            <v>121.44383779</v>
          </cell>
          <cell r="EO48">
            <v>392.27474761999997</v>
          </cell>
          <cell r="EP48">
            <v>24.389055679999998</v>
          </cell>
          <cell r="EQ48">
            <v>8.9346473500000005</v>
          </cell>
          <cell r="ER48">
            <v>133.91205059000001</v>
          </cell>
          <cell r="ES48">
            <v>2.1138381900000001</v>
          </cell>
          <cell r="ET48">
            <v>67.086387580000007</v>
          </cell>
          <cell r="EU48">
            <v>4.0892954799999996</v>
          </cell>
          <cell r="EV48">
            <v>60.62252934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133.91205059000001</v>
          </cell>
          <cell r="FC48">
            <v>2.1138381900000001</v>
          </cell>
          <cell r="FD48">
            <v>67.086387580000007</v>
          </cell>
          <cell r="FE48">
            <v>4.0892954799999996</v>
          </cell>
          <cell r="FF48">
            <v>60.62252934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3102.5564480438834</v>
          </cell>
          <cell r="FO48">
            <v>0</v>
          </cell>
          <cell r="FP48">
            <v>175.58</v>
          </cell>
          <cell r="FQ48">
            <v>0</v>
          </cell>
          <cell r="FR48">
            <v>697.62100000000009</v>
          </cell>
          <cell r="FS48">
            <v>695.62100000000009</v>
          </cell>
          <cell r="FT48">
            <v>2</v>
          </cell>
          <cell r="FU48">
            <v>0</v>
          </cell>
          <cell r="FV48">
            <v>162</v>
          </cell>
          <cell r="FW48">
            <v>0</v>
          </cell>
          <cell r="FX48">
            <v>162</v>
          </cell>
          <cell r="FZ48">
            <v>604.26295830000004</v>
          </cell>
          <cell r="GA48">
            <v>0</v>
          </cell>
          <cell r="GB48">
            <v>10.842000000000002</v>
          </cell>
          <cell r="GC48">
            <v>0</v>
          </cell>
          <cell r="GD48">
            <v>18.175000000000001</v>
          </cell>
          <cell r="GE48">
            <v>18.175000000000001</v>
          </cell>
          <cell r="GF48">
            <v>0</v>
          </cell>
          <cell r="GG48">
            <v>0</v>
          </cell>
          <cell r="GH48">
            <v>112</v>
          </cell>
          <cell r="GI48">
            <v>0</v>
          </cell>
          <cell r="GJ48">
            <v>112</v>
          </cell>
          <cell r="GK48">
            <v>514.82344348999948</v>
          </cell>
          <cell r="GL48">
            <v>0</v>
          </cell>
          <cell r="GM48">
            <v>0</v>
          </cell>
          <cell r="GN48">
            <v>0</v>
          </cell>
          <cell r="GO48">
            <v>59.307000000000002</v>
          </cell>
          <cell r="GP48">
            <v>59.307000000000002</v>
          </cell>
          <cell r="GQ48">
            <v>0</v>
          </cell>
          <cell r="GR48">
            <v>0</v>
          </cell>
          <cell r="GS48">
            <v>1</v>
          </cell>
          <cell r="GT48">
            <v>0</v>
          </cell>
          <cell r="GU48">
            <v>1</v>
          </cell>
          <cell r="GV48">
            <v>475.62674384858701</v>
          </cell>
          <cell r="GW48">
            <v>0</v>
          </cell>
          <cell r="GX48">
            <v>0</v>
          </cell>
          <cell r="GY48">
            <v>0</v>
          </cell>
          <cell r="GZ48">
            <v>53</v>
          </cell>
          <cell r="HA48">
            <v>53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39.196699641412465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6.3069999999999995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660.58093822000001</v>
          </cell>
          <cell r="IZ48">
            <v>0</v>
          </cell>
          <cell r="JA48">
            <v>0</v>
          </cell>
          <cell r="JB48">
            <v>0</v>
          </cell>
          <cell r="JC48">
            <v>50.458500000000008</v>
          </cell>
          <cell r="JD48">
            <v>50.458500000000008</v>
          </cell>
          <cell r="JE48">
            <v>0</v>
          </cell>
          <cell r="JF48">
            <v>0</v>
          </cell>
          <cell r="JG48">
            <v>14</v>
          </cell>
          <cell r="JH48">
            <v>0</v>
          </cell>
          <cell r="JI48">
            <v>14</v>
          </cell>
          <cell r="JJ48">
            <v>2.0477729099999999</v>
          </cell>
          <cell r="JK48">
            <v>0</v>
          </cell>
          <cell r="JL48">
            <v>0</v>
          </cell>
          <cell r="JM48">
            <v>0</v>
          </cell>
          <cell r="JN48">
            <v>0.73250000000000004</v>
          </cell>
          <cell r="JO48">
            <v>0.73250000000000004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102.93556298</v>
          </cell>
          <cell r="JV48">
            <v>0</v>
          </cell>
          <cell r="JW48">
            <v>0</v>
          </cell>
          <cell r="JX48">
            <v>0</v>
          </cell>
          <cell r="JY48">
            <v>3.4590000000000001</v>
          </cell>
          <cell r="JZ48">
            <v>3.4590000000000001</v>
          </cell>
          <cell r="KA48">
            <v>0</v>
          </cell>
          <cell r="KB48">
            <v>0</v>
          </cell>
          <cell r="KC48">
            <v>3</v>
          </cell>
          <cell r="KD48">
            <v>0</v>
          </cell>
          <cell r="KE48">
            <v>3</v>
          </cell>
          <cell r="KF48">
            <v>555.59760232999997</v>
          </cell>
          <cell r="KG48">
            <v>0</v>
          </cell>
          <cell r="KH48">
            <v>0</v>
          </cell>
          <cell r="KI48">
            <v>0</v>
          </cell>
          <cell r="KJ48">
            <v>46.267000000000003</v>
          </cell>
          <cell r="KK48">
            <v>46.267000000000003</v>
          </cell>
          <cell r="KL48">
            <v>0</v>
          </cell>
          <cell r="KM48">
            <v>0</v>
          </cell>
          <cell r="KN48">
            <v>11</v>
          </cell>
          <cell r="KO48">
            <v>0</v>
          </cell>
          <cell r="KP48">
            <v>11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555.59760232999997</v>
          </cell>
          <cell r="LC48">
            <v>0</v>
          </cell>
          <cell r="LD48">
            <v>0</v>
          </cell>
          <cell r="LE48">
            <v>0</v>
          </cell>
          <cell r="LF48">
            <v>46.267000000000003</v>
          </cell>
          <cell r="LG48">
            <v>46.267000000000003</v>
          </cell>
          <cell r="LH48">
            <v>0</v>
          </cell>
          <cell r="LI48">
            <v>0</v>
          </cell>
          <cell r="LJ48">
            <v>11</v>
          </cell>
          <cell r="LK48">
            <v>0</v>
          </cell>
          <cell r="LL48">
            <v>11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R48">
            <v>0</v>
          </cell>
          <cell r="OT48">
            <v>2058.9576829299626</v>
          </cell>
        </row>
        <row r="49">
          <cell r="A49" t="str">
            <v>Г</v>
          </cell>
          <cell r="B49" t="str">
            <v>1.1.4.2</v>
          </cell>
          <cell r="C4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9" t="str">
            <v>Г</v>
          </cell>
          <cell r="E49">
            <v>68.135675169496778</v>
          </cell>
          <cell r="F49"/>
          <cell r="G49"/>
          <cell r="H49">
            <v>0.71055469999999987</v>
          </cell>
          <cell r="I49"/>
          <cell r="J49">
            <v>919.71516334149669</v>
          </cell>
          <cell r="K49">
            <v>67.425120469496775</v>
          </cell>
          <cell r="L49">
            <v>852.29004287199996</v>
          </cell>
          <cell r="M49">
            <v>0</v>
          </cell>
          <cell r="N49">
            <v>0</v>
          </cell>
          <cell r="O49">
            <v>75.508838269152477</v>
          </cell>
          <cell r="P49">
            <v>178.17639041999999</v>
          </cell>
          <cell r="Q49">
            <v>598.60481432284746</v>
          </cell>
          <cell r="R49">
            <v>67.347628944073051</v>
          </cell>
          <cell r="S49">
            <v>0</v>
          </cell>
          <cell r="T49">
            <v>0</v>
          </cell>
          <cell r="U49">
            <v>57.074261817011063</v>
          </cell>
          <cell r="V49">
            <v>0</v>
          </cell>
          <cell r="W49">
            <v>10.273367127061984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46.294457012153003</v>
          </cell>
          <cell r="AK49">
            <v>0</v>
          </cell>
          <cell r="AL49">
            <v>0</v>
          </cell>
          <cell r="AM49">
            <v>39.232590688265262</v>
          </cell>
          <cell r="AN49">
            <v>0</v>
          </cell>
          <cell r="AO49">
            <v>7.0618663238877417</v>
          </cell>
          <cell r="AP49">
            <v>21.053171931920044</v>
          </cell>
          <cell r="AQ49">
            <v>0</v>
          </cell>
          <cell r="AR49">
            <v>0</v>
          </cell>
          <cell r="AS49">
            <v>17.841671128745801</v>
          </cell>
          <cell r="AT49">
            <v>0</v>
          </cell>
          <cell r="AU49">
            <v>3.2115008031742427</v>
          </cell>
          <cell r="AV49">
            <v>46.294457012153003</v>
          </cell>
          <cell r="AW49">
            <v>0</v>
          </cell>
          <cell r="AX49">
            <v>0</v>
          </cell>
          <cell r="AY49">
            <v>39.232590688265262</v>
          </cell>
          <cell r="AZ49">
            <v>0</v>
          </cell>
          <cell r="BA49">
            <v>7.0618663238877417</v>
          </cell>
          <cell r="BB49" t="str">
            <v/>
          </cell>
          <cell r="BC49" t="str">
            <v/>
          </cell>
          <cell r="BD49">
            <v>3</v>
          </cell>
          <cell r="BE49">
            <v>4</v>
          </cell>
          <cell r="BF49" t="str">
            <v>3 4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3812.2178934788185</v>
          </cell>
          <cell r="CY49">
            <v>572.7289210797162</v>
          </cell>
          <cell r="CZ49">
            <v>1552.4358180467182</v>
          </cell>
          <cell r="DA49">
            <v>1396.6332410204841</v>
          </cell>
          <cell r="DB49">
            <v>351.73938608438334</v>
          </cell>
          <cell r="DE49">
            <v>0.66252877999999993</v>
          </cell>
          <cell r="DF49"/>
          <cell r="DG49">
            <v>663.71500163819746</v>
          </cell>
          <cell r="DH49">
            <v>57.138838088197502</v>
          </cell>
          <cell r="DI49">
            <v>606.57616354999993</v>
          </cell>
          <cell r="DJ49">
            <v>38.906113530000006</v>
          </cell>
          <cell r="DK49">
            <v>197.33895278</v>
          </cell>
          <cell r="DL49">
            <v>344.75768944999993</v>
          </cell>
          <cell r="DM49">
            <v>25.573407790000001</v>
          </cell>
          <cell r="DN49">
            <v>277.00832313952753</v>
          </cell>
          <cell r="DS49">
            <v>142.68802315457594</v>
          </cell>
          <cell r="DT49">
            <v>56.493174655273869</v>
          </cell>
          <cell r="DU49">
            <v>49.232590688265262</v>
          </cell>
          <cell r="DV49">
            <v>28.594534641412469</v>
          </cell>
          <cell r="DW49">
            <v>49.232590688265262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1004.8499368499999</v>
          </cell>
          <cell r="ED49">
            <v>348.15047532000006</v>
          </cell>
          <cell r="EE49">
            <v>555.31403745</v>
          </cell>
          <cell r="EF49">
            <v>28.478351160000003</v>
          </cell>
          <cell r="EG49">
            <v>72.907072920000005</v>
          </cell>
          <cell r="EH49">
            <v>323.89559782000003</v>
          </cell>
          <cell r="EI49">
            <v>224.59279934</v>
          </cell>
          <cell r="EJ49">
            <v>95.952902250000008</v>
          </cell>
          <cell r="EK49">
            <v>0</v>
          </cell>
          <cell r="EL49">
            <v>3.3498962299999997</v>
          </cell>
          <cell r="EM49">
            <v>547.04228843999999</v>
          </cell>
          <cell r="EN49">
            <v>121.44383779</v>
          </cell>
          <cell r="EO49">
            <v>392.27474761999997</v>
          </cell>
          <cell r="EP49">
            <v>24.389055679999998</v>
          </cell>
          <cell r="EQ49">
            <v>8.9346473500000005</v>
          </cell>
          <cell r="ER49">
            <v>133.91205059000001</v>
          </cell>
          <cell r="ES49">
            <v>2.1138381900000001</v>
          </cell>
          <cell r="ET49">
            <v>67.086387580000007</v>
          </cell>
          <cell r="EU49">
            <v>4.0892954799999996</v>
          </cell>
          <cell r="EV49">
            <v>60.62252934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133.91205059000001</v>
          </cell>
          <cell r="FC49">
            <v>2.1138381900000001</v>
          </cell>
          <cell r="FD49">
            <v>67.086387580000007</v>
          </cell>
          <cell r="FE49">
            <v>4.0892954799999996</v>
          </cell>
          <cell r="FF49">
            <v>60.62252934</v>
          </cell>
          <cell r="FG49" t="str">
            <v/>
          </cell>
          <cell r="FH49">
            <v>2</v>
          </cell>
          <cell r="FI49">
            <v>3</v>
          </cell>
          <cell r="FJ49">
            <v>4</v>
          </cell>
          <cell r="FK49" t="str">
            <v>2 3 4</v>
          </cell>
          <cell r="FN49">
            <v>3102.5564480438834</v>
          </cell>
          <cell r="FO49">
            <v>0</v>
          </cell>
          <cell r="FP49">
            <v>175.58</v>
          </cell>
          <cell r="FQ49">
            <v>0</v>
          </cell>
          <cell r="FR49">
            <v>697.62100000000009</v>
          </cell>
          <cell r="FS49">
            <v>695.62100000000009</v>
          </cell>
          <cell r="FT49">
            <v>2</v>
          </cell>
          <cell r="FU49">
            <v>0</v>
          </cell>
          <cell r="FV49">
            <v>162</v>
          </cell>
          <cell r="FW49">
            <v>0</v>
          </cell>
          <cell r="FX49">
            <v>162</v>
          </cell>
          <cell r="FZ49">
            <v>604.26295830000004</v>
          </cell>
          <cell r="GA49">
            <v>0</v>
          </cell>
          <cell r="GB49">
            <v>10.842000000000002</v>
          </cell>
          <cell r="GC49">
            <v>0</v>
          </cell>
          <cell r="GD49">
            <v>18.175000000000001</v>
          </cell>
          <cell r="GE49">
            <v>18.175000000000001</v>
          </cell>
          <cell r="GF49">
            <v>0</v>
          </cell>
          <cell r="GG49">
            <v>0</v>
          </cell>
          <cell r="GH49">
            <v>112</v>
          </cell>
          <cell r="GI49">
            <v>0</v>
          </cell>
          <cell r="GJ49">
            <v>112</v>
          </cell>
          <cell r="GK49">
            <v>514.82344348999948</v>
          </cell>
          <cell r="GL49">
            <v>0</v>
          </cell>
          <cell r="GM49">
            <v>0</v>
          </cell>
          <cell r="GN49">
            <v>0</v>
          </cell>
          <cell r="GO49">
            <v>59.307000000000002</v>
          </cell>
          <cell r="GP49">
            <v>59.307000000000002</v>
          </cell>
          <cell r="GQ49">
            <v>0</v>
          </cell>
          <cell r="GR49">
            <v>0</v>
          </cell>
          <cell r="GS49">
            <v>1</v>
          </cell>
          <cell r="GT49">
            <v>0</v>
          </cell>
          <cell r="GU49">
            <v>1</v>
          </cell>
          <cell r="GV49">
            <v>475.62674384858701</v>
          </cell>
          <cell r="GW49">
            <v>0</v>
          </cell>
          <cell r="GX49">
            <v>0</v>
          </cell>
          <cell r="GY49">
            <v>0</v>
          </cell>
          <cell r="GZ49">
            <v>53</v>
          </cell>
          <cell r="HA49">
            <v>53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39.196699641412465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6.3069999999999995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660.58093822000001</v>
          </cell>
          <cell r="IZ49">
            <v>0</v>
          </cell>
          <cell r="JA49">
            <v>0</v>
          </cell>
          <cell r="JB49">
            <v>0</v>
          </cell>
          <cell r="JC49">
            <v>50.458500000000008</v>
          </cell>
          <cell r="JD49">
            <v>50.458500000000008</v>
          </cell>
          <cell r="JE49">
            <v>0</v>
          </cell>
          <cell r="JF49">
            <v>0</v>
          </cell>
          <cell r="JG49">
            <v>14</v>
          </cell>
          <cell r="JH49">
            <v>0</v>
          </cell>
          <cell r="JI49">
            <v>14</v>
          </cell>
          <cell r="JJ49">
            <v>2.0477729099999999</v>
          </cell>
          <cell r="JK49">
            <v>0</v>
          </cell>
          <cell r="JL49">
            <v>0</v>
          </cell>
          <cell r="JM49">
            <v>0</v>
          </cell>
          <cell r="JN49">
            <v>0.73250000000000004</v>
          </cell>
          <cell r="JO49">
            <v>0.73250000000000004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102.93556298</v>
          </cell>
          <cell r="JV49">
            <v>0</v>
          </cell>
          <cell r="JW49">
            <v>0</v>
          </cell>
          <cell r="JX49">
            <v>0</v>
          </cell>
          <cell r="JY49">
            <v>3.4590000000000001</v>
          </cell>
          <cell r="JZ49">
            <v>3.4590000000000001</v>
          </cell>
          <cell r="KA49">
            <v>0</v>
          </cell>
          <cell r="KB49">
            <v>0</v>
          </cell>
          <cell r="KC49">
            <v>3</v>
          </cell>
          <cell r="KD49">
            <v>0</v>
          </cell>
          <cell r="KE49">
            <v>3</v>
          </cell>
          <cell r="KF49">
            <v>555.59760232999997</v>
          </cell>
          <cell r="KG49">
            <v>0</v>
          </cell>
          <cell r="KH49">
            <v>0</v>
          </cell>
          <cell r="KI49">
            <v>0</v>
          </cell>
          <cell r="KJ49">
            <v>46.267000000000003</v>
          </cell>
          <cell r="KK49">
            <v>46.267000000000003</v>
          </cell>
          <cell r="KL49">
            <v>0</v>
          </cell>
          <cell r="KM49">
            <v>0</v>
          </cell>
          <cell r="KN49">
            <v>11</v>
          </cell>
          <cell r="KO49">
            <v>0</v>
          </cell>
          <cell r="KP49">
            <v>11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555.59760232999997</v>
          </cell>
          <cell r="LC49">
            <v>0</v>
          </cell>
          <cell r="LD49">
            <v>0</v>
          </cell>
          <cell r="LE49">
            <v>0</v>
          </cell>
          <cell r="LF49">
            <v>46.267000000000003</v>
          </cell>
          <cell r="LG49">
            <v>46.267000000000003</v>
          </cell>
          <cell r="LH49">
            <v>0</v>
          </cell>
          <cell r="LI49">
            <v>0</v>
          </cell>
          <cell r="LJ49">
            <v>11</v>
          </cell>
          <cell r="LK49">
            <v>0</v>
          </cell>
          <cell r="LL49">
            <v>11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R49">
            <v>0</v>
          </cell>
          <cell r="OT49">
            <v>2058.9576829299626</v>
          </cell>
        </row>
        <row r="50">
          <cell r="A50" t="str">
            <v>G_Che18</v>
          </cell>
          <cell r="B50" t="str">
            <v>1.1.4.2</v>
          </cell>
          <cell r="C50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50" t="str">
            <v>G_Che18</v>
          </cell>
          <cell r="E50">
            <v>21.763726631920044</v>
          </cell>
          <cell r="F50"/>
          <cell r="G50"/>
          <cell r="H50">
            <v>0.71055469999999987</v>
          </cell>
          <cell r="I50"/>
          <cell r="J50">
            <v>21.053171931920044</v>
          </cell>
          <cell r="K50">
            <v>21.053171931920044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21.053171931920044</v>
          </cell>
          <cell r="S50">
            <v>0</v>
          </cell>
          <cell r="T50">
            <v>0</v>
          </cell>
          <cell r="U50">
            <v>17.841671128745801</v>
          </cell>
          <cell r="V50">
            <v>0</v>
          </cell>
          <cell r="W50">
            <v>3.2115008031742427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21.053171931920044</v>
          </cell>
          <cell r="AQ50">
            <v>0</v>
          </cell>
          <cell r="AR50">
            <v>0</v>
          </cell>
          <cell r="AS50">
            <v>17.841671128745801</v>
          </cell>
          <cell r="AT50">
            <v>0</v>
          </cell>
          <cell r="AU50">
            <v>3.2115008031742427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>
            <v>4</v>
          </cell>
          <cell r="BF50" t="str">
            <v>4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18.443836128745801</v>
          </cell>
          <cell r="CY50">
            <v>0.60216499999999995</v>
          </cell>
          <cell r="CZ50">
            <v>4.4547850000000002</v>
          </cell>
          <cell r="DA50">
            <v>12.473398</v>
          </cell>
          <cell r="DB50">
            <v>0.91348812874580221</v>
          </cell>
          <cell r="DE50">
            <v>0.60216499999999995</v>
          </cell>
          <cell r="DF50"/>
          <cell r="DG50">
            <v>17.841671128745801</v>
          </cell>
          <cell r="DH50">
            <v>17.841671128745801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17.841671128745801</v>
          </cell>
          <cell r="DS50">
            <v>0</v>
          </cell>
          <cell r="DT50">
            <v>0</v>
          </cell>
          <cell r="DU50">
            <v>0</v>
          </cell>
          <cell r="DV50">
            <v>17.841671128745801</v>
          </cell>
          <cell r="DW50">
            <v>0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>
            <v>3</v>
          </cell>
          <cell r="FJ50">
            <v>4</v>
          </cell>
          <cell r="FK50" t="str">
            <v>3 4</v>
          </cell>
          <cell r="FN50">
            <v>18.443836128745801</v>
          </cell>
          <cell r="FO50">
            <v>0</v>
          </cell>
          <cell r="FP50">
            <v>0</v>
          </cell>
          <cell r="FQ50">
            <v>0</v>
          </cell>
          <cell r="FR50">
            <v>1.399</v>
          </cell>
          <cell r="FS50">
            <v>1.399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18.443836128745801</v>
          </cell>
          <cell r="GL50">
            <v>0</v>
          </cell>
          <cell r="GM50">
            <v>0</v>
          </cell>
          <cell r="GN50">
            <v>0</v>
          </cell>
          <cell r="GO50">
            <v>1.399</v>
          </cell>
          <cell r="GP50">
            <v>1.399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18.443836128745801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1.399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2015</v>
          </cell>
          <cell r="OM50">
            <v>2019</v>
          </cell>
          <cell r="ON50">
            <v>2019</v>
          </cell>
          <cell r="OO50">
            <v>2019</v>
          </cell>
          <cell r="OP50" t="str">
            <v>с</v>
          </cell>
          <cell r="OR50">
            <v>0</v>
          </cell>
          <cell r="OT50">
            <v>21.763726631920044</v>
          </cell>
        </row>
        <row r="51">
          <cell r="A51" t="str">
            <v>I_Che134</v>
          </cell>
          <cell r="B51" t="str">
            <v>1.1.4.2</v>
          </cell>
          <cell r="C51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51" t="str">
            <v>I_Che134</v>
          </cell>
          <cell r="E51">
            <v>3.8745762711864404E-2</v>
          </cell>
          <cell r="F51"/>
          <cell r="G51"/>
          <cell r="H51">
            <v>0</v>
          </cell>
          <cell r="I51"/>
          <cell r="J51">
            <v>3.8745762711864404E-2</v>
          </cell>
          <cell r="K51">
            <v>3.8745762711864404E-2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3.2288135593220336E-2</v>
          </cell>
          <cell r="CY51">
            <v>1.7790841386003853E-3</v>
          </cell>
          <cell r="CZ51">
            <v>7.9239802745452014E-3</v>
          </cell>
          <cell r="DA51">
            <v>1.4439308943598027E-2</v>
          </cell>
          <cell r="DB51">
            <v>8.1476257664726565E-3</v>
          </cell>
          <cell r="DE51">
            <v>3.0181889999999999E-2</v>
          </cell>
          <cell r="DF51"/>
          <cell r="DG51">
            <v>3.2288135593220336E-2</v>
          </cell>
          <cell r="DH51">
            <v>3.2288135593220336E-2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 t="str">
            <v/>
          </cell>
          <cell r="DY51">
            <v>2</v>
          </cell>
          <cell r="DZ51" t="str">
            <v/>
          </cell>
          <cell r="EA51" t="str">
            <v/>
          </cell>
          <cell r="EB51" t="str">
            <v>2</v>
          </cell>
          <cell r="EC51">
            <v>3.0181889999999999E-2</v>
          </cell>
          <cell r="ED51">
            <v>0</v>
          </cell>
          <cell r="EE51">
            <v>8.5986000000000005E-4</v>
          </cell>
          <cell r="EF51">
            <v>2.9322029999999999E-2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3.0181889999999999E-2</v>
          </cell>
          <cell r="EN51">
            <v>0</v>
          </cell>
          <cell r="EO51">
            <v>8.5986000000000005E-4</v>
          </cell>
          <cell r="EP51">
            <v>2.9322029999999999E-2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3.2288135593220336E-2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3.0181889999999999E-2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3.0181889999999999E-2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1</v>
          </cell>
          <cell r="KD51">
            <v>0</v>
          </cell>
          <cell r="KE51">
            <v>1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2019</v>
          </cell>
          <cell r="ON51">
            <v>2019</v>
          </cell>
          <cell r="OO51">
            <v>2019</v>
          </cell>
          <cell r="OP51" t="str">
            <v>п</v>
          </cell>
          <cell r="OR51">
            <v>0</v>
          </cell>
          <cell r="OT51">
            <v>3.8745762711864404E-2</v>
          </cell>
        </row>
        <row r="52">
          <cell r="A52" t="str">
            <v>I_Che135</v>
          </cell>
          <cell r="B52" t="str">
            <v>1.1.4.2</v>
          </cell>
          <cell r="C52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52" t="str">
            <v>I_Che135</v>
          </cell>
          <cell r="E52">
            <v>3.8745762711864404E-2</v>
          </cell>
          <cell r="F52"/>
          <cell r="G52"/>
          <cell r="H52">
            <v>0</v>
          </cell>
          <cell r="I52"/>
          <cell r="J52">
            <v>3.8745762711864404E-2</v>
          </cell>
          <cell r="K52">
            <v>3.8745762711864404E-2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3.2288135593220336E-2</v>
          </cell>
          <cell r="CY52">
            <v>1.7790841386003853E-3</v>
          </cell>
          <cell r="CZ52">
            <v>7.9239802745452014E-3</v>
          </cell>
          <cell r="DA52">
            <v>1.4439308943598027E-2</v>
          </cell>
          <cell r="DB52">
            <v>8.1476257664726565E-3</v>
          </cell>
          <cell r="DE52">
            <v>3.0181889999999999E-2</v>
          </cell>
          <cell r="DF52"/>
          <cell r="DG52">
            <v>3.2288135593220336E-2</v>
          </cell>
          <cell r="DH52">
            <v>3.2288135593220336E-2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3.0181889999999999E-2</v>
          </cell>
          <cell r="ED52">
            <v>0</v>
          </cell>
          <cell r="EE52">
            <v>8.5986000000000005E-4</v>
          </cell>
          <cell r="EF52">
            <v>2.9322029999999999E-2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3.0181889999999999E-2</v>
          </cell>
          <cell r="EN52">
            <v>0</v>
          </cell>
          <cell r="EO52">
            <v>8.5986000000000005E-4</v>
          </cell>
          <cell r="EP52">
            <v>2.9322029999999999E-2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>
            <v>0</v>
          </cell>
          <cell r="FN52">
            <v>3.2288135593220336E-2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1</v>
          </cell>
          <cell r="FW52">
            <v>0</v>
          </cell>
          <cell r="FX52">
            <v>1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3.0181889999999999E-2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1</v>
          </cell>
          <cell r="JH52">
            <v>0</v>
          </cell>
          <cell r="JI52">
            <v>1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3.0181889999999999E-2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1</v>
          </cell>
          <cell r="KD52">
            <v>0</v>
          </cell>
          <cell r="KE52">
            <v>1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2019</v>
          </cell>
          <cell r="OM52">
            <v>2019</v>
          </cell>
          <cell r="ON52">
            <v>2019</v>
          </cell>
          <cell r="OO52">
            <v>2019</v>
          </cell>
          <cell r="OP52" t="str">
            <v>п</v>
          </cell>
          <cell r="OR52">
            <v>0</v>
          </cell>
          <cell r="OT52">
            <v>3.8745762711864404E-2</v>
          </cell>
        </row>
        <row r="53">
          <cell r="A53" t="str">
            <v>H_Che82</v>
          </cell>
          <cell r="B53" t="str">
            <v>1.1.4.2</v>
          </cell>
          <cell r="C53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3" t="str">
            <v>H_Che82</v>
          </cell>
          <cell r="E53">
            <v>23.147228506076502</v>
          </cell>
          <cell r="F53"/>
          <cell r="G53"/>
          <cell r="H53">
            <v>0</v>
          </cell>
          <cell r="I53"/>
          <cell r="J53">
            <v>23.147228506076502</v>
          </cell>
          <cell r="K53">
            <v>23.147228506076502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23.147228506076502</v>
          </cell>
          <cell r="S53">
            <v>0</v>
          </cell>
          <cell r="T53">
            <v>0</v>
          </cell>
          <cell r="U53">
            <v>19.616295344132631</v>
          </cell>
          <cell r="V53">
            <v>0</v>
          </cell>
          <cell r="W53">
            <v>3.5309331619438709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23.147228506076502</v>
          </cell>
          <cell r="AK53">
            <v>0</v>
          </cell>
          <cell r="AL53">
            <v>0</v>
          </cell>
          <cell r="AM53">
            <v>19.616295344132631</v>
          </cell>
          <cell r="AN53">
            <v>0</v>
          </cell>
          <cell r="AO53">
            <v>3.5309331619438709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23.147228506076502</v>
          </cell>
          <cell r="AW53">
            <v>0</v>
          </cell>
          <cell r="AX53">
            <v>0</v>
          </cell>
          <cell r="AY53">
            <v>19.616295344132631</v>
          </cell>
          <cell r="AZ53">
            <v>0</v>
          </cell>
          <cell r="BA53">
            <v>3.5309331619438709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19.616295344132631</v>
          </cell>
          <cell r="CY53">
            <v>1.0071758044793</v>
          </cell>
          <cell r="CZ53">
            <v>4.5870611851938303</v>
          </cell>
          <cell r="DA53">
            <v>10.899099025478799</v>
          </cell>
          <cell r="DB53">
            <v>3.12295932898071</v>
          </cell>
          <cell r="DE53">
            <v>0</v>
          </cell>
          <cell r="DF53"/>
          <cell r="DG53">
            <v>19.616295344132631</v>
          </cell>
          <cell r="DH53">
            <v>19.616295344132631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19.616295344132631</v>
          </cell>
          <cell r="DS53">
            <v>0</v>
          </cell>
          <cell r="DT53">
            <v>0</v>
          </cell>
          <cell r="DU53">
            <v>19.616295344132631</v>
          </cell>
          <cell r="DV53">
            <v>0</v>
          </cell>
          <cell r="DW53">
            <v>19.616295344132631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>
            <v>2</v>
          </cell>
          <cell r="FI53" t="str">
            <v/>
          </cell>
          <cell r="FJ53" t="str">
            <v/>
          </cell>
          <cell r="FK53" t="str">
            <v>2</v>
          </cell>
          <cell r="FN53">
            <v>19.616295344132631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1</v>
          </cell>
          <cell r="FW53">
            <v>0</v>
          </cell>
          <cell r="FX53">
            <v>1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2020</v>
          </cell>
          <cell r="ON53">
            <v>2019</v>
          </cell>
          <cell r="OO53">
            <v>2020</v>
          </cell>
          <cell r="OP53" t="str">
            <v>п</v>
          </cell>
          <cell r="OR53">
            <v>0</v>
          </cell>
          <cell r="OT53">
            <v>23.147228506076502</v>
          </cell>
        </row>
        <row r="54">
          <cell r="A54" t="str">
            <v>H_Che83</v>
          </cell>
          <cell r="B54" t="str">
            <v>1.1.4.2</v>
          </cell>
          <cell r="C54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4" t="str">
            <v>H_Che83</v>
          </cell>
          <cell r="E54">
            <v>23.147228506076502</v>
          </cell>
          <cell r="F54"/>
          <cell r="G54"/>
          <cell r="H54">
            <v>0</v>
          </cell>
          <cell r="I54"/>
          <cell r="J54">
            <v>23.147228506076502</v>
          </cell>
          <cell r="K54">
            <v>23.147228506076502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23.147228506076502</v>
          </cell>
          <cell r="S54">
            <v>0</v>
          </cell>
          <cell r="T54">
            <v>0</v>
          </cell>
          <cell r="U54">
            <v>19.616295344132631</v>
          </cell>
          <cell r="V54">
            <v>0</v>
          </cell>
          <cell r="W54">
            <v>3.5309331619438709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23.147228506076502</v>
          </cell>
          <cell r="AK54">
            <v>0</v>
          </cell>
          <cell r="AL54">
            <v>0</v>
          </cell>
          <cell r="AM54">
            <v>19.616295344132631</v>
          </cell>
          <cell r="AN54">
            <v>0</v>
          </cell>
          <cell r="AO54">
            <v>3.5309331619438709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23.147228506076502</v>
          </cell>
          <cell r="AW54">
            <v>0</v>
          </cell>
          <cell r="AX54">
            <v>0</v>
          </cell>
          <cell r="AY54">
            <v>19.616295344132631</v>
          </cell>
          <cell r="AZ54">
            <v>0</v>
          </cell>
          <cell r="BA54">
            <v>3.5309331619438709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19.616295344132631</v>
          </cell>
          <cell r="CY54">
            <v>1.0071758044793</v>
          </cell>
          <cell r="CZ54">
            <v>4.5870611851938303</v>
          </cell>
          <cell r="DA54">
            <v>10.899099025478799</v>
          </cell>
          <cell r="DB54">
            <v>3.12295932898071</v>
          </cell>
          <cell r="DE54">
            <v>0</v>
          </cell>
          <cell r="DF54"/>
          <cell r="DG54">
            <v>19.616295344132631</v>
          </cell>
          <cell r="DH54">
            <v>19.616295344132631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19.616295344132631</v>
          </cell>
          <cell r="DS54">
            <v>0</v>
          </cell>
          <cell r="DT54">
            <v>0</v>
          </cell>
          <cell r="DU54">
            <v>19.616295344132631</v>
          </cell>
          <cell r="DV54">
            <v>0</v>
          </cell>
          <cell r="DW54">
            <v>19.616295344132631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>
            <v>2</v>
          </cell>
          <cell r="FI54" t="str">
            <v/>
          </cell>
          <cell r="FJ54" t="str">
            <v/>
          </cell>
          <cell r="FK54" t="str">
            <v>2</v>
          </cell>
          <cell r="FN54">
            <v>19.616295344132631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1</v>
          </cell>
          <cell r="FW54">
            <v>0</v>
          </cell>
          <cell r="FX54">
            <v>1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2019</v>
          </cell>
          <cell r="OM54">
            <v>2020</v>
          </cell>
          <cell r="ON54">
            <v>2019</v>
          </cell>
          <cell r="OO54">
            <v>2020</v>
          </cell>
          <cell r="OP54" t="str">
            <v>п</v>
          </cell>
          <cell r="OR54">
            <v>0</v>
          </cell>
          <cell r="OT54">
            <v>23.147228506076502</v>
          </cell>
        </row>
        <row r="55">
          <cell r="A55" t="str">
            <v>Г</v>
          </cell>
          <cell r="B55" t="str">
            <v>1.2</v>
          </cell>
          <cell r="C55" t="str">
            <v>Реконструкция, модернизация, техническое перевооружение всего, в том числе:</v>
          </cell>
          <cell r="D55" t="str">
            <v>Г</v>
          </cell>
          <cell r="E55">
            <v>13.381600852799998</v>
          </cell>
          <cell r="F55"/>
          <cell r="G55"/>
          <cell r="H55">
            <v>1.0397162328</v>
          </cell>
          <cell r="I55"/>
          <cell r="J55">
            <v>864.63192749199993</v>
          </cell>
          <cell r="K55">
            <v>12.341884619999998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11.8</v>
          </cell>
          <cell r="S55">
            <v>0</v>
          </cell>
          <cell r="T55">
            <v>0</v>
          </cell>
          <cell r="U55">
            <v>10</v>
          </cell>
          <cell r="V55">
            <v>0</v>
          </cell>
          <cell r="W55">
            <v>1.8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11.8</v>
          </cell>
          <cell r="AQ55">
            <v>0</v>
          </cell>
          <cell r="AR55">
            <v>0</v>
          </cell>
          <cell r="AS55">
            <v>10</v>
          </cell>
          <cell r="AT55">
            <v>0</v>
          </cell>
          <cell r="AU55">
            <v>1.8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>
            <v>4</v>
          </cell>
          <cell r="BF55" t="str">
            <v>4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1.3328388499999999</v>
          </cell>
          <cell r="DF55"/>
          <cell r="DG55">
            <v>617.01871443999994</v>
          </cell>
          <cell r="DH55">
            <v>10.44255089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1004.8499368499999</v>
          </cell>
          <cell r="ED55">
            <v>348.15047532000006</v>
          </cell>
          <cell r="EE55">
            <v>555.31403745</v>
          </cell>
          <cell r="EF55">
            <v>28.478351160000003</v>
          </cell>
          <cell r="EG55">
            <v>72.907072920000005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133.91205059000001</v>
          </cell>
          <cell r="ES55">
            <v>2.1138381900000001</v>
          </cell>
          <cell r="ET55">
            <v>67.086387580000007</v>
          </cell>
          <cell r="EU55">
            <v>4.0892954799999996</v>
          </cell>
          <cell r="EV55">
            <v>60.62252934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133.91205059000001</v>
          </cell>
          <cell r="FC55">
            <v>2.1138381900000001</v>
          </cell>
          <cell r="FD55">
            <v>67.086387580000007</v>
          </cell>
          <cell r="FE55">
            <v>4.0892954799999996</v>
          </cell>
          <cell r="FF55">
            <v>60.62252934</v>
          </cell>
          <cell r="FG55" t="str">
            <v/>
          </cell>
          <cell r="FH55">
            <v>2</v>
          </cell>
          <cell r="FI55" t="str">
            <v/>
          </cell>
          <cell r="FJ55" t="str">
            <v/>
          </cell>
          <cell r="FK55" t="str">
            <v>2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660.58093822000001</v>
          </cell>
          <cell r="IZ55">
            <v>0</v>
          </cell>
          <cell r="JA55">
            <v>0</v>
          </cell>
          <cell r="JB55">
            <v>0</v>
          </cell>
          <cell r="JC55">
            <v>50.458500000000008</v>
          </cell>
          <cell r="JD55">
            <v>50.458500000000008</v>
          </cell>
          <cell r="JE55">
            <v>0</v>
          </cell>
          <cell r="JF55">
            <v>0</v>
          </cell>
          <cell r="JG55">
            <v>14</v>
          </cell>
          <cell r="JH55">
            <v>0</v>
          </cell>
          <cell r="JI55">
            <v>14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555.59760232999997</v>
          </cell>
          <cell r="KG55">
            <v>0</v>
          </cell>
          <cell r="KH55">
            <v>0</v>
          </cell>
          <cell r="KI55">
            <v>0</v>
          </cell>
          <cell r="KJ55">
            <v>46.267000000000003</v>
          </cell>
          <cell r="KK55">
            <v>46.267000000000003</v>
          </cell>
          <cell r="KL55">
            <v>0</v>
          </cell>
          <cell r="KM55">
            <v>0</v>
          </cell>
          <cell r="KN55">
            <v>11</v>
          </cell>
          <cell r="KO55">
            <v>0</v>
          </cell>
          <cell r="KP55">
            <v>11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555.59760232999997</v>
          </cell>
          <cell r="LC55">
            <v>0</v>
          </cell>
          <cell r="LD55">
            <v>0</v>
          </cell>
          <cell r="LE55">
            <v>0</v>
          </cell>
          <cell r="LF55">
            <v>46.267000000000003</v>
          </cell>
          <cell r="LG55">
            <v>46.267000000000003</v>
          </cell>
          <cell r="LH55">
            <v>0</v>
          </cell>
          <cell r="LI55">
            <v>0</v>
          </cell>
          <cell r="LJ55">
            <v>11</v>
          </cell>
          <cell r="LK55">
            <v>0</v>
          </cell>
          <cell r="LL55">
            <v>11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2058.9576829299626</v>
          </cell>
        </row>
        <row r="56">
          <cell r="A56" t="str">
            <v>Г</v>
          </cell>
          <cell r="B56" t="str">
            <v>1.2.1</v>
          </cell>
          <cell r="C56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6" t="str">
            <v>Г</v>
          </cell>
          <cell r="E56">
            <v>1.5816008527999998</v>
          </cell>
          <cell r="F56"/>
          <cell r="G56"/>
          <cell r="H56">
            <v>1.0397162328</v>
          </cell>
          <cell r="I56"/>
          <cell r="J56">
            <v>852.83192749199998</v>
          </cell>
          <cell r="K56">
            <v>0.54188461999999993</v>
          </cell>
          <cell r="L56">
            <v>852.29004287199996</v>
          </cell>
          <cell r="M56">
            <v>0</v>
          </cell>
          <cell r="N56">
            <v>0</v>
          </cell>
          <cell r="O56">
            <v>75.508838269152477</v>
          </cell>
          <cell r="P56">
            <v>178.17639041999999</v>
          </cell>
          <cell r="Q56">
            <v>598.60481432284746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3812.2178934788185</v>
          </cell>
          <cell r="CY56">
            <v>572.7289210797162</v>
          </cell>
          <cell r="CZ56">
            <v>1552.4358180467182</v>
          </cell>
          <cell r="DA56">
            <v>1396.6332410204841</v>
          </cell>
          <cell r="DB56">
            <v>351.73938608438334</v>
          </cell>
          <cell r="DE56">
            <v>1.3328388499999999</v>
          </cell>
          <cell r="DF56"/>
          <cell r="DG56">
            <v>607.01871443999994</v>
          </cell>
          <cell r="DH56">
            <v>0.44255088999999997</v>
          </cell>
          <cell r="DI56">
            <v>606.57616354999993</v>
          </cell>
          <cell r="DJ56">
            <v>38.906113530000006</v>
          </cell>
          <cell r="DK56">
            <v>197.33895278</v>
          </cell>
          <cell r="DL56">
            <v>344.75768944999993</v>
          </cell>
          <cell r="DM56">
            <v>25.573407790000001</v>
          </cell>
          <cell r="DN56">
            <v>277.00832313952753</v>
          </cell>
          <cell r="DS56">
            <v>142.68802315457594</v>
          </cell>
          <cell r="DT56">
            <v>56.493174655273869</v>
          </cell>
          <cell r="DU56">
            <v>49.232590688265262</v>
          </cell>
          <cell r="DV56">
            <v>28.594534641412469</v>
          </cell>
          <cell r="DW56">
            <v>49.232590688265262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1004.8499368499999</v>
          </cell>
          <cell r="ED56">
            <v>348.15047532000006</v>
          </cell>
          <cell r="EE56">
            <v>555.31403745</v>
          </cell>
          <cell r="EF56">
            <v>28.478351160000003</v>
          </cell>
          <cell r="EG56">
            <v>72.907072920000005</v>
          </cell>
          <cell r="EH56">
            <v>323.89559782000003</v>
          </cell>
          <cell r="EI56">
            <v>224.59279934</v>
          </cell>
          <cell r="EJ56">
            <v>95.952902250000008</v>
          </cell>
          <cell r="EK56">
            <v>0</v>
          </cell>
          <cell r="EL56">
            <v>3.3498962299999997</v>
          </cell>
          <cell r="EM56">
            <v>547.04228843999999</v>
          </cell>
          <cell r="EN56">
            <v>121.44383779</v>
          </cell>
          <cell r="EO56">
            <v>392.27474761999997</v>
          </cell>
          <cell r="EP56">
            <v>24.389055679999998</v>
          </cell>
          <cell r="EQ56">
            <v>8.9346473500000005</v>
          </cell>
          <cell r="ER56">
            <v>133.91205059000001</v>
          </cell>
          <cell r="ES56">
            <v>2.1138381900000001</v>
          </cell>
          <cell r="ET56">
            <v>67.086387580000007</v>
          </cell>
          <cell r="EU56">
            <v>4.0892954799999996</v>
          </cell>
          <cell r="EV56">
            <v>60.62252934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133.91205059000001</v>
          </cell>
          <cell r="FC56">
            <v>2.1138381900000001</v>
          </cell>
          <cell r="FD56">
            <v>67.086387580000007</v>
          </cell>
          <cell r="FE56">
            <v>4.0892954799999996</v>
          </cell>
          <cell r="FF56">
            <v>60.62252934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3102.5564480438834</v>
          </cell>
          <cell r="FO56">
            <v>0</v>
          </cell>
          <cell r="FP56">
            <v>175.58</v>
          </cell>
          <cell r="FQ56">
            <v>0</v>
          </cell>
          <cell r="FR56">
            <v>697.62100000000009</v>
          </cell>
          <cell r="FS56">
            <v>695.62100000000009</v>
          </cell>
          <cell r="FT56">
            <v>2</v>
          </cell>
          <cell r="FU56">
            <v>0</v>
          </cell>
          <cell r="FV56">
            <v>162</v>
          </cell>
          <cell r="FW56">
            <v>0</v>
          </cell>
          <cell r="FX56">
            <v>162</v>
          </cell>
          <cell r="FZ56">
            <v>604.26295830000004</v>
          </cell>
          <cell r="GA56">
            <v>0</v>
          </cell>
          <cell r="GB56">
            <v>10.842000000000002</v>
          </cell>
          <cell r="GC56">
            <v>0</v>
          </cell>
          <cell r="GD56">
            <v>18.175000000000001</v>
          </cell>
          <cell r="GE56">
            <v>18.175000000000001</v>
          </cell>
          <cell r="GF56">
            <v>0</v>
          </cell>
          <cell r="GG56">
            <v>0</v>
          </cell>
          <cell r="GH56">
            <v>112</v>
          </cell>
          <cell r="GI56">
            <v>0</v>
          </cell>
          <cell r="GJ56">
            <v>112</v>
          </cell>
          <cell r="GK56">
            <v>514.82344348999948</v>
          </cell>
          <cell r="GL56">
            <v>0</v>
          </cell>
          <cell r="GM56">
            <v>0</v>
          </cell>
          <cell r="GN56">
            <v>0</v>
          </cell>
          <cell r="GO56">
            <v>59.307000000000002</v>
          </cell>
          <cell r="GP56">
            <v>59.307000000000002</v>
          </cell>
          <cell r="GQ56">
            <v>0</v>
          </cell>
          <cell r="GR56">
            <v>0</v>
          </cell>
          <cell r="GS56">
            <v>1</v>
          </cell>
          <cell r="GT56">
            <v>0</v>
          </cell>
          <cell r="GU56">
            <v>1</v>
          </cell>
          <cell r="GV56">
            <v>475.62674384858701</v>
          </cell>
          <cell r="GW56">
            <v>0</v>
          </cell>
          <cell r="GX56">
            <v>0</v>
          </cell>
          <cell r="GY56">
            <v>0</v>
          </cell>
          <cell r="GZ56">
            <v>53</v>
          </cell>
          <cell r="HA56">
            <v>53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39.196699641412465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6.3069999999999995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660.58093822000001</v>
          </cell>
          <cell r="IZ56">
            <v>0</v>
          </cell>
          <cell r="JA56">
            <v>0</v>
          </cell>
          <cell r="JB56">
            <v>0</v>
          </cell>
          <cell r="JC56">
            <v>50.458500000000008</v>
          </cell>
          <cell r="JD56">
            <v>50.458500000000008</v>
          </cell>
          <cell r="JE56">
            <v>0</v>
          </cell>
          <cell r="JF56">
            <v>0</v>
          </cell>
          <cell r="JG56">
            <v>14</v>
          </cell>
          <cell r="JH56">
            <v>0</v>
          </cell>
          <cell r="JI56">
            <v>14</v>
          </cell>
          <cell r="JJ56">
            <v>2.0477729099999999</v>
          </cell>
          <cell r="JK56">
            <v>0</v>
          </cell>
          <cell r="JL56">
            <v>0</v>
          </cell>
          <cell r="JM56">
            <v>0</v>
          </cell>
          <cell r="JN56">
            <v>0.73250000000000004</v>
          </cell>
          <cell r="JO56">
            <v>0.73250000000000004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102.93556298</v>
          </cell>
          <cell r="JV56">
            <v>0</v>
          </cell>
          <cell r="JW56">
            <v>0</v>
          </cell>
          <cell r="JX56">
            <v>0</v>
          </cell>
          <cell r="JY56">
            <v>3.4590000000000001</v>
          </cell>
          <cell r="JZ56">
            <v>3.4590000000000001</v>
          </cell>
          <cell r="KA56">
            <v>0</v>
          </cell>
          <cell r="KB56">
            <v>0</v>
          </cell>
          <cell r="KC56">
            <v>3</v>
          </cell>
          <cell r="KD56">
            <v>0</v>
          </cell>
          <cell r="KE56">
            <v>3</v>
          </cell>
          <cell r="KF56">
            <v>555.59760232999997</v>
          </cell>
          <cell r="KG56">
            <v>0</v>
          </cell>
          <cell r="KH56">
            <v>0</v>
          </cell>
          <cell r="KI56">
            <v>0</v>
          </cell>
          <cell r="KJ56">
            <v>46.267000000000003</v>
          </cell>
          <cell r="KK56">
            <v>46.267000000000003</v>
          </cell>
          <cell r="KL56">
            <v>0</v>
          </cell>
          <cell r="KM56">
            <v>0</v>
          </cell>
          <cell r="KN56">
            <v>11</v>
          </cell>
          <cell r="KO56">
            <v>0</v>
          </cell>
          <cell r="KP56">
            <v>11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555.59760232999997</v>
          </cell>
          <cell r="LC56">
            <v>0</v>
          </cell>
          <cell r="LD56">
            <v>0</v>
          </cell>
          <cell r="LE56">
            <v>0</v>
          </cell>
          <cell r="LF56">
            <v>46.267000000000003</v>
          </cell>
          <cell r="LG56">
            <v>46.267000000000003</v>
          </cell>
          <cell r="LH56">
            <v>0</v>
          </cell>
          <cell r="LI56">
            <v>0</v>
          </cell>
          <cell r="LJ56">
            <v>11</v>
          </cell>
          <cell r="LK56">
            <v>0</v>
          </cell>
          <cell r="LL56">
            <v>11</v>
          </cell>
          <cell r="LQ56">
            <v>0</v>
          </cell>
          <cell r="LR56">
            <v>0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0</v>
          </cell>
          <cell r="OM56">
            <v>0</v>
          </cell>
          <cell r="ON56">
            <v>0</v>
          </cell>
          <cell r="OO56">
            <v>0</v>
          </cell>
          <cell r="OP56">
            <v>0</v>
          </cell>
          <cell r="OR56">
            <v>0</v>
          </cell>
          <cell r="OT56">
            <v>2058.9576829299626</v>
          </cell>
        </row>
        <row r="57">
          <cell r="A57" t="str">
            <v>Г</v>
          </cell>
          <cell r="B57" t="str">
            <v>1.2.1.1</v>
          </cell>
          <cell r="C57" t="str">
            <v>Реконструкция трансформаторных и иных подстанций, всего, в том числе:</v>
          </cell>
          <cell r="D57" t="str">
            <v>Г</v>
          </cell>
          <cell r="E57">
            <v>0</v>
          </cell>
          <cell r="F57"/>
          <cell r="G57"/>
          <cell r="H57">
            <v>0</v>
          </cell>
          <cell r="I57"/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F57"/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1004.8499368499999</v>
          </cell>
          <cell r="ED57">
            <v>348.15047532000006</v>
          </cell>
          <cell r="EE57">
            <v>555.31403745</v>
          </cell>
          <cell r="EF57">
            <v>28.478351160000003</v>
          </cell>
          <cell r="EG57">
            <v>72.907072920000005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133.91205059000001</v>
          </cell>
          <cell r="ES57">
            <v>2.1138381900000001</v>
          </cell>
          <cell r="ET57">
            <v>67.086387580000007</v>
          </cell>
          <cell r="EU57">
            <v>4.0892954799999996</v>
          </cell>
          <cell r="EV57">
            <v>60.62252934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133.91205059000001</v>
          </cell>
          <cell r="FC57">
            <v>2.1138381900000001</v>
          </cell>
          <cell r="FD57">
            <v>67.086387580000007</v>
          </cell>
          <cell r="FE57">
            <v>4.0892954799999996</v>
          </cell>
          <cell r="FF57">
            <v>60.62252934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660.58093822000001</v>
          </cell>
          <cell r="IZ57">
            <v>0</v>
          </cell>
          <cell r="JA57">
            <v>0</v>
          </cell>
          <cell r="JB57">
            <v>0</v>
          </cell>
          <cell r="JC57">
            <v>50.458500000000008</v>
          </cell>
          <cell r="JD57">
            <v>50.458500000000008</v>
          </cell>
          <cell r="JE57">
            <v>0</v>
          </cell>
          <cell r="JF57">
            <v>0</v>
          </cell>
          <cell r="JG57">
            <v>14</v>
          </cell>
          <cell r="JH57">
            <v>0</v>
          </cell>
          <cell r="JI57">
            <v>14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555.59760232999997</v>
          </cell>
          <cell r="KG57">
            <v>0</v>
          </cell>
          <cell r="KH57">
            <v>0</v>
          </cell>
          <cell r="KI57">
            <v>0</v>
          </cell>
          <cell r="KJ57">
            <v>46.267000000000003</v>
          </cell>
          <cell r="KK57">
            <v>46.267000000000003</v>
          </cell>
          <cell r="KL57">
            <v>0</v>
          </cell>
          <cell r="KM57">
            <v>0</v>
          </cell>
          <cell r="KN57">
            <v>11</v>
          </cell>
          <cell r="KO57">
            <v>0</v>
          </cell>
          <cell r="KP57">
            <v>11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555.59760232999997</v>
          </cell>
          <cell r="LC57">
            <v>0</v>
          </cell>
          <cell r="LD57">
            <v>0</v>
          </cell>
          <cell r="LE57">
            <v>0</v>
          </cell>
          <cell r="LF57">
            <v>46.267000000000003</v>
          </cell>
          <cell r="LG57">
            <v>46.267000000000003</v>
          </cell>
          <cell r="LH57">
            <v>0</v>
          </cell>
          <cell r="LI57">
            <v>0</v>
          </cell>
          <cell r="LJ57">
            <v>11</v>
          </cell>
          <cell r="LK57">
            <v>0</v>
          </cell>
          <cell r="LL57">
            <v>11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2058.9576829299626</v>
          </cell>
        </row>
        <row r="58">
          <cell r="A58" t="str">
            <v>Г</v>
          </cell>
          <cell r="B58" t="str">
            <v>1.2.1.2</v>
          </cell>
          <cell r="C58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8" t="str">
            <v>Г</v>
          </cell>
          <cell r="E58">
            <v>1.5816008527999998</v>
          </cell>
          <cell r="F58"/>
          <cell r="G58"/>
          <cell r="H58">
            <v>1.0397162328</v>
          </cell>
          <cell r="I58"/>
          <cell r="J58">
            <v>852.83192749199998</v>
          </cell>
          <cell r="K58">
            <v>0.54188461999999993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1.3328388499999999</v>
          </cell>
          <cell r="DF58"/>
          <cell r="DG58">
            <v>607.01871443999994</v>
          </cell>
          <cell r="DH58">
            <v>0.44255088999999997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>
            <v>2</v>
          </cell>
          <cell r="DZ58" t="str">
            <v/>
          </cell>
          <cell r="EA58" t="str">
            <v/>
          </cell>
          <cell r="EB58" t="str">
            <v>2</v>
          </cell>
          <cell r="EC58">
            <v>1004.8499368499999</v>
          </cell>
          <cell r="ED58">
            <v>348.15047532000006</v>
          </cell>
          <cell r="EE58">
            <v>555.31403745</v>
          </cell>
          <cell r="EF58">
            <v>28.478351160000003</v>
          </cell>
          <cell r="EG58">
            <v>72.907072920000005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133.91205059000001</v>
          </cell>
          <cell r="ES58">
            <v>2.1138381900000001</v>
          </cell>
          <cell r="ET58">
            <v>67.086387580000007</v>
          </cell>
          <cell r="EU58">
            <v>4.0892954799999996</v>
          </cell>
          <cell r="EV58">
            <v>60.62252934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133.91205059000001</v>
          </cell>
          <cell r="FC58">
            <v>2.1138381900000001</v>
          </cell>
          <cell r="FD58">
            <v>67.086387580000007</v>
          </cell>
          <cell r="FE58">
            <v>4.0892954799999996</v>
          </cell>
          <cell r="FF58">
            <v>60.62252934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660.58093822000001</v>
          </cell>
          <cell r="IZ58">
            <v>0</v>
          </cell>
          <cell r="JA58">
            <v>0</v>
          </cell>
          <cell r="JB58">
            <v>0</v>
          </cell>
          <cell r="JC58">
            <v>50.458500000000008</v>
          </cell>
          <cell r="JD58">
            <v>50.458500000000008</v>
          </cell>
          <cell r="JE58">
            <v>0</v>
          </cell>
          <cell r="JF58">
            <v>0</v>
          </cell>
          <cell r="JG58">
            <v>14</v>
          </cell>
          <cell r="JH58">
            <v>0</v>
          </cell>
          <cell r="JI58">
            <v>14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555.59760232999997</v>
          </cell>
          <cell r="KG58">
            <v>0</v>
          </cell>
          <cell r="KH58">
            <v>0</v>
          </cell>
          <cell r="KI58">
            <v>0</v>
          </cell>
          <cell r="KJ58">
            <v>46.267000000000003</v>
          </cell>
          <cell r="KK58">
            <v>46.267000000000003</v>
          </cell>
          <cell r="KL58">
            <v>0</v>
          </cell>
          <cell r="KM58">
            <v>0</v>
          </cell>
          <cell r="KN58">
            <v>11</v>
          </cell>
          <cell r="KO58">
            <v>0</v>
          </cell>
          <cell r="KP58">
            <v>11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555.59760232999997</v>
          </cell>
          <cell r="LC58">
            <v>0</v>
          </cell>
          <cell r="LD58">
            <v>0</v>
          </cell>
          <cell r="LE58">
            <v>0</v>
          </cell>
          <cell r="LF58">
            <v>46.267000000000003</v>
          </cell>
          <cell r="LG58">
            <v>46.267000000000003</v>
          </cell>
          <cell r="LH58">
            <v>0</v>
          </cell>
          <cell r="LI58">
            <v>0</v>
          </cell>
          <cell r="LJ58">
            <v>11</v>
          </cell>
          <cell r="LK58">
            <v>0</v>
          </cell>
          <cell r="LL58">
            <v>11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2058.9576829299626</v>
          </cell>
        </row>
        <row r="59">
          <cell r="A59" t="str">
            <v>I_Che220_18</v>
          </cell>
          <cell r="B59" t="str">
            <v>1.2.1.2</v>
          </cell>
          <cell r="C59" t="str">
            <v>Модернизация ПС 35/10 кВ Ойсунгур с установкой шкафа контроля изоляции ШПТ-РА ШКИ-КХЛ4</v>
          </cell>
          <cell r="D59" t="str">
            <v>I_Che220_18</v>
          </cell>
          <cell r="E59" t="str">
            <v>нд</v>
          </cell>
          <cell r="F59"/>
          <cell r="G59"/>
          <cell r="H59">
            <v>0.4654329874</v>
          </cell>
          <cell r="I59"/>
          <cell r="J59">
            <v>2.8499299999999997E-3</v>
          </cell>
          <cell r="K59">
            <v>2.8499299999999997E-3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>
            <v>1</v>
          </cell>
          <cell r="BC59">
            <v>2</v>
          </cell>
          <cell r="BD59">
            <v>3</v>
          </cell>
          <cell r="BE59">
            <v>4</v>
          </cell>
          <cell r="BF59" t="str">
            <v>1 2 3 4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 t="str">
            <v>нд</v>
          </cell>
          <cell r="CY59" t="str">
            <v>нд</v>
          </cell>
          <cell r="CZ59" t="str">
            <v>нд</v>
          </cell>
          <cell r="DA59" t="str">
            <v>нд</v>
          </cell>
          <cell r="DB59" t="str">
            <v>нд</v>
          </cell>
          <cell r="DE59">
            <v>0.39684993000000002</v>
          </cell>
          <cell r="DF59"/>
          <cell r="DG59">
            <v>0.39684993000000002</v>
          </cell>
          <cell r="DH59">
            <v>0</v>
          </cell>
          <cell r="DI59">
            <v>0.39684993000000002</v>
          </cell>
          <cell r="DJ59">
            <v>0</v>
          </cell>
          <cell r="DK59">
            <v>2.8499300000000001E-3</v>
          </cell>
          <cell r="DL59">
            <v>0.39400000000000002</v>
          </cell>
          <cell r="DM59">
            <v>0</v>
          </cell>
          <cell r="DN59" t="str">
            <v>нд</v>
          </cell>
          <cell r="DS59" t="str">
            <v>нд</v>
          </cell>
          <cell r="DT59" t="str">
            <v>нд</v>
          </cell>
          <cell r="DU59" t="str">
            <v>нд</v>
          </cell>
          <cell r="DV59" t="str">
            <v>нд</v>
          </cell>
          <cell r="DW59" t="str">
            <v>нд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1</v>
          </cell>
          <cell r="FH59">
            <v>2</v>
          </cell>
          <cell r="FI59">
            <v>3</v>
          </cell>
          <cell r="FJ59">
            <v>4</v>
          </cell>
          <cell r="FK59" t="str">
            <v>1 2 3 4</v>
          </cell>
          <cell r="FN59" t="str">
            <v>нд</v>
          </cell>
          <cell r="FO59" t="str">
            <v>нд</v>
          </cell>
          <cell r="FP59" t="str">
            <v>нд</v>
          </cell>
          <cell r="FQ59" t="str">
            <v>нд</v>
          </cell>
          <cell r="FR59" t="str">
            <v>нд</v>
          </cell>
          <cell r="FS59" t="str">
            <v>нд</v>
          </cell>
          <cell r="FT59" t="str">
            <v>нд</v>
          </cell>
          <cell r="FU59" t="str">
            <v>нд</v>
          </cell>
          <cell r="FV59" t="str">
            <v>нд</v>
          </cell>
          <cell r="FW59" t="str">
            <v>нд</v>
          </cell>
          <cell r="FX59" t="str">
            <v>нд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 t="str">
            <v>нд</v>
          </cell>
          <cell r="GL59" t="str">
            <v>нд</v>
          </cell>
          <cell r="GM59" t="str">
            <v>нд</v>
          </cell>
          <cell r="GN59" t="str">
            <v>нд</v>
          </cell>
          <cell r="GO59" t="str">
            <v>нд</v>
          </cell>
          <cell r="GP59" t="str">
            <v>нд</v>
          </cell>
          <cell r="GQ59" t="str">
            <v>нд</v>
          </cell>
          <cell r="GR59" t="str">
            <v>нд</v>
          </cell>
          <cell r="GS59" t="str">
            <v>нд</v>
          </cell>
          <cell r="GT59" t="str">
            <v>нд</v>
          </cell>
          <cell r="GU59" t="str">
            <v>нд</v>
          </cell>
          <cell r="GV59" t="str">
            <v>нд</v>
          </cell>
          <cell r="GW59" t="str">
            <v>нд</v>
          </cell>
          <cell r="GX59" t="str">
            <v>нд</v>
          </cell>
          <cell r="GY59" t="str">
            <v>нд</v>
          </cell>
          <cell r="GZ59" t="str">
            <v>нд</v>
          </cell>
          <cell r="HA59" t="str">
            <v>нд</v>
          </cell>
          <cell r="HB59" t="str">
            <v>нд</v>
          </cell>
          <cell r="HC59" t="str">
            <v>нд</v>
          </cell>
          <cell r="HD59" t="str">
            <v>нд</v>
          </cell>
          <cell r="HE59" t="str">
            <v>нд</v>
          </cell>
          <cell r="HF59" t="str">
            <v>нд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 t="str">
            <v>нд</v>
          </cell>
          <cell r="HM59" t="str">
            <v>нд</v>
          </cell>
          <cell r="HN59" t="str">
            <v>нд</v>
          </cell>
          <cell r="HO59" t="str">
            <v>нд</v>
          </cell>
          <cell r="HP59" t="str">
            <v>нд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 t="str">
            <v>нд</v>
          </cell>
          <cell r="HW59" t="str">
            <v>нд</v>
          </cell>
          <cell r="HX59" t="str">
            <v>нд</v>
          </cell>
          <cell r="HY59" t="str">
            <v>нд</v>
          </cell>
          <cell r="HZ59" t="str">
            <v>нд</v>
          </cell>
          <cell r="IA59" t="str">
            <v>нд</v>
          </cell>
          <cell r="IB59" t="str">
            <v>нд</v>
          </cell>
          <cell r="IC59" t="str">
            <v>нд</v>
          </cell>
          <cell r="ID59">
            <v>0</v>
          </cell>
          <cell r="IE59" t="str">
            <v>нд</v>
          </cell>
          <cell r="IF59">
            <v>0</v>
          </cell>
          <cell r="IG59">
            <v>0</v>
          </cell>
          <cell r="IH59" t="str">
            <v>нд</v>
          </cell>
          <cell r="II59" t="str">
            <v>нд</v>
          </cell>
          <cell r="IJ59" t="str">
            <v>нд</v>
          </cell>
          <cell r="IK59">
            <v>0</v>
          </cell>
          <cell r="IL59">
            <v>0</v>
          </cell>
          <cell r="IM59">
            <v>0</v>
          </cell>
          <cell r="IN59" t="str">
            <v>нд</v>
          </cell>
          <cell r="IO59" t="str">
            <v>нд</v>
          </cell>
          <cell r="IP59" t="str">
            <v>нд</v>
          </cell>
          <cell r="IQ59" t="str">
            <v>нд</v>
          </cell>
          <cell r="IR59" t="str">
            <v>нд</v>
          </cell>
          <cell r="IS59" t="str">
            <v>нд</v>
          </cell>
          <cell r="IT59" t="str">
            <v>нд</v>
          </cell>
          <cell r="IU59" t="str">
            <v>нд</v>
          </cell>
          <cell r="IV59" t="str">
            <v>нд</v>
          </cell>
          <cell r="IW59" t="str">
            <v>нд</v>
          </cell>
          <cell r="IX59" t="str">
            <v>нд</v>
          </cell>
          <cell r="IY59">
            <v>0.39684993000000002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1</v>
          </cell>
          <cell r="JH59">
            <v>0</v>
          </cell>
          <cell r="JI59">
            <v>1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0.39684993000000002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1</v>
          </cell>
          <cell r="KO59">
            <v>0</v>
          </cell>
          <cell r="KP59">
            <v>1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0.39684993000000002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1</v>
          </cell>
          <cell r="LK59">
            <v>0</v>
          </cell>
          <cell r="LL59">
            <v>1</v>
          </cell>
          <cell r="LQ59" t="str">
            <v>нд</v>
          </cell>
          <cell r="LR59" t="str">
            <v>нд</v>
          </cell>
          <cell r="LS59" t="str">
            <v>нд</v>
          </cell>
          <cell r="LT59" t="str">
            <v>нд</v>
          </cell>
          <cell r="LU59" t="str">
            <v>нд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 t="str">
            <v>нд</v>
          </cell>
          <cell r="MD59" t="str">
            <v>нд</v>
          </cell>
          <cell r="ME59" t="str">
            <v>нд</v>
          </cell>
          <cell r="MF59" t="str">
            <v>нд</v>
          </cell>
          <cell r="MG59" t="str">
            <v>нд</v>
          </cell>
          <cell r="MH59" t="str">
            <v>нд</v>
          </cell>
          <cell r="MI59" t="str">
            <v>нд</v>
          </cell>
          <cell r="MJ59" t="str">
            <v>нд</v>
          </cell>
          <cell r="MK59" t="str">
            <v>нд</v>
          </cell>
          <cell r="ML59" t="str">
            <v>нд</v>
          </cell>
          <cell r="MM59" t="str">
            <v>нд</v>
          </cell>
          <cell r="MN59" t="str">
            <v>нд</v>
          </cell>
          <cell r="MO59" t="str">
            <v>нд</v>
          </cell>
          <cell r="MP59" t="str">
            <v>нд</v>
          </cell>
          <cell r="MQ59" t="str">
            <v>нд</v>
          </cell>
          <cell r="MR59" t="str">
            <v>нд</v>
          </cell>
          <cell r="MS59" t="str">
            <v>нд</v>
          </cell>
          <cell r="MT59" t="str">
            <v>нд</v>
          </cell>
          <cell r="MU59" t="str">
            <v>нд</v>
          </cell>
          <cell r="MV59" t="str">
            <v>нд</v>
          </cell>
          <cell r="MW59" t="str">
            <v>нд</v>
          </cell>
          <cell r="MX59" t="str">
            <v>нд</v>
          </cell>
          <cell r="MY59" t="str">
            <v>нд</v>
          </cell>
          <cell r="MZ59" t="str">
            <v>нд</v>
          </cell>
          <cell r="NA59" t="str">
            <v>нд</v>
          </cell>
          <cell r="NB59" t="str">
            <v>нд</v>
          </cell>
          <cell r="NC59" t="str">
            <v>нд</v>
          </cell>
          <cell r="ND59" t="str">
            <v>нд</v>
          </cell>
          <cell r="NE59" t="str">
            <v>нд</v>
          </cell>
          <cell r="NF59" t="str">
            <v>нд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2018</v>
          </cell>
          <cell r="OM59">
            <v>2019</v>
          </cell>
          <cell r="ON59">
            <v>2018</v>
          </cell>
          <cell r="OO59">
            <v>2019</v>
          </cell>
          <cell r="OP59" t="str">
            <v>с</v>
          </cell>
          <cell r="OR59">
            <v>0</v>
          </cell>
          <cell r="OT59">
            <v>0.4682829174</v>
          </cell>
        </row>
        <row r="60">
          <cell r="A60" t="str">
            <v>I_Che221_18</v>
          </cell>
          <cell r="B60" t="str">
            <v>1.2.1.2</v>
          </cell>
          <cell r="C60" t="str">
            <v>Модернизация ПС 35/10 кВ Наурская с установкой шкафа контроля изоляции ШПТ-РА ШКИ-КХЛ4</v>
          </cell>
          <cell r="D60" t="str">
            <v>I_Che221_18</v>
          </cell>
          <cell r="E60" t="str">
            <v>нд</v>
          </cell>
          <cell r="F60"/>
          <cell r="G60"/>
          <cell r="H60">
            <v>0.4654329874</v>
          </cell>
          <cell r="I60"/>
          <cell r="J60">
            <v>2.8499299999999997E-3</v>
          </cell>
          <cell r="K60">
            <v>2.8499299999999997E-3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>
            <v>1</v>
          </cell>
          <cell r="BC60">
            <v>2</v>
          </cell>
          <cell r="BD60">
            <v>3</v>
          </cell>
          <cell r="BE60">
            <v>4</v>
          </cell>
          <cell r="BF60" t="str">
            <v>1 2 3 4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 t="str">
            <v>нд</v>
          </cell>
          <cell r="CY60" t="str">
            <v>нд</v>
          </cell>
          <cell r="CZ60" t="str">
            <v>нд</v>
          </cell>
          <cell r="DA60" t="str">
            <v>нд</v>
          </cell>
          <cell r="DB60" t="str">
            <v>нд</v>
          </cell>
          <cell r="DE60">
            <v>0.39684993000000002</v>
          </cell>
          <cell r="DF60"/>
          <cell r="DG60">
            <v>0.39684993000000002</v>
          </cell>
          <cell r="DH60">
            <v>0</v>
          </cell>
          <cell r="DI60">
            <v>0.39684993000000002</v>
          </cell>
          <cell r="DJ60">
            <v>0</v>
          </cell>
          <cell r="DK60">
            <v>2.8499300000000001E-3</v>
          </cell>
          <cell r="DL60">
            <v>0.39400000000000002</v>
          </cell>
          <cell r="DM60">
            <v>0</v>
          </cell>
          <cell r="DN60" t="str">
            <v>нд</v>
          </cell>
          <cell r="DS60" t="str">
            <v>нд</v>
          </cell>
          <cell r="DT60" t="str">
            <v>нд</v>
          </cell>
          <cell r="DU60" t="str">
            <v>нд</v>
          </cell>
          <cell r="DV60" t="str">
            <v>нд</v>
          </cell>
          <cell r="DW60" t="str">
            <v>нд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1</v>
          </cell>
          <cell r="FH60">
            <v>2</v>
          </cell>
          <cell r="FI60">
            <v>3</v>
          </cell>
          <cell r="FJ60">
            <v>4</v>
          </cell>
          <cell r="FK60" t="str">
            <v>1 2 3 4</v>
          </cell>
          <cell r="FN60" t="str">
            <v>нд</v>
          </cell>
          <cell r="FO60" t="str">
            <v>нд</v>
          </cell>
          <cell r="FP60" t="str">
            <v>нд</v>
          </cell>
          <cell r="FQ60" t="str">
            <v>нд</v>
          </cell>
          <cell r="FR60" t="str">
            <v>нд</v>
          </cell>
          <cell r="FS60" t="str">
            <v>нд</v>
          </cell>
          <cell r="FT60" t="str">
            <v>нд</v>
          </cell>
          <cell r="FU60" t="str">
            <v>нд</v>
          </cell>
          <cell r="FV60" t="str">
            <v>нд</v>
          </cell>
          <cell r="FW60" t="str">
            <v>нд</v>
          </cell>
          <cell r="FX60" t="str">
            <v>нд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 t="str">
            <v>нд</v>
          </cell>
          <cell r="GL60" t="str">
            <v>нд</v>
          </cell>
          <cell r="GM60" t="str">
            <v>нд</v>
          </cell>
          <cell r="GN60" t="str">
            <v>нд</v>
          </cell>
          <cell r="GO60" t="str">
            <v>нд</v>
          </cell>
          <cell r="GP60" t="str">
            <v>нд</v>
          </cell>
          <cell r="GQ60" t="str">
            <v>нд</v>
          </cell>
          <cell r="GR60" t="str">
            <v>нд</v>
          </cell>
          <cell r="GS60" t="str">
            <v>нд</v>
          </cell>
          <cell r="GT60" t="str">
            <v>нд</v>
          </cell>
          <cell r="GU60" t="str">
            <v>нд</v>
          </cell>
          <cell r="GV60" t="str">
            <v>нд</v>
          </cell>
          <cell r="GW60" t="str">
            <v>нд</v>
          </cell>
          <cell r="GX60" t="str">
            <v>нд</v>
          </cell>
          <cell r="GY60" t="str">
            <v>нд</v>
          </cell>
          <cell r="GZ60" t="str">
            <v>нд</v>
          </cell>
          <cell r="HA60" t="str">
            <v>нд</v>
          </cell>
          <cell r="HB60" t="str">
            <v>нд</v>
          </cell>
          <cell r="HC60" t="str">
            <v>нд</v>
          </cell>
          <cell r="HD60" t="str">
            <v>нд</v>
          </cell>
          <cell r="HE60" t="str">
            <v>нд</v>
          </cell>
          <cell r="HF60" t="str">
            <v>нд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 t="str">
            <v>нд</v>
          </cell>
          <cell r="HM60" t="str">
            <v>нд</v>
          </cell>
          <cell r="HN60" t="str">
            <v>нд</v>
          </cell>
          <cell r="HO60" t="str">
            <v>нд</v>
          </cell>
          <cell r="HP60" t="str">
            <v>нд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 t="str">
            <v>нд</v>
          </cell>
          <cell r="HW60" t="str">
            <v>нд</v>
          </cell>
          <cell r="HX60" t="str">
            <v>нд</v>
          </cell>
          <cell r="HY60" t="str">
            <v>нд</v>
          </cell>
          <cell r="HZ60" t="str">
            <v>нд</v>
          </cell>
          <cell r="IA60" t="str">
            <v>нд</v>
          </cell>
          <cell r="IB60" t="str">
            <v>нд</v>
          </cell>
          <cell r="IC60" t="str">
            <v>нд</v>
          </cell>
          <cell r="ID60">
            <v>0</v>
          </cell>
          <cell r="IE60" t="str">
            <v>нд</v>
          </cell>
          <cell r="IF60">
            <v>0</v>
          </cell>
          <cell r="IG60">
            <v>0</v>
          </cell>
          <cell r="IH60" t="str">
            <v>нд</v>
          </cell>
          <cell r="II60" t="str">
            <v>нд</v>
          </cell>
          <cell r="IJ60" t="str">
            <v>нд</v>
          </cell>
          <cell r="IK60">
            <v>0</v>
          </cell>
          <cell r="IL60">
            <v>0</v>
          </cell>
          <cell r="IM60">
            <v>0</v>
          </cell>
          <cell r="IN60" t="str">
            <v>нд</v>
          </cell>
          <cell r="IO60" t="str">
            <v>нд</v>
          </cell>
          <cell r="IP60" t="str">
            <v>нд</v>
          </cell>
          <cell r="IQ60" t="str">
            <v>нд</v>
          </cell>
          <cell r="IR60" t="str">
            <v>нд</v>
          </cell>
          <cell r="IS60" t="str">
            <v>нд</v>
          </cell>
          <cell r="IT60" t="str">
            <v>нд</v>
          </cell>
          <cell r="IU60" t="str">
            <v>нд</v>
          </cell>
          <cell r="IV60" t="str">
            <v>нд</v>
          </cell>
          <cell r="IW60" t="str">
            <v>нд</v>
          </cell>
          <cell r="IX60" t="str">
            <v>нд</v>
          </cell>
          <cell r="IY60">
            <v>0.39684993000000002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1</v>
          </cell>
          <cell r="JH60">
            <v>0</v>
          </cell>
          <cell r="JI60">
            <v>1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0.39684993000000002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1</v>
          </cell>
          <cell r="KO60">
            <v>0</v>
          </cell>
          <cell r="KP60">
            <v>1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0.39684993000000002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1</v>
          </cell>
          <cell r="LK60">
            <v>0</v>
          </cell>
          <cell r="LL60">
            <v>1</v>
          </cell>
          <cell r="LQ60" t="str">
            <v>нд</v>
          </cell>
          <cell r="LR60" t="str">
            <v>нд</v>
          </cell>
          <cell r="LS60" t="str">
            <v>нд</v>
          </cell>
          <cell r="LT60" t="str">
            <v>нд</v>
          </cell>
          <cell r="LU60" t="str">
            <v>нд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 t="str">
            <v>нд</v>
          </cell>
          <cell r="MD60" t="str">
            <v>нд</v>
          </cell>
          <cell r="ME60" t="str">
            <v>нд</v>
          </cell>
          <cell r="MF60" t="str">
            <v>нд</v>
          </cell>
          <cell r="MG60" t="str">
            <v>нд</v>
          </cell>
          <cell r="MH60" t="str">
            <v>нд</v>
          </cell>
          <cell r="MI60" t="str">
            <v>нд</v>
          </cell>
          <cell r="MJ60" t="str">
            <v>нд</v>
          </cell>
          <cell r="MK60" t="str">
            <v>нд</v>
          </cell>
          <cell r="ML60" t="str">
            <v>нд</v>
          </cell>
          <cell r="MM60" t="str">
            <v>нд</v>
          </cell>
          <cell r="MN60" t="str">
            <v>нд</v>
          </cell>
          <cell r="MO60" t="str">
            <v>нд</v>
          </cell>
          <cell r="MP60" t="str">
            <v>нд</v>
          </cell>
          <cell r="MQ60" t="str">
            <v>нд</v>
          </cell>
          <cell r="MR60" t="str">
            <v>нд</v>
          </cell>
          <cell r="MS60" t="str">
            <v>нд</v>
          </cell>
          <cell r="MT60" t="str">
            <v>нд</v>
          </cell>
          <cell r="MU60" t="str">
            <v>нд</v>
          </cell>
          <cell r="MV60" t="str">
            <v>нд</v>
          </cell>
          <cell r="MW60" t="str">
            <v>нд</v>
          </cell>
          <cell r="MX60" t="str">
            <v>нд</v>
          </cell>
          <cell r="MY60" t="str">
            <v>нд</v>
          </cell>
          <cell r="MZ60" t="str">
            <v>нд</v>
          </cell>
          <cell r="NA60" t="str">
            <v>нд</v>
          </cell>
          <cell r="NB60" t="str">
            <v>нд</v>
          </cell>
          <cell r="NC60" t="str">
            <v>нд</v>
          </cell>
          <cell r="ND60" t="str">
            <v>нд</v>
          </cell>
          <cell r="NE60" t="str">
            <v>нд</v>
          </cell>
          <cell r="NF60" t="str">
            <v>нд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2018</v>
          </cell>
          <cell r="OM60">
            <v>2019</v>
          </cell>
          <cell r="ON60">
            <v>2018</v>
          </cell>
          <cell r="OO60">
            <v>2019</v>
          </cell>
          <cell r="OP60" t="str">
            <v>с</v>
          </cell>
          <cell r="OR60">
            <v>0</v>
          </cell>
          <cell r="OT60">
            <v>0.4682829174</v>
          </cell>
        </row>
        <row r="61">
          <cell r="A61" t="str">
            <v>I_Che222_18</v>
          </cell>
          <cell r="B61" t="str">
            <v>1.2.1.2</v>
          </cell>
          <cell r="C61" t="str">
            <v>Модернизация ПС 35/10 кВКаргалинская с установкой шкафа промежуточных зажимов ШЗВ-200</v>
          </cell>
          <cell r="D61" t="str">
            <v>I_Che222_18</v>
          </cell>
          <cell r="E61" t="str">
            <v>нд</v>
          </cell>
          <cell r="F61"/>
          <cell r="G61"/>
          <cell r="H61">
            <v>3.7630420799999995E-2</v>
          </cell>
          <cell r="I61"/>
          <cell r="J61">
            <v>1.7079E-3</v>
          </cell>
          <cell r="K61">
            <v>1.7079E-3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>
            <v>1</v>
          </cell>
          <cell r="BC61">
            <v>2</v>
          </cell>
          <cell r="BD61">
            <v>3</v>
          </cell>
          <cell r="BE61">
            <v>4</v>
          </cell>
          <cell r="BF61" t="str">
            <v>1 2 3 4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 t="str">
            <v>нд</v>
          </cell>
          <cell r="CY61" t="str">
            <v>нд</v>
          </cell>
          <cell r="CZ61" t="str">
            <v>нд</v>
          </cell>
          <cell r="DA61" t="str">
            <v>нд</v>
          </cell>
          <cell r="DB61" t="str">
            <v>нд</v>
          </cell>
          <cell r="DE61">
            <v>3.3337559999999995E-2</v>
          </cell>
          <cell r="DF61"/>
          <cell r="DG61">
            <v>3.3337559999999995E-2</v>
          </cell>
          <cell r="DH61">
            <v>0</v>
          </cell>
          <cell r="DI61">
            <v>3.3337559999999995E-2</v>
          </cell>
          <cell r="DJ61">
            <v>0</v>
          </cell>
          <cell r="DK61">
            <v>1.7079E-3</v>
          </cell>
          <cell r="DL61">
            <v>3.1629659999999997E-2</v>
          </cell>
          <cell r="DM61">
            <v>0</v>
          </cell>
          <cell r="DN61" t="str">
            <v>нд</v>
          </cell>
          <cell r="DS61" t="str">
            <v>нд</v>
          </cell>
          <cell r="DT61" t="str">
            <v>нд</v>
          </cell>
          <cell r="DU61" t="str">
            <v>нд</v>
          </cell>
          <cell r="DV61" t="str">
            <v>нд</v>
          </cell>
          <cell r="DW61" t="str">
            <v>нд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2</v>
          </cell>
          <cell r="FI61">
            <v>3</v>
          </cell>
          <cell r="FJ61">
            <v>4</v>
          </cell>
          <cell r="FK61" t="str">
            <v>1 2 3 4</v>
          </cell>
          <cell r="FN61" t="str">
            <v>нд</v>
          </cell>
          <cell r="FO61" t="str">
            <v>нд</v>
          </cell>
          <cell r="FP61" t="str">
            <v>нд</v>
          </cell>
          <cell r="FQ61" t="str">
            <v>нд</v>
          </cell>
          <cell r="FR61" t="str">
            <v>нд</v>
          </cell>
          <cell r="FS61" t="str">
            <v>нд</v>
          </cell>
          <cell r="FT61" t="str">
            <v>нд</v>
          </cell>
          <cell r="FU61" t="str">
            <v>нд</v>
          </cell>
          <cell r="FV61" t="str">
            <v>нд</v>
          </cell>
          <cell r="FW61" t="str">
            <v>нд</v>
          </cell>
          <cell r="FX61" t="str">
            <v>нд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 t="str">
            <v>нд</v>
          </cell>
          <cell r="GL61" t="str">
            <v>нд</v>
          </cell>
          <cell r="GM61" t="str">
            <v>нд</v>
          </cell>
          <cell r="GN61" t="str">
            <v>нд</v>
          </cell>
          <cell r="GO61" t="str">
            <v>нд</v>
          </cell>
          <cell r="GP61" t="str">
            <v>нд</v>
          </cell>
          <cell r="GQ61" t="str">
            <v>нд</v>
          </cell>
          <cell r="GR61" t="str">
            <v>нд</v>
          </cell>
          <cell r="GS61" t="str">
            <v>нд</v>
          </cell>
          <cell r="GT61" t="str">
            <v>нд</v>
          </cell>
          <cell r="GU61" t="str">
            <v>нд</v>
          </cell>
          <cell r="GV61" t="str">
            <v>нд</v>
          </cell>
          <cell r="GW61" t="str">
            <v>нд</v>
          </cell>
          <cell r="GX61" t="str">
            <v>нд</v>
          </cell>
          <cell r="GY61" t="str">
            <v>нд</v>
          </cell>
          <cell r="GZ61" t="str">
            <v>нд</v>
          </cell>
          <cell r="HA61" t="str">
            <v>нд</v>
          </cell>
          <cell r="HB61" t="str">
            <v>нд</v>
          </cell>
          <cell r="HC61" t="str">
            <v>нд</v>
          </cell>
          <cell r="HD61" t="str">
            <v>нд</v>
          </cell>
          <cell r="HE61" t="str">
            <v>нд</v>
          </cell>
          <cell r="HF61" t="str">
            <v>нд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 t="str">
            <v>нд</v>
          </cell>
          <cell r="HM61" t="str">
            <v>нд</v>
          </cell>
          <cell r="HN61" t="str">
            <v>нд</v>
          </cell>
          <cell r="HO61" t="str">
            <v>нд</v>
          </cell>
          <cell r="HP61" t="str">
            <v>нд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 t="str">
            <v>нд</v>
          </cell>
          <cell r="HW61" t="str">
            <v>нд</v>
          </cell>
          <cell r="HX61" t="str">
            <v>нд</v>
          </cell>
          <cell r="HY61" t="str">
            <v>нд</v>
          </cell>
          <cell r="HZ61" t="str">
            <v>нд</v>
          </cell>
          <cell r="IA61" t="str">
            <v>нд</v>
          </cell>
          <cell r="IB61" t="str">
            <v>нд</v>
          </cell>
          <cell r="IC61" t="str">
            <v>нд</v>
          </cell>
          <cell r="ID61">
            <v>0</v>
          </cell>
          <cell r="IE61" t="str">
            <v>нд</v>
          </cell>
          <cell r="IF61">
            <v>0</v>
          </cell>
          <cell r="IG61">
            <v>0</v>
          </cell>
          <cell r="IH61" t="str">
            <v>нд</v>
          </cell>
          <cell r="II61" t="str">
            <v>нд</v>
          </cell>
          <cell r="IJ61" t="str">
            <v>нд</v>
          </cell>
          <cell r="IK61">
            <v>0</v>
          </cell>
          <cell r="IL61">
            <v>0</v>
          </cell>
          <cell r="IM61">
            <v>0</v>
          </cell>
          <cell r="IN61" t="str">
            <v>нд</v>
          </cell>
          <cell r="IO61" t="str">
            <v>нд</v>
          </cell>
          <cell r="IP61" t="str">
            <v>нд</v>
          </cell>
          <cell r="IQ61" t="str">
            <v>нд</v>
          </cell>
          <cell r="IR61" t="str">
            <v>нд</v>
          </cell>
          <cell r="IS61" t="str">
            <v>нд</v>
          </cell>
          <cell r="IT61" t="str">
            <v>нд</v>
          </cell>
          <cell r="IU61" t="str">
            <v>нд</v>
          </cell>
          <cell r="IV61" t="str">
            <v>нд</v>
          </cell>
          <cell r="IW61" t="str">
            <v>нд</v>
          </cell>
          <cell r="IX61" t="str">
            <v>нд</v>
          </cell>
          <cell r="IY61">
            <v>3.3337559999999995E-2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1</v>
          </cell>
          <cell r="JH61">
            <v>0</v>
          </cell>
          <cell r="JI61">
            <v>1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3.3337559999999995E-2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1</v>
          </cell>
          <cell r="KO61">
            <v>0</v>
          </cell>
          <cell r="KP61">
            <v>1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3.3337559999999995E-2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1</v>
          </cell>
          <cell r="LK61">
            <v>0</v>
          </cell>
          <cell r="LL61">
            <v>1</v>
          </cell>
          <cell r="LQ61" t="str">
            <v>нд</v>
          </cell>
          <cell r="LR61" t="str">
            <v>нд</v>
          </cell>
          <cell r="LS61" t="str">
            <v>нд</v>
          </cell>
          <cell r="LT61" t="str">
            <v>нд</v>
          </cell>
          <cell r="LU61" t="str">
            <v>нд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 t="str">
            <v>нд</v>
          </cell>
          <cell r="MD61" t="str">
            <v>нд</v>
          </cell>
          <cell r="ME61" t="str">
            <v>нд</v>
          </cell>
          <cell r="MF61" t="str">
            <v>нд</v>
          </cell>
          <cell r="MG61" t="str">
            <v>нд</v>
          </cell>
          <cell r="MH61" t="str">
            <v>нд</v>
          </cell>
          <cell r="MI61" t="str">
            <v>нд</v>
          </cell>
          <cell r="MJ61" t="str">
            <v>нд</v>
          </cell>
          <cell r="MK61" t="str">
            <v>нд</v>
          </cell>
          <cell r="ML61" t="str">
            <v>нд</v>
          </cell>
          <cell r="MM61" t="str">
            <v>нд</v>
          </cell>
          <cell r="MN61" t="str">
            <v>нд</v>
          </cell>
          <cell r="MO61" t="str">
            <v>нд</v>
          </cell>
          <cell r="MP61" t="str">
            <v>нд</v>
          </cell>
          <cell r="MQ61" t="str">
            <v>нд</v>
          </cell>
          <cell r="MR61" t="str">
            <v>нд</v>
          </cell>
          <cell r="MS61" t="str">
            <v>нд</v>
          </cell>
          <cell r="MT61" t="str">
            <v>нд</v>
          </cell>
          <cell r="MU61" t="str">
            <v>нд</v>
          </cell>
          <cell r="MV61" t="str">
            <v>нд</v>
          </cell>
          <cell r="MW61" t="str">
            <v>нд</v>
          </cell>
          <cell r="MX61" t="str">
            <v>нд</v>
          </cell>
          <cell r="MY61" t="str">
            <v>нд</v>
          </cell>
          <cell r="MZ61" t="str">
            <v>нд</v>
          </cell>
          <cell r="NA61" t="str">
            <v>нд</v>
          </cell>
          <cell r="NB61" t="str">
            <v>нд</v>
          </cell>
          <cell r="NC61" t="str">
            <v>нд</v>
          </cell>
          <cell r="ND61" t="str">
            <v>нд</v>
          </cell>
          <cell r="NE61" t="str">
            <v>нд</v>
          </cell>
          <cell r="NF61" t="str">
            <v>нд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2018</v>
          </cell>
          <cell r="OM61">
            <v>2019</v>
          </cell>
          <cell r="ON61">
            <v>2018</v>
          </cell>
          <cell r="OO61">
            <v>2019</v>
          </cell>
          <cell r="OP61" t="str">
            <v>с</v>
          </cell>
          <cell r="OR61">
            <v>0</v>
          </cell>
          <cell r="OT61">
            <v>3.9338320799999993E-2</v>
          </cell>
        </row>
        <row r="62">
          <cell r="A62" t="str">
            <v>I_Che223_18</v>
          </cell>
          <cell r="B62" t="str">
            <v>1.2.1.2</v>
          </cell>
          <cell r="C62" t="str">
            <v>Модернизация ПС 110/35 кВ Гудермес-Тяговая с установкой шкафа промежуточных зажимов ШЗВ-200 и шкафа обогрева ШОВ-4</v>
          </cell>
          <cell r="D62" t="str">
            <v>I_Che223_18</v>
          </cell>
          <cell r="E62" t="str">
            <v>нд</v>
          </cell>
          <cell r="F62"/>
          <cell r="G62"/>
          <cell r="H62">
            <v>7.1219837199999997E-2</v>
          </cell>
          <cell r="I62"/>
          <cell r="J62">
            <v>3.4158000000000001E-3</v>
          </cell>
          <cell r="K62">
            <v>3.4158000000000001E-3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>
            <v>1</v>
          </cell>
          <cell r="BC62">
            <v>2</v>
          </cell>
          <cell r="BD62">
            <v>3</v>
          </cell>
          <cell r="BE62">
            <v>4</v>
          </cell>
          <cell r="BF62" t="str">
            <v>1 2 3 4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 t="str">
            <v>нд</v>
          </cell>
          <cell r="CY62" t="str">
            <v>нд</v>
          </cell>
          <cell r="CZ62" t="str">
            <v>нд</v>
          </cell>
          <cell r="DA62" t="str">
            <v>нд</v>
          </cell>
          <cell r="DB62" t="str">
            <v>нд</v>
          </cell>
          <cell r="DE62">
            <v>6.3250539999999994E-2</v>
          </cell>
          <cell r="DF62"/>
          <cell r="DG62">
            <v>6.3250539999999994E-2</v>
          </cell>
          <cell r="DH62">
            <v>0</v>
          </cell>
          <cell r="DI62">
            <v>6.3250539999999994E-2</v>
          </cell>
          <cell r="DJ62">
            <v>0</v>
          </cell>
          <cell r="DK62">
            <v>3.4158000000000001E-3</v>
          </cell>
          <cell r="DL62">
            <v>5.9834739999999997E-2</v>
          </cell>
          <cell r="DM62">
            <v>0</v>
          </cell>
          <cell r="DN62" t="str">
            <v>нд</v>
          </cell>
          <cell r="DS62" t="str">
            <v>нд</v>
          </cell>
          <cell r="DT62" t="str">
            <v>нд</v>
          </cell>
          <cell r="DU62" t="str">
            <v>нд</v>
          </cell>
          <cell r="DV62" t="str">
            <v>нд</v>
          </cell>
          <cell r="DW62" t="str">
            <v>нд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1</v>
          </cell>
          <cell r="FH62">
            <v>2</v>
          </cell>
          <cell r="FI62">
            <v>3</v>
          </cell>
          <cell r="FJ62">
            <v>4</v>
          </cell>
          <cell r="FK62" t="str">
            <v>1 2 3 4</v>
          </cell>
          <cell r="FN62" t="str">
            <v>нд</v>
          </cell>
          <cell r="FO62" t="str">
            <v>нд</v>
          </cell>
          <cell r="FP62" t="str">
            <v>нд</v>
          </cell>
          <cell r="FQ62" t="str">
            <v>нд</v>
          </cell>
          <cell r="FR62" t="str">
            <v>нд</v>
          </cell>
          <cell r="FS62" t="str">
            <v>нд</v>
          </cell>
          <cell r="FT62" t="str">
            <v>нд</v>
          </cell>
          <cell r="FU62" t="str">
            <v>нд</v>
          </cell>
          <cell r="FV62" t="str">
            <v>нд</v>
          </cell>
          <cell r="FW62" t="str">
            <v>нд</v>
          </cell>
          <cell r="FX62" t="str">
            <v>нд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 t="str">
            <v>нд</v>
          </cell>
          <cell r="GL62" t="str">
            <v>нд</v>
          </cell>
          <cell r="GM62" t="str">
            <v>нд</v>
          </cell>
          <cell r="GN62" t="str">
            <v>нд</v>
          </cell>
          <cell r="GO62" t="str">
            <v>нд</v>
          </cell>
          <cell r="GP62" t="str">
            <v>нд</v>
          </cell>
          <cell r="GQ62" t="str">
            <v>нд</v>
          </cell>
          <cell r="GR62" t="str">
            <v>нд</v>
          </cell>
          <cell r="GS62" t="str">
            <v>нд</v>
          </cell>
          <cell r="GT62" t="str">
            <v>нд</v>
          </cell>
          <cell r="GU62" t="str">
            <v>нд</v>
          </cell>
          <cell r="GV62" t="str">
            <v>нд</v>
          </cell>
          <cell r="GW62" t="str">
            <v>нд</v>
          </cell>
          <cell r="GX62" t="str">
            <v>нд</v>
          </cell>
          <cell r="GY62" t="str">
            <v>нд</v>
          </cell>
          <cell r="GZ62" t="str">
            <v>нд</v>
          </cell>
          <cell r="HA62" t="str">
            <v>нд</v>
          </cell>
          <cell r="HB62" t="str">
            <v>нд</v>
          </cell>
          <cell r="HC62" t="str">
            <v>нд</v>
          </cell>
          <cell r="HD62" t="str">
            <v>нд</v>
          </cell>
          <cell r="HE62" t="str">
            <v>нд</v>
          </cell>
          <cell r="HF62" t="str">
            <v>нд</v>
          </cell>
          <cell r="HG62" t="str">
            <v>нд</v>
          </cell>
          <cell r="HH62" t="str">
            <v>нд</v>
          </cell>
          <cell r="HI62" t="str">
            <v>нд</v>
          </cell>
          <cell r="HJ62" t="str">
            <v>нд</v>
          </cell>
          <cell r="HK62" t="str">
            <v>нд</v>
          </cell>
          <cell r="HL62" t="str">
            <v>нд</v>
          </cell>
          <cell r="HM62" t="str">
            <v>нд</v>
          </cell>
          <cell r="HN62" t="str">
            <v>нд</v>
          </cell>
          <cell r="HO62" t="str">
            <v>нд</v>
          </cell>
          <cell r="HP62" t="str">
            <v>нд</v>
          </cell>
          <cell r="HQ62" t="str">
            <v>нд</v>
          </cell>
          <cell r="HR62" t="str">
            <v>нд</v>
          </cell>
          <cell r="HS62" t="str">
            <v>нд</v>
          </cell>
          <cell r="HT62" t="str">
            <v>нд</v>
          </cell>
          <cell r="HU62" t="str">
            <v>нд</v>
          </cell>
          <cell r="HV62" t="str">
            <v>нд</v>
          </cell>
          <cell r="HW62" t="str">
            <v>нд</v>
          </cell>
          <cell r="HX62" t="str">
            <v>нд</v>
          </cell>
          <cell r="HY62" t="str">
            <v>нд</v>
          </cell>
          <cell r="HZ62" t="str">
            <v>нд</v>
          </cell>
          <cell r="IA62" t="str">
            <v>нд</v>
          </cell>
          <cell r="IB62" t="str">
            <v>нд</v>
          </cell>
          <cell r="IC62" t="str">
            <v>нд</v>
          </cell>
          <cell r="ID62">
            <v>0</v>
          </cell>
          <cell r="IE62" t="str">
            <v>нд</v>
          </cell>
          <cell r="IF62">
            <v>0</v>
          </cell>
          <cell r="IG62">
            <v>0</v>
          </cell>
          <cell r="IH62" t="str">
            <v>нд</v>
          </cell>
          <cell r="II62" t="str">
            <v>нд</v>
          </cell>
          <cell r="IJ62" t="str">
            <v>нд</v>
          </cell>
          <cell r="IK62">
            <v>0</v>
          </cell>
          <cell r="IL62">
            <v>0</v>
          </cell>
          <cell r="IM62">
            <v>0</v>
          </cell>
          <cell r="IN62" t="str">
            <v>нд</v>
          </cell>
          <cell r="IO62" t="str">
            <v>нд</v>
          </cell>
          <cell r="IP62" t="str">
            <v>нд</v>
          </cell>
          <cell r="IQ62" t="str">
            <v>нд</v>
          </cell>
          <cell r="IR62" t="str">
            <v>нд</v>
          </cell>
          <cell r="IS62" t="str">
            <v>нд</v>
          </cell>
          <cell r="IT62" t="str">
            <v>нд</v>
          </cell>
          <cell r="IU62" t="str">
            <v>нд</v>
          </cell>
          <cell r="IV62" t="str">
            <v>нд</v>
          </cell>
          <cell r="IW62" t="str">
            <v>нд</v>
          </cell>
          <cell r="IX62" t="str">
            <v>нд</v>
          </cell>
          <cell r="IY62">
            <v>6.3250539999999994E-2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2</v>
          </cell>
          <cell r="JH62">
            <v>0</v>
          </cell>
          <cell r="JI62">
            <v>2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6.3250539999999994E-2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2</v>
          </cell>
          <cell r="KO62">
            <v>0</v>
          </cell>
          <cell r="KP62">
            <v>2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6.3250539999999994E-2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2</v>
          </cell>
          <cell r="LK62">
            <v>0</v>
          </cell>
          <cell r="LL62">
            <v>2</v>
          </cell>
          <cell r="LQ62" t="str">
            <v>нд</v>
          </cell>
          <cell r="LR62" t="str">
            <v>нд</v>
          </cell>
          <cell r="LS62" t="str">
            <v>нд</v>
          </cell>
          <cell r="LT62" t="str">
            <v>нд</v>
          </cell>
          <cell r="LU62" t="str">
            <v>нд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L62" t="str">
            <v>нд</v>
          </cell>
          <cell r="MM62" t="str">
            <v>нд</v>
          </cell>
          <cell r="MN62" t="str">
            <v>нд</v>
          </cell>
          <cell r="MO62" t="str">
            <v>нд</v>
          </cell>
          <cell r="MP62" t="str">
            <v>нд</v>
          </cell>
          <cell r="MQ62" t="str">
            <v>нд</v>
          </cell>
          <cell r="MR62" t="str">
            <v>нд</v>
          </cell>
          <cell r="MS62" t="str">
            <v>нд</v>
          </cell>
          <cell r="MT62" t="str">
            <v>нд</v>
          </cell>
          <cell r="MU62" t="str">
            <v>нд</v>
          </cell>
          <cell r="MV62" t="str">
            <v>нд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F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2018</v>
          </cell>
          <cell r="OM62">
            <v>2019</v>
          </cell>
          <cell r="ON62">
            <v>2018</v>
          </cell>
          <cell r="OO62">
            <v>2019</v>
          </cell>
          <cell r="OP62" t="str">
            <v>с</v>
          </cell>
          <cell r="OR62">
            <v>0</v>
          </cell>
          <cell r="OT62">
            <v>7.4635637199999993E-2</v>
          </cell>
        </row>
        <row r="63">
          <cell r="A63" t="str">
            <v>J_Che251_19</v>
          </cell>
          <cell r="B63" t="str">
            <v>1.2.1.2</v>
          </cell>
          <cell r="C63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63" t="str">
            <v>J_Che251_19</v>
          </cell>
          <cell r="E63" t="str">
            <v>нд</v>
          </cell>
          <cell r="F63"/>
          <cell r="G63"/>
          <cell r="H63">
            <v>0</v>
          </cell>
          <cell r="I63"/>
          <cell r="J63">
            <v>0.53106105999999997</v>
          </cell>
          <cell r="K63">
            <v>0.53106105999999997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>
            <v>4</v>
          </cell>
          <cell r="BF63" t="str">
            <v>1 2 3 4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0.44255088999999997</v>
          </cell>
          <cell r="DF63"/>
          <cell r="DG63">
            <v>0.44255088999999997</v>
          </cell>
          <cell r="DH63">
            <v>0.44255088999999997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 t="str">
            <v/>
          </cell>
          <cell r="DY63">
            <v>2</v>
          </cell>
          <cell r="DZ63" t="str">
            <v/>
          </cell>
          <cell r="EA63" t="str">
            <v/>
          </cell>
          <cell r="EB63" t="str">
            <v>2</v>
          </cell>
          <cell r="EC63">
            <v>0.44255088999999997</v>
          </cell>
          <cell r="ED63">
            <v>2.811E-2</v>
          </cell>
          <cell r="EE63">
            <v>9.6319000000000005E-3</v>
          </cell>
          <cell r="EF63">
            <v>0.37501196999999997</v>
          </cell>
          <cell r="EG63">
            <v>2.979702E-2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0.44255088999999997</v>
          </cell>
          <cell r="EN63">
            <v>2.811E-2</v>
          </cell>
          <cell r="EO63">
            <v>9.6319000000000005E-3</v>
          </cell>
          <cell r="EP63">
            <v>0.37501196999999997</v>
          </cell>
          <cell r="EQ63">
            <v>2.979702E-2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2</v>
          </cell>
          <cell r="FI63">
            <v>3</v>
          </cell>
          <cell r="FJ63">
            <v>4</v>
          </cell>
          <cell r="FK63" t="str">
            <v>1 2 3 4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>
            <v>0</v>
          </cell>
          <cell r="IE63" t="str">
            <v>нд</v>
          </cell>
          <cell r="IF63">
            <v>0</v>
          </cell>
          <cell r="IG63">
            <v>0</v>
          </cell>
          <cell r="IH63" t="str">
            <v>нд</v>
          </cell>
          <cell r="II63" t="str">
            <v>нд</v>
          </cell>
          <cell r="IJ63" t="str">
            <v>нд</v>
          </cell>
          <cell r="IK63">
            <v>0</v>
          </cell>
          <cell r="IL63">
            <v>0</v>
          </cell>
          <cell r="IM63">
            <v>0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0.44255089000000003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1</v>
          </cell>
          <cell r="JH63">
            <v>0</v>
          </cell>
          <cell r="JI63">
            <v>1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0.44255089000000003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1</v>
          </cell>
          <cell r="KO63">
            <v>0</v>
          </cell>
          <cell r="KP63">
            <v>1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0.44255089000000003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1</v>
          </cell>
          <cell r="LK63">
            <v>0</v>
          </cell>
          <cell r="LL63">
            <v>1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2019</v>
          </cell>
          <cell r="ON63">
            <v>2019</v>
          </cell>
          <cell r="OO63">
            <v>2019</v>
          </cell>
          <cell r="OP63" t="str">
            <v>п</v>
          </cell>
          <cell r="OR63">
            <v>0</v>
          </cell>
          <cell r="OT63">
            <v>0.53106105999999997</v>
          </cell>
        </row>
        <row r="64">
          <cell r="A64" t="str">
            <v>Г</v>
          </cell>
          <cell r="B64" t="str">
            <v>1.2.2</v>
          </cell>
          <cell r="C64" t="str">
            <v>Реконструкция, модернизация, техническое перевооружение линий электропередачи, всего, в том числе:</v>
          </cell>
          <cell r="D64" t="str">
            <v>Г</v>
          </cell>
          <cell r="E64">
            <v>0</v>
          </cell>
          <cell r="F64"/>
          <cell r="G64"/>
          <cell r="H64">
            <v>0</v>
          </cell>
          <cell r="I64"/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F64"/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1004.8499368499999</v>
          </cell>
          <cell r="ED64">
            <v>348.15047532000006</v>
          </cell>
          <cell r="EE64">
            <v>555.31403745</v>
          </cell>
          <cell r="EF64">
            <v>28.478351160000003</v>
          </cell>
          <cell r="EG64">
            <v>72.907072920000005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133.91205059000001</v>
          </cell>
          <cell r="ES64">
            <v>2.1138381900000001</v>
          </cell>
          <cell r="ET64">
            <v>67.086387580000007</v>
          </cell>
          <cell r="EU64">
            <v>4.0892954799999996</v>
          </cell>
          <cell r="EV64">
            <v>60.62252934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133.91205059000001</v>
          </cell>
          <cell r="FC64">
            <v>2.1138381900000001</v>
          </cell>
          <cell r="FD64">
            <v>67.086387580000007</v>
          </cell>
          <cell r="FE64">
            <v>4.0892954799999996</v>
          </cell>
          <cell r="FF64">
            <v>60.62252934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660.58093822000001</v>
          </cell>
          <cell r="IZ64">
            <v>0</v>
          </cell>
          <cell r="JA64">
            <v>0</v>
          </cell>
          <cell r="JB64">
            <v>0</v>
          </cell>
          <cell r="JC64">
            <v>50.458500000000008</v>
          </cell>
          <cell r="JD64">
            <v>50.458500000000008</v>
          </cell>
          <cell r="JE64">
            <v>0</v>
          </cell>
          <cell r="JF64">
            <v>0</v>
          </cell>
          <cell r="JG64">
            <v>14</v>
          </cell>
          <cell r="JH64">
            <v>0</v>
          </cell>
          <cell r="JI64">
            <v>14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555.59760232999997</v>
          </cell>
          <cell r="KG64">
            <v>0</v>
          </cell>
          <cell r="KH64">
            <v>0</v>
          </cell>
          <cell r="KI64">
            <v>0</v>
          </cell>
          <cell r="KJ64">
            <v>46.267000000000003</v>
          </cell>
          <cell r="KK64">
            <v>46.267000000000003</v>
          </cell>
          <cell r="KL64">
            <v>0</v>
          </cell>
          <cell r="KM64">
            <v>0</v>
          </cell>
          <cell r="KN64">
            <v>11</v>
          </cell>
          <cell r="KO64">
            <v>0</v>
          </cell>
          <cell r="KP64">
            <v>11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555.59760232999997</v>
          </cell>
          <cell r="LC64">
            <v>0</v>
          </cell>
          <cell r="LD64">
            <v>0</v>
          </cell>
          <cell r="LE64">
            <v>0</v>
          </cell>
          <cell r="LF64">
            <v>46.267000000000003</v>
          </cell>
          <cell r="LG64">
            <v>46.267000000000003</v>
          </cell>
          <cell r="LH64">
            <v>0</v>
          </cell>
          <cell r="LI64">
            <v>0</v>
          </cell>
          <cell r="LJ64">
            <v>11</v>
          </cell>
          <cell r="LK64">
            <v>0</v>
          </cell>
          <cell r="LL64">
            <v>11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2058.9576829299626</v>
          </cell>
        </row>
        <row r="65">
          <cell r="A65" t="str">
            <v>Г</v>
          </cell>
          <cell r="B65" t="str">
            <v>1.2.2.1</v>
          </cell>
          <cell r="C65" t="str">
            <v>Реконструкция линий электропередачи, всего, в том числе:</v>
          </cell>
          <cell r="D65" t="str">
            <v>Г</v>
          </cell>
          <cell r="E65">
            <v>0</v>
          </cell>
          <cell r="F65"/>
          <cell r="G65"/>
          <cell r="H65">
            <v>0</v>
          </cell>
          <cell r="I65"/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F65"/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1004.8499368499999</v>
          </cell>
          <cell r="ED65">
            <v>348.15047532000006</v>
          </cell>
          <cell r="EE65">
            <v>555.31403745</v>
          </cell>
          <cell r="EF65">
            <v>28.478351160000003</v>
          </cell>
          <cell r="EG65">
            <v>72.907072920000005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133.91205059000001</v>
          </cell>
          <cell r="ES65">
            <v>2.1138381900000001</v>
          </cell>
          <cell r="ET65">
            <v>67.086387580000007</v>
          </cell>
          <cell r="EU65">
            <v>4.0892954799999996</v>
          </cell>
          <cell r="EV65">
            <v>60.62252934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133.91205059000001</v>
          </cell>
          <cell r="FC65">
            <v>2.1138381900000001</v>
          </cell>
          <cell r="FD65">
            <v>67.086387580000007</v>
          </cell>
          <cell r="FE65">
            <v>4.0892954799999996</v>
          </cell>
          <cell r="FF65">
            <v>60.62252934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660.58093822000001</v>
          </cell>
          <cell r="IZ65">
            <v>0</v>
          </cell>
          <cell r="JA65">
            <v>0</v>
          </cell>
          <cell r="JB65">
            <v>0</v>
          </cell>
          <cell r="JC65">
            <v>50.458500000000008</v>
          </cell>
          <cell r="JD65">
            <v>50.458500000000008</v>
          </cell>
          <cell r="JE65">
            <v>0</v>
          </cell>
          <cell r="JF65">
            <v>0</v>
          </cell>
          <cell r="JG65">
            <v>14</v>
          </cell>
          <cell r="JH65">
            <v>0</v>
          </cell>
          <cell r="JI65">
            <v>14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555.59760232999997</v>
          </cell>
          <cell r="KG65">
            <v>0</v>
          </cell>
          <cell r="KH65">
            <v>0</v>
          </cell>
          <cell r="KI65">
            <v>0</v>
          </cell>
          <cell r="KJ65">
            <v>46.267000000000003</v>
          </cell>
          <cell r="KK65">
            <v>46.267000000000003</v>
          </cell>
          <cell r="KL65">
            <v>0</v>
          </cell>
          <cell r="KM65">
            <v>0</v>
          </cell>
          <cell r="KN65">
            <v>11</v>
          </cell>
          <cell r="KO65">
            <v>0</v>
          </cell>
          <cell r="KP65">
            <v>11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555.59760232999997</v>
          </cell>
          <cell r="LC65">
            <v>0</v>
          </cell>
          <cell r="LD65">
            <v>0</v>
          </cell>
          <cell r="LE65">
            <v>0</v>
          </cell>
          <cell r="LF65">
            <v>46.267000000000003</v>
          </cell>
          <cell r="LG65">
            <v>46.267000000000003</v>
          </cell>
          <cell r="LH65">
            <v>0</v>
          </cell>
          <cell r="LI65">
            <v>0</v>
          </cell>
          <cell r="LJ65">
            <v>11</v>
          </cell>
          <cell r="LK65">
            <v>0</v>
          </cell>
          <cell r="LL65">
            <v>11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2058.9576829299626</v>
          </cell>
        </row>
        <row r="66">
          <cell r="A66" t="str">
            <v>Г</v>
          </cell>
          <cell r="B66" t="str">
            <v>1.2.2.2</v>
          </cell>
          <cell r="C66" t="str">
            <v>Модернизация, техническое перевооружение линий электропередачи, всего, в том числе:</v>
          </cell>
          <cell r="D66" t="str">
            <v>Г</v>
          </cell>
          <cell r="E66">
            <v>0</v>
          </cell>
          <cell r="F66"/>
          <cell r="G66"/>
          <cell r="H66">
            <v>0</v>
          </cell>
          <cell r="I66"/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F66"/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1004.8499368499999</v>
          </cell>
          <cell r="ED66">
            <v>348.15047532000006</v>
          </cell>
          <cell r="EE66">
            <v>555.31403745</v>
          </cell>
          <cell r="EF66">
            <v>28.478351160000003</v>
          </cell>
          <cell r="EG66">
            <v>72.907072920000005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133.91205059000001</v>
          </cell>
          <cell r="ES66">
            <v>2.1138381900000001</v>
          </cell>
          <cell r="ET66">
            <v>67.086387580000007</v>
          </cell>
          <cell r="EU66">
            <v>4.0892954799999996</v>
          </cell>
          <cell r="EV66">
            <v>60.62252934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133.91205059000001</v>
          </cell>
          <cell r="FC66">
            <v>2.1138381900000001</v>
          </cell>
          <cell r="FD66">
            <v>67.086387580000007</v>
          </cell>
          <cell r="FE66">
            <v>4.0892954799999996</v>
          </cell>
          <cell r="FF66">
            <v>60.62252934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660.58093822000001</v>
          </cell>
          <cell r="IZ66">
            <v>0</v>
          </cell>
          <cell r="JA66">
            <v>0</v>
          </cell>
          <cell r="JB66">
            <v>0</v>
          </cell>
          <cell r="JC66">
            <v>50.458500000000008</v>
          </cell>
          <cell r="JD66">
            <v>50.458500000000008</v>
          </cell>
          <cell r="JE66">
            <v>0</v>
          </cell>
          <cell r="JF66">
            <v>0</v>
          </cell>
          <cell r="JG66">
            <v>14</v>
          </cell>
          <cell r="JH66">
            <v>0</v>
          </cell>
          <cell r="JI66">
            <v>14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555.59760232999997</v>
          </cell>
          <cell r="KG66">
            <v>0</v>
          </cell>
          <cell r="KH66">
            <v>0</v>
          </cell>
          <cell r="KI66">
            <v>0</v>
          </cell>
          <cell r="KJ66">
            <v>46.267000000000003</v>
          </cell>
          <cell r="KK66">
            <v>46.267000000000003</v>
          </cell>
          <cell r="KL66">
            <v>0</v>
          </cell>
          <cell r="KM66">
            <v>0</v>
          </cell>
          <cell r="KN66">
            <v>11</v>
          </cell>
          <cell r="KO66">
            <v>0</v>
          </cell>
          <cell r="KP66">
            <v>11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555.59760232999997</v>
          </cell>
          <cell r="LC66">
            <v>0</v>
          </cell>
          <cell r="LD66">
            <v>0</v>
          </cell>
          <cell r="LE66">
            <v>0</v>
          </cell>
          <cell r="LF66">
            <v>46.267000000000003</v>
          </cell>
          <cell r="LG66">
            <v>46.267000000000003</v>
          </cell>
          <cell r="LH66">
            <v>0</v>
          </cell>
          <cell r="LI66">
            <v>0</v>
          </cell>
          <cell r="LJ66">
            <v>11</v>
          </cell>
          <cell r="LK66">
            <v>0</v>
          </cell>
          <cell r="LL66">
            <v>11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2058.9576829299626</v>
          </cell>
        </row>
        <row r="67">
          <cell r="A67" t="str">
            <v>Г</v>
          </cell>
          <cell r="B67" t="str">
            <v>1.2.3</v>
          </cell>
          <cell r="C67" t="str">
            <v>Развитие и модернизация учета электрической энергии (мощности), всего, в том числе:</v>
          </cell>
          <cell r="D67" t="str">
            <v>Г</v>
          </cell>
          <cell r="E67">
            <v>0</v>
          </cell>
          <cell r="F67"/>
          <cell r="G67"/>
          <cell r="H67">
            <v>0</v>
          </cell>
          <cell r="I67"/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F67"/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1004.8499368499999</v>
          </cell>
          <cell r="ED67">
            <v>348.15047532000006</v>
          </cell>
          <cell r="EE67">
            <v>555.31403745</v>
          </cell>
          <cell r="EF67">
            <v>28.478351160000003</v>
          </cell>
          <cell r="EG67">
            <v>72.907072920000005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133.91205059000001</v>
          </cell>
          <cell r="ES67">
            <v>2.1138381900000001</v>
          </cell>
          <cell r="ET67">
            <v>67.086387580000007</v>
          </cell>
          <cell r="EU67">
            <v>4.0892954799999996</v>
          </cell>
          <cell r="EV67">
            <v>60.62252934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133.91205059000001</v>
          </cell>
          <cell r="FC67">
            <v>2.1138381900000001</v>
          </cell>
          <cell r="FD67">
            <v>67.086387580000007</v>
          </cell>
          <cell r="FE67">
            <v>4.0892954799999996</v>
          </cell>
          <cell r="FF67">
            <v>60.62252934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660.58093822000001</v>
          </cell>
          <cell r="IZ67">
            <v>0</v>
          </cell>
          <cell r="JA67">
            <v>0</v>
          </cell>
          <cell r="JB67">
            <v>0</v>
          </cell>
          <cell r="JC67">
            <v>50.458500000000008</v>
          </cell>
          <cell r="JD67">
            <v>50.458500000000008</v>
          </cell>
          <cell r="JE67">
            <v>0</v>
          </cell>
          <cell r="JF67">
            <v>0</v>
          </cell>
          <cell r="JG67">
            <v>14</v>
          </cell>
          <cell r="JH67">
            <v>0</v>
          </cell>
          <cell r="JI67">
            <v>14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555.59760232999997</v>
          </cell>
          <cell r="KG67">
            <v>0</v>
          </cell>
          <cell r="KH67">
            <v>0</v>
          </cell>
          <cell r="KI67">
            <v>0</v>
          </cell>
          <cell r="KJ67">
            <v>46.267000000000003</v>
          </cell>
          <cell r="KK67">
            <v>46.267000000000003</v>
          </cell>
          <cell r="KL67">
            <v>0</v>
          </cell>
          <cell r="KM67">
            <v>0</v>
          </cell>
          <cell r="KN67">
            <v>11</v>
          </cell>
          <cell r="KO67">
            <v>0</v>
          </cell>
          <cell r="KP67">
            <v>11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555.59760232999997</v>
          </cell>
          <cell r="LC67">
            <v>0</v>
          </cell>
          <cell r="LD67">
            <v>0</v>
          </cell>
          <cell r="LE67">
            <v>0</v>
          </cell>
          <cell r="LF67">
            <v>46.267000000000003</v>
          </cell>
          <cell r="LG67">
            <v>46.267000000000003</v>
          </cell>
          <cell r="LH67">
            <v>0</v>
          </cell>
          <cell r="LI67">
            <v>0</v>
          </cell>
          <cell r="LJ67">
            <v>11</v>
          </cell>
          <cell r="LK67">
            <v>0</v>
          </cell>
          <cell r="LL67">
            <v>11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2058.9576829299626</v>
          </cell>
        </row>
        <row r="68">
          <cell r="A68" t="str">
            <v>Г</v>
          </cell>
          <cell r="B68" t="str">
            <v>1.2.3.1</v>
          </cell>
          <cell r="C68" t="str">
            <v>«Установка приборов учета, класс напряжения 0,22 (0,4) кВ, всего, в том числе:»</v>
          </cell>
          <cell r="D68" t="str">
            <v>Г</v>
          </cell>
          <cell r="E68">
            <v>0</v>
          </cell>
          <cell r="F68"/>
          <cell r="G68"/>
          <cell r="H68">
            <v>0</v>
          </cell>
          <cell r="I68"/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F68"/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1004.8499368499999</v>
          </cell>
          <cell r="ED68">
            <v>348.15047532000006</v>
          </cell>
          <cell r="EE68">
            <v>555.31403745</v>
          </cell>
          <cell r="EF68">
            <v>28.478351160000003</v>
          </cell>
          <cell r="EG68">
            <v>72.907072920000005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133.91205059000001</v>
          </cell>
          <cell r="ES68">
            <v>2.1138381900000001</v>
          </cell>
          <cell r="ET68">
            <v>67.086387580000007</v>
          </cell>
          <cell r="EU68">
            <v>4.0892954799999996</v>
          </cell>
          <cell r="EV68">
            <v>60.62252934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133.91205059000001</v>
          </cell>
          <cell r="FC68">
            <v>2.1138381900000001</v>
          </cell>
          <cell r="FD68">
            <v>67.086387580000007</v>
          </cell>
          <cell r="FE68">
            <v>4.0892954799999996</v>
          </cell>
          <cell r="FF68">
            <v>60.62252934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660.58093822000001</v>
          </cell>
          <cell r="IZ68">
            <v>0</v>
          </cell>
          <cell r="JA68">
            <v>0</v>
          </cell>
          <cell r="JB68">
            <v>0</v>
          </cell>
          <cell r="JC68">
            <v>50.458500000000008</v>
          </cell>
          <cell r="JD68">
            <v>50.458500000000008</v>
          </cell>
          <cell r="JE68">
            <v>0</v>
          </cell>
          <cell r="JF68">
            <v>0</v>
          </cell>
          <cell r="JG68">
            <v>14</v>
          </cell>
          <cell r="JH68">
            <v>0</v>
          </cell>
          <cell r="JI68">
            <v>14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555.59760232999997</v>
          </cell>
          <cell r="KG68">
            <v>0</v>
          </cell>
          <cell r="KH68">
            <v>0</v>
          </cell>
          <cell r="KI68">
            <v>0</v>
          </cell>
          <cell r="KJ68">
            <v>46.267000000000003</v>
          </cell>
          <cell r="KK68">
            <v>46.267000000000003</v>
          </cell>
          <cell r="KL68">
            <v>0</v>
          </cell>
          <cell r="KM68">
            <v>0</v>
          </cell>
          <cell r="KN68">
            <v>11</v>
          </cell>
          <cell r="KO68">
            <v>0</v>
          </cell>
          <cell r="KP68">
            <v>11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555.59760232999997</v>
          </cell>
          <cell r="LC68">
            <v>0</v>
          </cell>
          <cell r="LD68">
            <v>0</v>
          </cell>
          <cell r="LE68">
            <v>0</v>
          </cell>
          <cell r="LF68">
            <v>46.267000000000003</v>
          </cell>
          <cell r="LG68">
            <v>46.267000000000003</v>
          </cell>
          <cell r="LH68">
            <v>0</v>
          </cell>
          <cell r="LI68">
            <v>0</v>
          </cell>
          <cell r="LJ68">
            <v>11</v>
          </cell>
          <cell r="LK68">
            <v>0</v>
          </cell>
          <cell r="LL68">
            <v>11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2058.9576829299626</v>
          </cell>
        </row>
        <row r="69">
          <cell r="A69" t="str">
            <v>Г</v>
          </cell>
          <cell r="B69" t="str">
            <v>1.2.3.2</v>
          </cell>
          <cell r="C69" t="str">
            <v>«Установка приборов учета, класс напряжения 6 (10) кВ, всего, в том числе:»</v>
          </cell>
          <cell r="D69" t="str">
            <v>Г</v>
          </cell>
          <cell r="E69">
            <v>0</v>
          </cell>
          <cell r="F69"/>
          <cell r="G69"/>
          <cell r="H69">
            <v>0</v>
          </cell>
          <cell r="I69"/>
          <cell r="J69">
            <v>852.29004287199996</v>
          </cell>
          <cell r="K69">
            <v>0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F69"/>
          <cell r="DG69">
            <v>606.57616354999993</v>
          </cell>
          <cell r="DH69">
            <v>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1004.8499368499999</v>
          </cell>
          <cell r="ED69">
            <v>348.15047532000006</v>
          </cell>
          <cell r="EE69">
            <v>555.31403745</v>
          </cell>
          <cell r="EF69">
            <v>28.478351160000003</v>
          </cell>
          <cell r="EG69">
            <v>72.907072920000005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133.91205059000001</v>
          </cell>
          <cell r="ES69">
            <v>2.1138381900000001</v>
          </cell>
          <cell r="ET69">
            <v>67.086387580000007</v>
          </cell>
          <cell r="EU69">
            <v>4.0892954799999996</v>
          </cell>
          <cell r="EV69">
            <v>60.62252934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133.91205059000001</v>
          </cell>
          <cell r="FC69">
            <v>2.1138381900000001</v>
          </cell>
          <cell r="FD69">
            <v>67.086387580000007</v>
          </cell>
          <cell r="FE69">
            <v>4.0892954799999996</v>
          </cell>
          <cell r="FF69">
            <v>60.62252934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660.58093822000001</v>
          </cell>
          <cell r="IZ69">
            <v>0</v>
          </cell>
          <cell r="JA69">
            <v>0</v>
          </cell>
          <cell r="JB69">
            <v>0</v>
          </cell>
          <cell r="JC69">
            <v>50.458500000000008</v>
          </cell>
          <cell r="JD69">
            <v>50.458500000000008</v>
          </cell>
          <cell r="JE69">
            <v>0</v>
          </cell>
          <cell r="JF69">
            <v>0</v>
          </cell>
          <cell r="JG69">
            <v>14</v>
          </cell>
          <cell r="JH69">
            <v>0</v>
          </cell>
          <cell r="JI69">
            <v>14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555.59760232999997</v>
          </cell>
          <cell r="KG69">
            <v>0</v>
          </cell>
          <cell r="KH69">
            <v>0</v>
          </cell>
          <cell r="KI69">
            <v>0</v>
          </cell>
          <cell r="KJ69">
            <v>46.267000000000003</v>
          </cell>
          <cell r="KK69">
            <v>46.267000000000003</v>
          </cell>
          <cell r="KL69">
            <v>0</v>
          </cell>
          <cell r="KM69">
            <v>0</v>
          </cell>
          <cell r="KN69">
            <v>11</v>
          </cell>
          <cell r="KO69">
            <v>0</v>
          </cell>
          <cell r="KP69">
            <v>11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555.59760232999997</v>
          </cell>
          <cell r="LC69">
            <v>0</v>
          </cell>
          <cell r="LD69">
            <v>0</v>
          </cell>
          <cell r="LE69">
            <v>0</v>
          </cell>
          <cell r="LF69">
            <v>46.267000000000003</v>
          </cell>
          <cell r="LG69">
            <v>46.267000000000003</v>
          </cell>
          <cell r="LH69">
            <v>0</v>
          </cell>
          <cell r="LI69">
            <v>0</v>
          </cell>
          <cell r="LJ69">
            <v>11</v>
          </cell>
          <cell r="LK69">
            <v>0</v>
          </cell>
          <cell r="LL69">
            <v>11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2058.9576829299626</v>
          </cell>
        </row>
        <row r="70">
          <cell r="A70" t="str">
            <v>Г</v>
          </cell>
          <cell r="B70" t="str">
            <v>1.2.3.3</v>
          </cell>
          <cell r="C70" t="str">
            <v>«Установка приборов учета, класс напряжения 35 кВ, всего, в том числе:»</v>
          </cell>
          <cell r="D70" t="str">
            <v>Г</v>
          </cell>
          <cell r="E70">
            <v>0</v>
          </cell>
          <cell r="F70"/>
          <cell r="G70"/>
          <cell r="H70">
            <v>0</v>
          </cell>
          <cell r="I70"/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F70"/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1004.8499368499999</v>
          </cell>
          <cell r="ED70">
            <v>348.15047532000006</v>
          </cell>
          <cell r="EE70">
            <v>555.31403745</v>
          </cell>
          <cell r="EF70">
            <v>28.478351160000003</v>
          </cell>
          <cell r="EG70">
            <v>72.907072920000005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133.91205059000001</v>
          </cell>
          <cell r="ES70">
            <v>2.1138381900000001</v>
          </cell>
          <cell r="ET70">
            <v>67.086387580000007</v>
          </cell>
          <cell r="EU70">
            <v>4.0892954799999996</v>
          </cell>
          <cell r="EV70">
            <v>60.62252934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133.91205059000001</v>
          </cell>
          <cell r="FC70">
            <v>2.1138381900000001</v>
          </cell>
          <cell r="FD70">
            <v>67.086387580000007</v>
          </cell>
          <cell r="FE70">
            <v>4.0892954799999996</v>
          </cell>
          <cell r="FF70">
            <v>60.62252934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660.58093822000001</v>
          </cell>
          <cell r="IZ70">
            <v>0</v>
          </cell>
          <cell r="JA70">
            <v>0</v>
          </cell>
          <cell r="JB70">
            <v>0</v>
          </cell>
          <cell r="JC70">
            <v>50.458500000000008</v>
          </cell>
          <cell r="JD70">
            <v>50.458500000000008</v>
          </cell>
          <cell r="JE70">
            <v>0</v>
          </cell>
          <cell r="JF70">
            <v>0</v>
          </cell>
          <cell r="JG70">
            <v>14</v>
          </cell>
          <cell r="JH70">
            <v>0</v>
          </cell>
          <cell r="JI70">
            <v>14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555.59760232999997</v>
          </cell>
          <cell r="KG70">
            <v>0</v>
          </cell>
          <cell r="KH70">
            <v>0</v>
          </cell>
          <cell r="KI70">
            <v>0</v>
          </cell>
          <cell r="KJ70">
            <v>46.267000000000003</v>
          </cell>
          <cell r="KK70">
            <v>46.267000000000003</v>
          </cell>
          <cell r="KL70">
            <v>0</v>
          </cell>
          <cell r="KM70">
            <v>0</v>
          </cell>
          <cell r="KN70">
            <v>11</v>
          </cell>
          <cell r="KO70">
            <v>0</v>
          </cell>
          <cell r="KP70">
            <v>11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555.59760232999997</v>
          </cell>
          <cell r="LC70">
            <v>0</v>
          </cell>
          <cell r="LD70">
            <v>0</v>
          </cell>
          <cell r="LE70">
            <v>0</v>
          </cell>
          <cell r="LF70">
            <v>46.267000000000003</v>
          </cell>
          <cell r="LG70">
            <v>46.267000000000003</v>
          </cell>
          <cell r="LH70">
            <v>0</v>
          </cell>
          <cell r="LI70">
            <v>0</v>
          </cell>
          <cell r="LJ70">
            <v>11</v>
          </cell>
          <cell r="LK70">
            <v>0</v>
          </cell>
          <cell r="LL70">
            <v>11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2058.9576829299626</v>
          </cell>
        </row>
        <row r="71">
          <cell r="A71" t="str">
            <v>Г</v>
          </cell>
          <cell r="B71" t="str">
            <v>1.2.3.4</v>
          </cell>
          <cell r="C71" t="str">
            <v>«Установка приборов учета, класс напряжения 110 кВ и выше, всего, в том числе:»</v>
          </cell>
          <cell r="D71" t="str">
            <v>Г</v>
          </cell>
          <cell r="E71">
            <v>0</v>
          </cell>
          <cell r="F71"/>
          <cell r="G71"/>
          <cell r="H71">
            <v>0</v>
          </cell>
          <cell r="I71"/>
          <cell r="J71">
            <v>852.29004287199996</v>
          </cell>
          <cell r="K71">
            <v>0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F71"/>
          <cell r="DG71">
            <v>606.57616354999993</v>
          </cell>
          <cell r="DH71">
            <v>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1004.8499368499999</v>
          </cell>
          <cell r="ED71">
            <v>348.15047532000006</v>
          </cell>
          <cell r="EE71">
            <v>555.31403745</v>
          </cell>
          <cell r="EF71">
            <v>28.478351160000003</v>
          </cell>
          <cell r="EG71">
            <v>72.907072920000005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133.91205059000001</v>
          </cell>
          <cell r="ES71">
            <v>2.1138381900000001</v>
          </cell>
          <cell r="ET71">
            <v>67.086387580000007</v>
          </cell>
          <cell r="EU71">
            <v>4.0892954799999996</v>
          </cell>
          <cell r="EV71">
            <v>60.62252934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133.91205059000001</v>
          </cell>
          <cell r="FC71">
            <v>2.1138381900000001</v>
          </cell>
          <cell r="FD71">
            <v>67.086387580000007</v>
          </cell>
          <cell r="FE71">
            <v>4.0892954799999996</v>
          </cell>
          <cell r="FF71">
            <v>60.62252934</v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>
            <v>0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660.58093822000001</v>
          </cell>
          <cell r="IZ71">
            <v>0</v>
          </cell>
          <cell r="JA71">
            <v>0</v>
          </cell>
          <cell r="JB71">
            <v>0</v>
          </cell>
          <cell r="JC71">
            <v>50.458500000000008</v>
          </cell>
          <cell r="JD71">
            <v>50.458500000000008</v>
          </cell>
          <cell r="JE71">
            <v>0</v>
          </cell>
          <cell r="JF71">
            <v>0</v>
          </cell>
          <cell r="JG71">
            <v>14</v>
          </cell>
          <cell r="JH71">
            <v>0</v>
          </cell>
          <cell r="JI71">
            <v>14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555.59760232999997</v>
          </cell>
          <cell r="KG71">
            <v>0</v>
          </cell>
          <cell r="KH71">
            <v>0</v>
          </cell>
          <cell r="KI71">
            <v>0</v>
          </cell>
          <cell r="KJ71">
            <v>46.267000000000003</v>
          </cell>
          <cell r="KK71">
            <v>46.267000000000003</v>
          </cell>
          <cell r="KL71">
            <v>0</v>
          </cell>
          <cell r="KM71">
            <v>0</v>
          </cell>
          <cell r="KN71">
            <v>11</v>
          </cell>
          <cell r="KO71">
            <v>0</v>
          </cell>
          <cell r="KP71">
            <v>11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555.59760232999997</v>
          </cell>
          <cell r="LC71">
            <v>0</v>
          </cell>
          <cell r="LD71">
            <v>0</v>
          </cell>
          <cell r="LE71">
            <v>0</v>
          </cell>
          <cell r="LF71">
            <v>46.267000000000003</v>
          </cell>
          <cell r="LG71">
            <v>46.267000000000003</v>
          </cell>
          <cell r="LH71">
            <v>0</v>
          </cell>
          <cell r="LI71">
            <v>0</v>
          </cell>
          <cell r="LJ71">
            <v>11</v>
          </cell>
          <cell r="LK71">
            <v>0</v>
          </cell>
          <cell r="LL71">
            <v>11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2058.9576829299626</v>
          </cell>
        </row>
        <row r="72">
          <cell r="A72" t="str">
            <v>Г</v>
          </cell>
          <cell r="B72" t="str">
            <v>1.2.3.5</v>
          </cell>
          <cell r="C72" t="str">
            <v>«Включение приборов учета в систему сбора и передачи данных, класс напряжения 0,22 (0,4) кВ, всего, в том числе:»</v>
          </cell>
          <cell r="D72" t="str">
            <v>Г</v>
          </cell>
          <cell r="E72">
            <v>0</v>
          </cell>
          <cell r="F72"/>
          <cell r="G72"/>
          <cell r="H72">
            <v>0</v>
          </cell>
          <cell r="I72"/>
          <cell r="J72">
            <v>852.29004287199996</v>
          </cell>
          <cell r="K72">
            <v>0</v>
          </cell>
          <cell r="L72">
            <v>852.29004287199996</v>
          </cell>
          <cell r="M72">
            <v>0</v>
          </cell>
          <cell r="N72">
            <v>0</v>
          </cell>
          <cell r="O72">
            <v>75.508838269152477</v>
          </cell>
          <cell r="P72">
            <v>178.17639041999999</v>
          </cell>
          <cell r="Q72">
            <v>598.60481432284746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3812.2178934788185</v>
          </cell>
          <cell r="CY72">
            <v>572.7289210797162</v>
          </cell>
          <cell r="CZ72">
            <v>1552.4358180467182</v>
          </cell>
          <cell r="DA72">
            <v>1396.6332410204841</v>
          </cell>
          <cell r="DB72">
            <v>351.73938608438334</v>
          </cell>
          <cell r="DE72">
            <v>0</v>
          </cell>
          <cell r="DF72"/>
          <cell r="DG72">
            <v>606.57616354999993</v>
          </cell>
          <cell r="DH72">
            <v>0</v>
          </cell>
          <cell r="DI72">
            <v>606.57616354999993</v>
          </cell>
          <cell r="DJ72">
            <v>38.906113530000006</v>
          </cell>
          <cell r="DK72">
            <v>197.33895278</v>
          </cell>
          <cell r="DL72">
            <v>344.75768944999993</v>
          </cell>
          <cell r="DM72">
            <v>25.573407790000001</v>
          </cell>
          <cell r="DN72">
            <v>277.00832313952753</v>
          </cell>
          <cell r="DS72">
            <v>142.68802315457594</v>
          </cell>
          <cell r="DT72">
            <v>56.493174655273869</v>
          </cell>
          <cell r="DU72">
            <v>49.232590688265262</v>
          </cell>
          <cell r="DV72">
            <v>28.594534641412469</v>
          </cell>
          <cell r="DW72">
            <v>49.232590688265262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1004.8499368499999</v>
          </cell>
          <cell r="ED72">
            <v>348.15047532000006</v>
          </cell>
          <cell r="EE72">
            <v>555.31403745</v>
          </cell>
          <cell r="EF72">
            <v>28.478351160000003</v>
          </cell>
          <cell r="EG72">
            <v>72.907072920000005</v>
          </cell>
          <cell r="EH72">
            <v>323.89559782000003</v>
          </cell>
          <cell r="EI72">
            <v>224.59279934</v>
          </cell>
          <cell r="EJ72">
            <v>95.952902250000008</v>
          </cell>
          <cell r="EK72">
            <v>0</v>
          </cell>
          <cell r="EL72">
            <v>3.3498962299999997</v>
          </cell>
          <cell r="EM72">
            <v>547.04228843999999</v>
          </cell>
          <cell r="EN72">
            <v>121.44383779</v>
          </cell>
          <cell r="EO72">
            <v>392.27474761999997</v>
          </cell>
          <cell r="EP72">
            <v>24.389055679999998</v>
          </cell>
          <cell r="EQ72">
            <v>8.9346473500000005</v>
          </cell>
          <cell r="ER72">
            <v>133.91205059000001</v>
          </cell>
          <cell r="ES72">
            <v>2.1138381900000001</v>
          </cell>
          <cell r="ET72">
            <v>67.086387580000007</v>
          </cell>
          <cell r="EU72">
            <v>4.0892954799999996</v>
          </cell>
          <cell r="EV72">
            <v>60.62252934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133.91205059000001</v>
          </cell>
          <cell r="FC72">
            <v>2.1138381900000001</v>
          </cell>
          <cell r="FD72">
            <v>67.086387580000007</v>
          </cell>
          <cell r="FE72">
            <v>4.0892954799999996</v>
          </cell>
          <cell r="FF72">
            <v>60.62252934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3102.5564480438834</v>
          </cell>
          <cell r="FO72">
            <v>0</v>
          </cell>
          <cell r="FP72">
            <v>175.58</v>
          </cell>
          <cell r="FQ72">
            <v>0</v>
          </cell>
          <cell r="FR72">
            <v>697.62100000000009</v>
          </cell>
          <cell r="FS72">
            <v>695.62100000000009</v>
          </cell>
          <cell r="FT72">
            <v>2</v>
          </cell>
          <cell r="FU72">
            <v>0</v>
          </cell>
          <cell r="FV72">
            <v>162</v>
          </cell>
          <cell r="FW72">
            <v>0</v>
          </cell>
          <cell r="FX72">
            <v>162</v>
          </cell>
          <cell r="FZ72">
            <v>604.26295830000004</v>
          </cell>
          <cell r="GA72">
            <v>0</v>
          </cell>
          <cell r="GB72">
            <v>10.842000000000002</v>
          </cell>
          <cell r="GC72">
            <v>0</v>
          </cell>
          <cell r="GD72">
            <v>18.175000000000001</v>
          </cell>
          <cell r="GE72">
            <v>18.175000000000001</v>
          </cell>
          <cell r="GF72">
            <v>0</v>
          </cell>
          <cell r="GG72">
            <v>0</v>
          </cell>
          <cell r="GH72">
            <v>112</v>
          </cell>
          <cell r="GI72">
            <v>0</v>
          </cell>
          <cell r="GJ72">
            <v>112</v>
          </cell>
          <cell r="GK72">
            <v>514.82344348999948</v>
          </cell>
          <cell r="GL72">
            <v>0</v>
          </cell>
          <cell r="GM72">
            <v>0</v>
          </cell>
          <cell r="GN72">
            <v>0</v>
          </cell>
          <cell r="GO72">
            <v>59.307000000000002</v>
          </cell>
          <cell r="GP72">
            <v>59.307000000000002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475.62674384858701</v>
          </cell>
          <cell r="GW72">
            <v>0</v>
          </cell>
          <cell r="GX72">
            <v>0</v>
          </cell>
          <cell r="GY72">
            <v>0</v>
          </cell>
          <cell r="GZ72">
            <v>53</v>
          </cell>
          <cell r="HA72">
            <v>53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39.196699641412465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6.3069999999999995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660.58093822000001</v>
          </cell>
          <cell r="IZ72">
            <v>0</v>
          </cell>
          <cell r="JA72">
            <v>0</v>
          </cell>
          <cell r="JB72">
            <v>0</v>
          </cell>
          <cell r="JC72">
            <v>50.458500000000008</v>
          </cell>
          <cell r="JD72">
            <v>50.458500000000008</v>
          </cell>
          <cell r="JE72">
            <v>0</v>
          </cell>
          <cell r="JF72">
            <v>0</v>
          </cell>
          <cell r="JG72">
            <v>14</v>
          </cell>
          <cell r="JH72">
            <v>0</v>
          </cell>
          <cell r="JI72">
            <v>14</v>
          </cell>
          <cell r="JJ72">
            <v>2.0477729099999999</v>
          </cell>
          <cell r="JK72">
            <v>0</v>
          </cell>
          <cell r="JL72">
            <v>0</v>
          </cell>
          <cell r="JM72">
            <v>0</v>
          </cell>
          <cell r="JN72">
            <v>0.73250000000000004</v>
          </cell>
          <cell r="JO72">
            <v>0.73250000000000004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102.93556298</v>
          </cell>
          <cell r="JV72">
            <v>0</v>
          </cell>
          <cell r="JW72">
            <v>0</v>
          </cell>
          <cell r="JX72">
            <v>0</v>
          </cell>
          <cell r="JY72">
            <v>3.4590000000000001</v>
          </cell>
          <cell r="JZ72">
            <v>3.4590000000000001</v>
          </cell>
          <cell r="KA72">
            <v>0</v>
          </cell>
          <cell r="KB72">
            <v>0</v>
          </cell>
          <cell r="KC72">
            <v>3</v>
          </cell>
          <cell r="KD72">
            <v>0</v>
          </cell>
          <cell r="KE72">
            <v>3</v>
          </cell>
          <cell r="KF72">
            <v>555.59760232999997</v>
          </cell>
          <cell r="KG72">
            <v>0</v>
          </cell>
          <cell r="KH72">
            <v>0</v>
          </cell>
          <cell r="KI72">
            <v>0</v>
          </cell>
          <cell r="KJ72">
            <v>46.267000000000003</v>
          </cell>
          <cell r="KK72">
            <v>46.267000000000003</v>
          </cell>
          <cell r="KL72">
            <v>0</v>
          </cell>
          <cell r="KM72">
            <v>0</v>
          </cell>
          <cell r="KN72">
            <v>11</v>
          </cell>
          <cell r="KO72">
            <v>0</v>
          </cell>
          <cell r="KP72">
            <v>11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555.59760232999997</v>
          </cell>
          <cell r="LC72">
            <v>0</v>
          </cell>
          <cell r="LD72">
            <v>0</v>
          </cell>
          <cell r="LE72">
            <v>0</v>
          </cell>
          <cell r="LF72">
            <v>46.267000000000003</v>
          </cell>
          <cell r="LG72">
            <v>46.267000000000003</v>
          </cell>
          <cell r="LH72">
            <v>0</v>
          </cell>
          <cell r="LI72">
            <v>0</v>
          </cell>
          <cell r="LJ72">
            <v>11</v>
          </cell>
          <cell r="LK72">
            <v>0</v>
          </cell>
          <cell r="LL72">
            <v>11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R72">
            <v>0</v>
          </cell>
          <cell r="OT72">
            <v>2058.9576829299626</v>
          </cell>
        </row>
        <row r="73">
          <cell r="A73" t="str">
            <v>Г</v>
          </cell>
          <cell r="B73" t="str">
            <v>1.2.3.6</v>
          </cell>
          <cell r="C73" t="str">
            <v>«Включение приборов учета в систему сбора и передачи данных, класс напряжения 6 (10) кВ, всего, в том числе:»</v>
          </cell>
          <cell r="D73" t="str">
            <v>Г</v>
          </cell>
          <cell r="E73">
            <v>0</v>
          </cell>
          <cell r="F73"/>
          <cell r="G73"/>
          <cell r="H73">
            <v>0</v>
          </cell>
          <cell r="I73"/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F73"/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1004.8499368499999</v>
          </cell>
          <cell r="ED73">
            <v>348.15047532000006</v>
          </cell>
          <cell r="EE73">
            <v>555.31403745</v>
          </cell>
          <cell r="EF73">
            <v>28.478351160000003</v>
          </cell>
          <cell r="EG73">
            <v>72.907072920000005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133.91205059000001</v>
          </cell>
          <cell r="ES73">
            <v>2.1138381900000001</v>
          </cell>
          <cell r="ET73">
            <v>67.086387580000007</v>
          </cell>
          <cell r="EU73">
            <v>4.0892954799999996</v>
          </cell>
          <cell r="EV73">
            <v>60.62252934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133.91205059000001</v>
          </cell>
          <cell r="FC73">
            <v>2.1138381900000001</v>
          </cell>
          <cell r="FD73">
            <v>67.086387580000007</v>
          </cell>
          <cell r="FE73">
            <v>4.0892954799999996</v>
          </cell>
          <cell r="FF73">
            <v>60.62252934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660.58093822000001</v>
          </cell>
          <cell r="IZ73">
            <v>0</v>
          </cell>
          <cell r="JA73">
            <v>0</v>
          </cell>
          <cell r="JB73">
            <v>0</v>
          </cell>
          <cell r="JC73">
            <v>50.458500000000008</v>
          </cell>
          <cell r="JD73">
            <v>50.458500000000008</v>
          </cell>
          <cell r="JE73">
            <v>0</v>
          </cell>
          <cell r="JF73">
            <v>0</v>
          </cell>
          <cell r="JG73">
            <v>14</v>
          </cell>
          <cell r="JH73">
            <v>0</v>
          </cell>
          <cell r="JI73">
            <v>14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555.59760232999997</v>
          </cell>
          <cell r="KG73">
            <v>0</v>
          </cell>
          <cell r="KH73">
            <v>0</v>
          </cell>
          <cell r="KI73">
            <v>0</v>
          </cell>
          <cell r="KJ73">
            <v>46.267000000000003</v>
          </cell>
          <cell r="KK73">
            <v>46.267000000000003</v>
          </cell>
          <cell r="KL73">
            <v>0</v>
          </cell>
          <cell r="KM73">
            <v>0</v>
          </cell>
          <cell r="KN73">
            <v>11</v>
          </cell>
          <cell r="KO73">
            <v>0</v>
          </cell>
          <cell r="KP73">
            <v>11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555.59760232999997</v>
          </cell>
          <cell r="LC73">
            <v>0</v>
          </cell>
          <cell r="LD73">
            <v>0</v>
          </cell>
          <cell r="LE73">
            <v>0</v>
          </cell>
          <cell r="LF73">
            <v>46.267000000000003</v>
          </cell>
          <cell r="LG73">
            <v>46.267000000000003</v>
          </cell>
          <cell r="LH73">
            <v>0</v>
          </cell>
          <cell r="LI73">
            <v>0</v>
          </cell>
          <cell r="LJ73">
            <v>11</v>
          </cell>
          <cell r="LK73">
            <v>0</v>
          </cell>
          <cell r="LL73">
            <v>11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2058.9576829299626</v>
          </cell>
        </row>
        <row r="74">
          <cell r="A74" t="str">
            <v>Г</v>
          </cell>
          <cell r="B74" t="str">
            <v>1.2.3.7</v>
          </cell>
          <cell r="C74" t="str">
            <v>«Включение приборов учета в систему сбора и передачи данных, класс напряжения 35 кВ, всего, в том числе:»</v>
          </cell>
          <cell r="D74" t="str">
            <v>Г</v>
          </cell>
          <cell r="E74">
            <v>0</v>
          </cell>
          <cell r="F74"/>
          <cell r="G74"/>
          <cell r="H74">
            <v>0</v>
          </cell>
          <cell r="I74"/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F74"/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1004.8499368499999</v>
          </cell>
          <cell r="ED74">
            <v>348.15047532000006</v>
          </cell>
          <cell r="EE74">
            <v>555.31403745</v>
          </cell>
          <cell r="EF74">
            <v>28.478351160000003</v>
          </cell>
          <cell r="EG74">
            <v>72.907072920000005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133.91205059000001</v>
          </cell>
          <cell r="ES74">
            <v>2.1138381900000001</v>
          </cell>
          <cell r="ET74">
            <v>67.086387580000007</v>
          </cell>
          <cell r="EU74">
            <v>4.0892954799999996</v>
          </cell>
          <cell r="EV74">
            <v>60.62252934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133.91205059000001</v>
          </cell>
          <cell r="FC74">
            <v>2.1138381900000001</v>
          </cell>
          <cell r="FD74">
            <v>67.086387580000007</v>
          </cell>
          <cell r="FE74">
            <v>4.0892954799999996</v>
          </cell>
          <cell r="FF74">
            <v>60.62252934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660.58093822000001</v>
          </cell>
          <cell r="IZ74">
            <v>0</v>
          </cell>
          <cell r="JA74">
            <v>0</v>
          </cell>
          <cell r="JB74">
            <v>0</v>
          </cell>
          <cell r="JC74">
            <v>50.458500000000008</v>
          </cell>
          <cell r="JD74">
            <v>50.458500000000008</v>
          </cell>
          <cell r="JE74">
            <v>0</v>
          </cell>
          <cell r="JF74">
            <v>0</v>
          </cell>
          <cell r="JG74">
            <v>14</v>
          </cell>
          <cell r="JH74">
            <v>0</v>
          </cell>
          <cell r="JI74">
            <v>14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555.59760232999997</v>
          </cell>
          <cell r="KG74">
            <v>0</v>
          </cell>
          <cell r="KH74">
            <v>0</v>
          </cell>
          <cell r="KI74">
            <v>0</v>
          </cell>
          <cell r="KJ74">
            <v>46.267000000000003</v>
          </cell>
          <cell r="KK74">
            <v>46.267000000000003</v>
          </cell>
          <cell r="KL74">
            <v>0</v>
          </cell>
          <cell r="KM74">
            <v>0</v>
          </cell>
          <cell r="KN74">
            <v>11</v>
          </cell>
          <cell r="KO74">
            <v>0</v>
          </cell>
          <cell r="KP74">
            <v>11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555.59760232999997</v>
          </cell>
          <cell r="LC74">
            <v>0</v>
          </cell>
          <cell r="LD74">
            <v>0</v>
          </cell>
          <cell r="LE74">
            <v>0</v>
          </cell>
          <cell r="LF74">
            <v>46.267000000000003</v>
          </cell>
          <cell r="LG74">
            <v>46.267000000000003</v>
          </cell>
          <cell r="LH74">
            <v>0</v>
          </cell>
          <cell r="LI74">
            <v>0</v>
          </cell>
          <cell r="LJ74">
            <v>11</v>
          </cell>
          <cell r="LK74">
            <v>0</v>
          </cell>
          <cell r="LL74">
            <v>11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2058.9576829299626</v>
          </cell>
        </row>
        <row r="75">
          <cell r="A75" t="str">
            <v>Г</v>
          </cell>
          <cell r="B75" t="str">
            <v>1.2.3.8</v>
          </cell>
          <cell r="C75" t="str">
            <v>«Включение приборов учета в систему сбора и передачи данных, класс напряжения 110 кВ и выше, всего, в том числе:»</v>
          </cell>
          <cell r="D75" t="str">
            <v>Г</v>
          </cell>
          <cell r="E75">
            <v>0</v>
          </cell>
          <cell r="F75"/>
          <cell r="G75"/>
          <cell r="H75">
            <v>0</v>
          </cell>
          <cell r="I75"/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F75"/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1004.8499368499999</v>
          </cell>
          <cell r="ED75">
            <v>348.15047532000006</v>
          </cell>
          <cell r="EE75">
            <v>555.31403745</v>
          </cell>
          <cell r="EF75">
            <v>28.478351160000003</v>
          </cell>
          <cell r="EG75">
            <v>72.907072920000005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133.91205059000001</v>
          </cell>
          <cell r="ES75">
            <v>2.1138381900000001</v>
          </cell>
          <cell r="ET75">
            <v>67.086387580000007</v>
          </cell>
          <cell r="EU75">
            <v>4.0892954799999996</v>
          </cell>
          <cell r="EV75">
            <v>60.62252934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133.91205059000001</v>
          </cell>
          <cell r="FC75">
            <v>2.1138381900000001</v>
          </cell>
          <cell r="FD75">
            <v>67.086387580000007</v>
          </cell>
          <cell r="FE75">
            <v>4.0892954799999996</v>
          </cell>
          <cell r="FF75">
            <v>60.62252934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660.58093822000001</v>
          </cell>
          <cell r="IZ75">
            <v>0</v>
          </cell>
          <cell r="JA75">
            <v>0</v>
          </cell>
          <cell r="JB75">
            <v>0</v>
          </cell>
          <cell r="JC75">
            <v>50.458500000000008</v>
          </cell>
          <cell r="JD75">
            <v>50.458500000000008</v>
          </cell>
          <cell r="JE75">
            <v>0</v>
          </cell>
          <cell r="JF75">
            <v>0</v>
          </cell>
          <cell r="JG75">
            <v>14</v>
          </cell>
          <cell r="JH75">
            <v>0</v>
          </cell>
          <cell r="JI75">
            <v>14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555.59760232999997</v>
          </cell>
          <cell r="KG75">
            <v>0</v>
          </cell>
          <cell r="KH75">
            <v>0</v>
          </cell>
          <cell r="KI75">
            <v>0</v>
          </cell>
          <cell r="KJ75">
            <v>46.267000000000003</v>
          </cell>
          <cell r="KK75">
            <v>46.267000000000003</v>
          </cell>
          <cell r="KL75">
            <v>0</v>
          </cell>
          <cell r="KM75">
            <v>0</v>
          </cell>
          <cell r="KN75">
            <v>11</v>
          </cell>
          <cell r="KO75">
            <v>0</v>
          </cell>
          <cell r="KP75">
            <v>11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555.59760232999997</v>
          </cell>
          <cell r="LC75">
            <v>0</v>
          </cell>
          <cell r="LD75">
            <v>0</v>
          </cell>
          <cell r="LE75">
            <v>0</v>
          </cell>
          <cell r="LF75">
            <v>46.267000000000003</v>
          </cell>
          <cell r="LG75">
            <v>46.267000000000003</v>
          </cell>
          <cell r="LH75">
            <v>0</v>
          </cell>
          <cell r="LI75">
            <v>0</v>
          </cell>
          <cell r="LJ75">
            <v>11</v>
          </cell>
          <cell r="LK75">
            <v>0</v>
          </cell>
          <cell r="LL75">
            <v>11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2058.9576829299626</v>
          </cell>
        </row>
        <row r="76">
          <cell r="A76" t="str">
            <v>Г</v>
          </cell>
          <cell r="B76" t="str">
            <v>1.2.4</v>
          </cell>
          <cell r="C76" t="str">
            <v>Реконструкция, модернизация, техническое перевооружение прочих объектов основных средств, всего, в том числе:</v>
          </cell>
          <cell r="D76" t="str">
            <v>Г</v>
          </cell>
          <cell r="E76">
            <v>11.799999999999999</v>
          </cell>
          <cell r="F76"/>
          <cell r="G76"/>
          <cell r="H76">
            <v>0</v>
          </cell>
          <cell r="I76"/>
          <cell r="J76">
            <v>864.09004287199991</v>
          </cell>
          <cell r="K76">
            <v>11.799999999999999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11.8</v>
          </cell>
          <cell r="S76">
            <v>0</v>
          </cell>
          <cell r="T76">
            <v>0</v>
          </cell>
          <cell r="U76">
            <v>10</v>
          </cell>
          <cell r="V76">
            <v>0</v>
          </cell>
          <cell r="W76">
            <v>1.8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11.8</v>
          </cell>
          <cell r="AQ76">
            <v>0</v>
          </cell>
          <cell r="AR76">
            <v>0</v>
          </cell>
          <cell r="AS76">
            <v>10</v>
          </cell>
          <cell r="AT76">
            <v>0</v>
          </cell>
          <cell r="AU76">
            <v>1.8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>
            <v>4</v>
          </cell>
          <cell r="BF76" t="str">
            <v>4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F76"/>
          <cell r="DG76">
            <v>616.57616354999993</v>
          </cell>
          <cell r="DH76">
            <v>10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1004.8499368499999</v>
          </cell>
          <cell r="ED76">
            <v>348.15047532000006</v>
          </cell>
          <cell r="EE76">
            <v>555.31403745</v>
          </cell>
          <cell r="EF76">
            <v>28.478351160000003</v>
          </cell>
          <cell r="EG76">
            <v>72.907072920000005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133.91205059000001</v>
          </cell>
          <cell r="ES76">
            <v>2.1138381900000001</v>
          </cell>
          <cell r="ET76">
            <v>67.086387580000007</v>
          </cell>
          <cell r="EU76">
            <v>4.0892954799999996</v>
          </cell>
          <cell r="EV76">
            <v>60.62252934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133.91205059000001</v>
          </cell>
          <cell r="FC76">
            <v>2.1138381900000001</v>
          </cell>
          <cell r="FD76">
            <v>67.086387580000007</v>
          </cell>
          <cell r="FE76">
            <v>4.0892954799999996</v>
          </cell>
          <cell r="FF76">
            <v>60.62252934</v>
          </cell>
          <cell r="FG76" t="str">
            <v/>
          </cell>
          <cell r="FH76">
            <v>2</v>
          </cell>
          <cell r="FI76" t="str">
            <v/>
          </cell>
          <cell r="FJ76" t="str">
            <v/>
          </cell>
          <cell r="FK76" t="str">
            <v>2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660.58093822000001</v>
          </cell>
          <cell r="IZ76">
            <v>0</v>
          </cell>
          <cell r="JA76">
            <v>0</v>
          </cell>
          <cell r="JB76">
            <v>0</v>
          </cell>
          <cell r="JC76">
            <v>50.458500000000008</v>
          </cell>
          <cell r="JD76">
            <v>50.458500000000008</v>
          </cell>
          <cell r="JE76">
            <v>0</v>
          </cell>
          <cell r="JF76">
            <v>0</v>
          </cell>
          <cell r="JG76">
            <v>14</v>
          </cell>
          <cell r="JH76">
            <v>0</v>
          </cell>
          <cell r="JI76">
            <v>14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555.59760232999997</v>
          </cell>
          <cell r="KG76">
            <v>0</v>
          </cell>
          <cell r="KH76">
            <v>0</v>
          </cell>
          <cell r="KI76">
            <v>0</v>
          </cell>
          <cell r="KJ76">
            <v>46.267000000000003</v>
          </cell>
          <cell r="KK76">
            <v>46.267000000000003</v>
          </cell>
          <cell r="KL76">
            <v>0</v>
          </cell>
          <cell r="KM76">
            <v>0</v>
          </cell>
          <cell r="KN76">
            <v>11</v>
          </cell>
          <cell r="KO76">
            <v>0</v>
          </cell>
          <cell r="KP76">
            <v>11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555.59760232999997</v>
          </cell>
          <cell r="LC76">
            <v>0</v>
          </cell>
          <cell r="LD76">
            <v>0</v>
          </cell>
          <cell r="LE76">
            <v>0</v>
          </cell>
          <cell r="LF76">
            <v>46.267000000000003</v>
          </cell>
          <cell r="LG76">
            <v>46.267000000000003</v>
          </cell>
          <cell r="LH76">
            <v>0</v>
          </cell>
          <cell r="LI76">
            <v>0</v>
          </cell>
          <cell r="LJ76">
            <v>11</v>
          </cell>
          <cell r="LK76">
            <v>0</v>
          </cell>
          <cell r="LL76">
            <v>11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2058.9576829299626</v>
          </cell>
        </row>
        <row r="77">
          <cell r="A77" t="str">
            <v>Г</v>
          </cell>
          <cell r="B77" t="str">
            <v>1.2.4.1</v>
          </cell>
          <cell r="C77" t="str">
            <v>Реконструкция прочих объектов основных средств, всего, в том числе:</v>
          </cell>
          <cell r="D77" t="str">
            <v>Г</v>
          </cell>
          <cell r="E77">
            <v>0</v>
          </cell>
          <cell r="F77"/>
          <cell r="G77"/>
          <cell r="H77">
            <v>0</v>
          </cell>
          <cell r="I77"/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F77"/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1004.8499368499999</v>
          </cell>
          <cell r="ED77">
            <v>348.15047532000006</v>
          </cell>
          <cell r="EE77">
            <v>555.31403745</v>
          </cell>
          <cell r="EF77">
            <v>28.478351160000003</v>
          </cell>
          <cell r="EG77">
            <v>72.907072920000005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133.91205059000001</v>
          </cell>
          <cell r="ES77">
            <v>2.1138381900000001</v>
          </cell>
          <cell r="ET77">
            <v>67.086387580000007</v>
          </cell>
          <cell r="EU77">
            <v>4.0892954799999996</v>
          </cell>
          <cell r="EV77">
            <v>60.62252934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133.91205059000001</v>
          </cell>
          <cell r="FC77">
            <v>2.1138381900000001</v>
          </cell>
          <cell r="FD77">
            <v>67.086387580000007</v>
          </cell>
          <cell r="FE77">
            <v>4.0892954799999996</v>
          </cell>
          <cell r="FF77">
            <v>60.62252934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660.58093822000001</v>
          </cell>
          <cell r="IZ77">
            <v>0</v>
          </cell>
          <cell r="JA77">
            <v>0</v>
          </cell>
          <cell r="JB77">
            <v>0</v>
          </cell>
          <cell r="JC77">
            <v>50.458500000000008</v>
          </cell>
          <cell r="JD77">
            <v>50.458500000000008</v>
          </cell>
          <cell r="JE77">
            <v>0</v>
          </cell>
          <cell r="JF77">
            <v>0</v>
          </cell>
          <cell r="JG77">
            <v>14</v>
          </cell>
          <cell r="JH77">
            <v>0</v>
          </cell>
          <cell r="JI77">
            <v>14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555.59760232999997</v>
          </cell>
          <cell r="KG77">
            <v>0</v>
          </cell>
          <cell r="KH77">
            <v>0</v>
          </cell>
          <cell r="KI77">
            <v>0</v>
          </cell>
          <cell r="KJ77">
            <v>46.267000000000003</v>
          </cell>
          <cell r="KK77">
            <v>46.267000000000003</v>
          </cell>
          <cell r="KL77">
            <v>0</v>
          </cell>
          <cell r="KM77">
            <v>0</v>
          </cell>
          <cell r="KN77">
            <v>11</v>
          </cell>
          <cell r="KO77">
            <v>0</v>
          </cell>
          <cell r="KP77">
            <v>11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555.59760232999997</v>
          </cell>
          <cell r="LC77">
            <v>0</v>
          </cell>
          <cell r="LD77">
            <v>0</v>
          </cell>
          <cell r="LE77">
            <v>0</v>
          </cell>
          <cell r="LF77">
            <v>46.267000000000003</v>
          </cell>
          <cell r="LG77">
            <v>46.267000000000003</v>
          </cell>
          <cell r="LH77">
            <v>0</v>
          </cell>
          <cell r="LI77">
            <v>0</v>
          </cell>
          <cell r="LJ77">
            <v>11</v>
          </cell>
          <cell r="LK77">
            <v>0</v>
          </cell>
          <cell r="LL77">
            <v>11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2058.9576829299626</v>
          </cell>
        </row>
        <row r="78">
          <cell r="A78" t="str">
            <v>Г</v>
          </cell>
          <cell r="B78" t="str">
            <v>1.2.4.2</v>
          </cell>
          <cell r="C78" t="str">
            <v>Модернизация, техническое перевооружение прочих объектов основных средств, всего, в том числе:</v>
          </cell>
          <cell r="D78" t="str">
            <v>Г</v>
          </cell>
          <cell r="E78">
            <v>11.799999999999999</v>
          </cell>
          <cell r="F78"/>
          <cell r="G78"/>
          <cell r="H78">
            <v>0</v>
          </cell>
          <cell r="I78"/>
          <cell r="J78">
            <v>864.09004287199991</v>
          </cell>
          <cell r="K78">
            <v>11.799999999999999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11.8</v>
          </cell>
          <cell r="S78">
            <v>0</v>
          </cell>
          <cell r="T78">
            <v>0</v>
          </cell>
          <cell r="U78">
            <v>10</v>
          </cell>
          <cell r="V78">
            <v>0</v>
          </cell>
          <cell r="W78">
            <v>1.8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11.8</v>
          </cell>
          <cell r="AQ78">
            <v>0</v>
          </cell>
          <cell r="AR78">
            <v>0</v>
          </cell>
          <cell r="AS78">
            <v>10</v>
          </cell>
          <cell r="AT78">
            <v>0</v>
          </cell>
          <cell r="AU78">
            <v>1.8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>
            <v>4</v>
          </cell>
          <cell r="BF78" t="str">
            <v>4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0</v>
          </cell>
          <cell r="DF78"/>
          <cell r="DG78">
            <v>616.57616354999993</v>
          </cell>
          <cell r="DH78">
            <v>10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1004.8499368499999</v>
          </cell>
          <cell r="ED78">
            <v>348.15047532000006</v>
          </cell>
          <cell r="EE78">
            <v>555.31403745</v>
          </cell>
          <cell r="EF78">
            <v>28.478351160000003</v>
          </cell>
          <cell r="EG78">
            <v>72.907072920000005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133.91205059000001</v>
          </cell>
          <cell r="ES78">
            <v>2.1138381900000001</v>
          </cell>
          <cell r="ET78">
            <v>67.086387580000007</v>
          </cell>
          <cell r="EU78">
            <v>4.0892954799999996</v>
          </cell>
          <cell r="EV78">
            <v>60.62252934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133.91205059000001</v>
          </cell>
          <cell r="FC78">
            <v>2.1138381900000001</v>
          </cell>
          <cell r="FD78">
            <v>67.086387580000007</v>
          </cell>
          <cell r="FE78">
            <v>4.0892954799999996</v>
          </cell>
          <cell r="FF78">
            <v>60.62252934</v>
          </cell>
          <cell r="FG78" t="str">
            <v/>
          </cell>
          <cell r="FH78">
            <v>2</v>
          </cell>
          <cell r="FI78" t="str">
            <v/>
          </cell>
          <cell r="FJ78" t="str">
            <v/>
          </cell>
          <cell r="FK78" t="str">
            <v>2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660.58093822000001</v>
          </cell>
          <cell r="IZ78">
            <v>0</v>
          </cell>
          <cell r="JA78">
            <v>0</v>
          </cell>
          <cell r="JB78">
            <v>0</v>
          </cell>
          <cell r="JC78">
            <v>50.458500000000008</v>
          </cell>
          <cell r="JD78">
            <v>50.458500000000008</v>
          </cell>
          <cell r="JE78">
            <v>0</v>
          </cell>
          <cell r="JF78">
            <v>0</v>
          </cell>
          <cell r="JG78">
            <v>14</v>
          </cell>
          <cell r="JH78">
            <v>0</v>
          </cell>
          <cell r="JI78">
            <v>14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555.59760232999997</v>
          </cell>
          <cell r="KG78">
            <v>0</v>
          </cell>
          <cell r="KH78">
            <v>0</v>
          </cell>
          <cell r="KI78">
            <v>0</v>
          </cell>
          <cell r="KJ78">
            <v>46.267000000000003</v>
          </cell>
          <cell r="KK78">
            <v>46.267000000000003</v>
          </cell>
          <cell r="KL78">
            <v>0</v>
          </cell>
          <cell r="KM78">
            <v>0</v>
          </cell>
          <cell r="KN78">
            <v>11</v>
          </cell>
          <cell r="KO78">
            <v>0</v>
          </cell>
          <cell r="KP78">
            <v>11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555.59760232999997</v>
          </cell>
          <cell r="LC78">
            <v>0</v>
          </cell>
          <cell r="LD78">
            <v>0</v>
          </cell>
          <cell r="LE78">
            <v>0</v>
          </cell>
          <cell r="LF78">
            <v>46.267000000000003</v>
          </cell>
          <cell r="LG78">
            <v>46.267000000000003</v>
          </cell>
          <cell r="LH78">
            <v>0</v>
          </cell>
          <cell r="LI78">
            <v>0</v>
          </cell>
          <cell r="LJ78">
            <v>11</v>
          </cell>
          <cell r="LK78">
            <v>0</v>
          </cell>
          <cell r="LL78">
            <v>11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2058.9576829299626</v>
          </cell>
        </row>
        <row r="79">
          <cell r="A79" t="str">
            <v>F_prj_109108_49014</v>
          </cell>
          <cell r="B79" t="str">
            <v>1.2.4.2</v>
          </cell>
          <cell r="C79" t="str">
            <v>Модернизация системы сбора и передачи информации 1-ая очередь АО "Чеченэнерго" на  ПС"№84"</v>
          </cell>
          <cell r="D79" t="str">
            <v>F_prj_109108_49014</v>
          </cell>
          <cell r="E79">
            <v>11.799999999999999</v>
          </cell>
          <cell r="F79"/>
          <cell r="G79"/>
          <cell r="H79">
            <v>0</v>
          </cell>
          <cell r="I79"/>
          <cell r="J79">
            <v>11.799999999999999</v>
          </cell>
          <cell r="K79">
            <v>11.799999999999999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11.8</v>
          </cell>
          <cell r="S79">
            <v>0</v>
          </cell>
          <cell r="T79">
            <v>0</v>
          </cell>
          <cell r="U79">
            <v>10</v>
          </cell>
          <cell r="V79">
            <v>0</v>
          </cell>
          <cell r="W79">
            <v>1.8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11.8</v>
          </cell>
          <cell r="AQ79">
            <v>0</v>
          </cell>
          <cell r="AR79">
            <v>0</v>
          </cell>
          <cell r="AS79">
            <v>10</v>
          </cell>
          <cell r="AT79">
            <v>0</v>
          </cell>
          <cell r="AU79">
            <v>1.8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>
            <v>4</v>
          </cell>
          <cell r="BF79" t="str">
            <v>4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10</v>
          </cell>
          <cell r="CY79">
            <v>0.6</v>
          </cell>
          <cell r="CZ79">
            <v>5</v>
          </cell>
          <cell r="DA79">
            <v>3</v>
          </cell>
          <cell r="DB79">
            <v>1.4000000000000001</v>
          </cell>
          <cell r="DE79">
            <v>0</v>
          </cell>
          <cell r="DF79"/>
          <cell r="DG79">
            <v>10</v>
          </cell>
          <cell r="DH79">
            <v>10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10</v>
          </cell>
          <cell r="DS79">
            <v>0</v>
          </cell>
          <cell r="DT79">
            <v>0</v>
          </cell>
          <cell r="DU79">
            <v>10</v>
          </cell>
          <cell r="DV79">
            <v>0</v>
          </cell>
          <cell r="DW79">
            <v>10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>
            <v>2</v>
          </cell>
          <cell r="FI79" t="str">
            <v/>
          </cell>
          <cell r="FJ79" t="str">
            <v/>
          </cell>
          <cell r="FK79" t="str">
            <v>2</v>
          </cell>
          <cell r="FN79">
            <v>10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1</v>
          </cell>
          <cell r="GT79">
            <v>0</v>
          </cell>
          <cell r="GU79">
            <v>1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2019</v>
          </cell>
          <cell r="ON79">
            <v>2019</v>
          </cell>
          <cell r="OO79">
            <v>2019</v>
          </cell>
          <cell r="OP79" t="str">
            <v>п</v>
          </cell>
          <cell r="OR79">
            <v>0</v>
          </cell>
          <cell r="OT79">
            <v>11.799999999999999</v>
          </cell>
        </row>
        <row r="80">
          <cell r="A80" t="str">
            <v>Г</v>
          </cell>
          <cell r="B80" t="str">
            <v>1.3</v>
          </cell>
          <cell r="C8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80" t="str">
            <v>Г</v>
          </cell>
          <cell r="E80">
            <v>0</v>
          </cell>
          <cell r="F80"/>
          <cell r="G80"/>
          <cell r="H80">
            <v>0</v>
          </cell>
          <cell r="I80"/>
          <cell r="J80">
            <v>852.29004287199996</v>
          </cell>
          <cell r="K80">
            <v>0</v>
          </cell>
          <cell r="L80">
            <v>852.29004287199996</v>
          </cell>
          <cell r="M80">
            <v>0</v>
          </cell>
          <cell r="N80">
            <v>0</v>
          </cell>
          <cell r="O80">
            <v>75.508838269152477</v>
          </cell>
          <cell r="P80">
            <v>178.17639041999999</v>
          </cell>
          <cell r="Q80">
            <v>598.60481432284746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3812.2178934788185</v>
          </cell>
          <cell r="CY80">
            <v>572.7289210797162</v>
          </cell>
          <cell r="CZ80">
            <v>1552.4358180467182</v>
          </cell>
          <cell r="DA80">
            <v>1396.6332410204841</v>
          </cell>
          <cell r="DB80">
            <v>351.73938608438334</v>
          </cell>
          <cell r="DE80">
            <v>0</v>
          </cell>
          <cell r="DF80"/>
          <cell r="DG80">
            <v>606.57616354999993</v>
          </cell>
          <cell r="DH80">
            <v>0</v>
          </cell>
          <cell r="DI80">
            <v>606.57616354999993</v>
          </cell>
          <cell r="DJ80">
            <v>38.906113530000006</v>
          </cell>
          <cell r="DK80">
            <v>197.33895278</v>
          </cell>
          <cell r="DL80">
            <v>344.75768944999993</v>
          </cell>
          <cell r="DM80">
            <v>25.573407790000001</v>
          </cell>
          <cell r="DN80">
            <v>277.00832313952753</v>
          </cell>
          <cell r="DS80">
            <v>142.68802315457594</v>
          </cell>
          <cell r="DT80">
            <v>56.493174655273869</v>
          </cell>
          <cell r="DU80">
            <v>49.232590688265262</v>
          </cell>
          <cell r="DV80">
            <v>28.594534641412469</v>
          </cell>
          <cell r="DW80">
            <v>49.232590688265262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1004.8499368499999</v>
          </cell>
          <cell r="ED80">
            <v>348.15047532000006</v>
          </cell>
          <cell r="EE80">
            <v>555.31403745</v>
          </cell>
          <cell r="EF80">
            <v>28.478351160000003</v>
          </cell>
          <cell r="EG80">
            <v>72.907072920000005</v>
          </cell>
          <cell r="EH80">
            <v>323.89559782000003</v>
          </cell>
          <cell r="EI80">
            <v>224.59279934</v>
          </cell>
          <cell r="EJ80">
            <v>95.952902250000008</v>
          </cell>
          <cell r="EK80">
            <v>0</v>
          </cell>
          <cell r="EL80">
            <v>3.3498962299999997</v>
          </cell>
          <cell r="EM80">
            <v>547.04228843999999</v>
          </cell>
          <cell r="EN80">
            <v>121.44383779</v>
          </cell>
          <cell r="EO80">
            <v>392.27474761999997</v>
          </cell>
          <cell r="EP80">
            <v>24.389055679999998</v>
          </cell>
          <cell r="EQ80">
            <v>8.9346473500000005</v>
          </cell>
          <cell r="ER80">
            <v>133.91205059000001</v>
          </cell>
          <cell r="ES80">
            <v>2.1138381900000001</v>
          </cell>
          <cell r="ET80">
            <v>67.086387580000007</v>
          </cell>
          <cell r="EU80">
            <v>4.0892954799999996</v>
          </cell>
          <cell r="EV80">
            <v>60.62252934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133.91205059000001</v>
          </cell>
          <cell r="FC80">
            <v>2.1138381900000001</v>
          </cell>
          <cell r="FD80">
            <v>67.086387580000007</v>
          </cell>
          <cell r="FE80">
            <v>4.0892954799999996</v>
          </cell>
          <cell r="FF80">
            <v>60.62252934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3102.5564480438834</v>
          </cell>
          <cell r="FO80">
            <v>0</v>
          </cell>
          <cell r="FP80">
            <v>175.58</v>
          </cell>
          <cell r="FQ80">
            <v>0</v>
          </cell>
          <cell r="FR80">
            <v>697.62100000000009</v>
          </cell>
          <cell r="FS80">
            <v>695.62100000000009</v>
          </cell>
          <cell r="FT80">
            <v>2</v>
          </cell>
          <cell r="FU80">
            <v>0</v>
          </cell>
          <cell r="FV80">
            <v>162</v>
          </cell>
          <cell r="FW80">
            <v>0</v>
          </cell>
          <cell r="FX80">
            <v>162</v>
          </cell>
          <cell r="FZ80">
            <v>604.26295830000004</v>
          </cell>
          <cell r="GA80">
            <v>0</v>
          </cell>
          <cell r="GB80">
            <v>10.842000000000002</v>
          </cell>
          <cell r="GC80">
            <v>0</v>
          </cell>
          <cell r="GD80">
            <v>18.175000000000001</v>
          </cell>
          <cell r="GE80">
            <v>18.175000000000001</v>
          </cell>
          <cell r="GF80">
            <v>0</v>
          </cell>
          <cell r="GG80">
            <v>0</v>
          </cell>
          <cell r="GH80">
            <v>112</v>
          </cell>
          <cell r="GI80">
            <v>0</v>
          </cell>
          <cell r="GJ80">
            <v>112</v>
          </cell>
          <cell r="GK80">
            <v>514.82344348999948</v>
          </cell>
          <cell r="GL80">
            <v>0</v>
          </cell>
          <cell r="GM80">
            <v>0</v>
          </cell>
          <cell r="GN80">
            <v>0</v>
          </cell>
          <cell r="GO80">
            <v>59.307000000000002</v>
          </cell>
          <cell r="GP80">
            <v>59.307000000000002</v>
          </cell>
          <cell r="GQ80">
            <v>0</v>
          </cell>
          <cell r="GR80">
            <v>0</v>
          </cell>
          <cell r="GS80">
            <v>1</v>
          </cell>
          <cell r="GT80">
            <v>0</v>
          </cell>
          <cell r="GU80">
            <v>1</v>
          </cell>
          <cell r="GV80">
            <v>475.62674384858701</v>
          </cell>
          <cell r="GW80">
            <v>0</v>
          </cell>
          <cell r="GX80">
            <v>0</v>
          </cell>
          <cell r="GY80">
            <v>0</v>
          </cell>
          <cell r="GZ80">
            <v>53</v>
          </cell>
          <cell r="HA80">
            <v>53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39.196699641412465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6.3069999999999995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660.58093822000001</v>
          </cell>
          <cell r="IZ80">
            <v>0</v>
          </cell>
          <cell r="JA80">
            <v>0</v>
          </cell>
          <cell r="JB80">
            <v>0</v>
          </cell>
          <cell r="JC80">
            <v>50.458500000000008</v>
          </cell>
          <cell r="JD80">
            <v>50.458500000000008</v>
          </cell>
          <cell r="JE80">
            <v>0</v>
          </cell>
          <cell r="JF80">
            <v>0</v>
          </cell>
          <cell r="JG80">
            <v>14</v>
          </cell>
          <cell r="JH80">
            <v>0</v>
          </cell>
          <cell r="JI80">
            <v>14</v>
          </cell>
          <cell r="JJ80">
            <v>2.0477729099999999</v>
          </cell>
          <cell r="JK80">
            <v>0</v>
          </cell>
          <cell r="JL80">
            <v>0</v>
          </cell>
          <cell r="JM80">
            <v>0</v>
          </cell>
          <cell r="JN80">
            <v>0.73250000000000004</v>
          </cell>
          <cell r="JO80">
            <v>0.73250000000000004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102.93556298</v>
          </cell>
          <cell r="JV80">
            <v>0</v>
          </cell>
          <cell r="JW80">
            <v>0</v>
          </cell>
          <cell r="JX80">
            <v>0</v>
          </cell>
          <cell r="JY80">
            <v>3.4590000000000001</v>
          </cell>
          <cell r="JZ80">
            <v>3.4590000000000001</v>
          </cell>
          <cell r="KA80">
            <v>0</v>
          </cell>
          <cell r="KB80">
            <v>0</v>
          </cell>
          <cell r="KC80">
            <v>3</v>
          </cell>
          <cell r="KD80">
            <v>0</v>
          </cell>
          <cell r="KE80">
            <v>3</v>
          </cell>
          <cell r="KF80">
            <v>555.59760232999997</v>
          </cell>
          <cell r="KG80">
            <v>0</v>
          </cell>
          <cell r="KH80">
            <v>0</v>
          </cell>
          <cell r="KI80">
            <v>0</v>
          </cell>
          <cell r="KJ80">
            <v>46.267000000000003</v>
          </cell>
          <cell r="KK80">
            <v>46.267000000000003</v>
          </cell>
          <cell r="KL80">
            <v>0</v>
          </cell>
          <cell r="KM80">
            <v>0</v>
          </cell>
          <cell r="KN80">
            <v>11</v>
          </cell>
          <cell r="KO80">
            <v>0</v>
          </cell>
          <cell r="KP80">
            <v>11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555.59760232999997</v>
          </cell>
          <cell r="LC80">
            <v>0</v>
          </cell>
          <cell r="LD80">
            <v>0</v>
          </cell>
          <cell r="LE80">
            <v>0</v>
          </cell>
          <cell r="LF80">
            <v>46.267000000000003</v>
          </cell>
          <cell r="LG80">
            <v>46.267000000000003</v>
          </cell>
          <cell r="LH80">
            <v>0</v>
          </cell>
          <cell r="LI80">
            <v>0</v>
          </cell>
          <cell r="LJ80">
            <v>11</v>
          </cell>
          <cell r="LK80">
            <v>0</v>
          </cell>
          <cell r="LL80">
            <v>11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R80">
            <v>0</v>
          </cell>
          <cell r="OT80">
            <v>2058.9576829299626</v>
          </cell>
        </row>
        <row r="81">
          <cell r="A81" t="str">
            <v>Г</v>
          </cell>
          <cell r="B81" t="str">
            <v>1.3.1</v>
          </cell>
          <cell r="C8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81" t="str">
            <v>Г</v>
          </cell>
          <cell r="E81">
            <v>0</v>
          </cell>
          <cell r="F81"/>
          <cell r="G81"/>
          <cell r="H81">
            <v>0</v>
          </cell>
          <cell r="I81"/>
          <cell r="J81">
            <v>852.29004287199996</v>
          </cell>
          <cell r="K81">
            <v>0</v>
          </cell>
          <cell r="L81">
            <v>852.29004287199996</v>
          </cell>
          <cell r="M81">
            <v>0</v>
          </cell>
          <cell r="N81">
            <v>0</v>
          </cell>
          <cell r="O81">
            <v>75.508838269152477</v>
          </cell>
          <cell r="P81">
            <v>178.17639041999999</v>
          </cell>
          <cell r="Q81">
            <v>598.60481432284746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3812.2178934788185</v>
          </cell>
          <cell r="CY81">
            <v>572.7289210797162</v>
          </cell>
          <cell r="CZ81">
            <v>1552.4358180467182</v>
          </cell>
          <cell r="DA81">
            <v>1396.6332410204841</v>
          </cell>
          <cell r="DB81">
            <v>351.73938608438334</v>
          </cell>
          <cell r="DE81">
            <v>0</v>
          </cell>
          <cell r="DF81"/>
          <cell r="DG81">
            <v>606.57616354999993</v>
          </cell>
          <cell r="DH81">
            <v>0</v>
          </cell>
          <cell r="DI81">
            <v>606.57616354999993</v>
          </cell>
          <cell r="DJ81">
            <v>38.906113530000006</v>
          </cell>
          <cell r="DK81">
            <v>197.33895278</v>
          </cell>
          <cell r="DL81">
            <v>344.75768944999993</v>
          </cell>
          <cell r="DM81">
            <v>25.573407790000001</v>
          </cell>
          <cell r="DN81">
            <v>277.00832313952753</v>
          </cell>
          <cell r="DS81">
            <v>142.68802315457594</v>
          </cell>
          <cell r="DT81">
            <v>56.493174655273869</v>
          </cell>
          <cell r="DU81">
            <v>49.232590688265262</v>
          </cell>
          <cell r="DV81">
            <v>28.594534641412469</v>
          </cell>
          <cell r="DW81">
            <v>49.232590688265262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1004.8499368499999</v>
          </cell>
          <cell r="ED81">
            <v>348.15047532000006</v>
          </cell>
          <cell r="EE81">
            <v>555.31403745</v>
          </cell>
          <cell r="EF81">
            <v>28.478351160000003</v>
          </cell>
          <cell r="EG81">
            <v>72.907072920000005</v>
          </cell>
          <cell r="EH81">
            <v>323.89559782000003</v>
          </cell>
          <cell r="EI81">
            <v>224.59279934</v>
          </cell>
          <cell r="EJ81">
            <v>95.952902250000008</v>
          </cell>
          <cell r="EK81">
            <v>0</v>
          </cell>
          <cell r="EL81">
            <v>3.3498962299999997</v>
          </cell>
          <cell r="EM81">
            <v>547.04228843999999</v>
          </cell>
          <cell r="EN81">
            <v>121.44383779</v>
          </cell>
          <cell r="EO81">
            <v>392.27474761999997</v>
          </cell>
          <cell r="EP81">
            <v>24.389055679999998</v>
          </cell>
          <cell r="EQ81">
            <v>8.9346473500000005</v>
          </cell>
          <cell r="ER81">
            <v>133.91205059000001</v>
          </cell>
          <cell r="ES81">
            <v>2.1138381900000001</v>
          </cell>
          <cell r="ET81">
            <v>67.086387580000007</v>
          </cell>
          <cell r="EU81">
            <v>4.0892954799999996</v>
          </cell>
          <cell r="EV81">
            <v>60.62252934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133.91205059000001</v>
          </cell>
          <cell r="FC81">
            <v>2.1138381900000001</v>
          </cell>
          <cell r="FD81">
            <v>67.086387580000007</v>
          </cell>
          <cell r="FE81">
            <v>4.0892954799999996</v>
          </cell>
          <cell r="FF81">
            <v>60.62252934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3102.5564480438834</v>
          </cell>
          <cell r="FO81">
            <v>0</v>
          </cell>
          <cell r="FP81">
            <v>175.58</v>
          </cell>
          <cell r="FQ81">
            <v>0</v>
          </cell>
          <cell r="FR81">
            <v>697.62100000000009</v>
          </cell>
          <cell r="FS81">
            <v>695.62100000000009</v>
          </cell>
          <cell r="FT81">
            <v>2</v>
          </cell>
          <cell r="FU81">
            <v>0</v>
          </cell>
          <cell r="FV81">
            <v>162</v>
          </cell>
          <cell r="FW81">
            <v>0</v>
          </cell>
          <cell r="FX81">
            <v>162</v>
          </cell>
          <cell r="FZ81">
            <v>604.26295830000004</v>
          </cell>
          <cell r="GA81">
            <v>0</v>
          </cell>
          <cell r="GB81">
            <v>10.842000000000002</v>
          </cell>
          <cell r="GC81">
            <v>0</v>
          </cell>
          <cell r="GD81">
            <v>18.175000000000001</v>
          </cell>
          <cell r="GE81">
            <v>18.175000000000001</v>
          </cell>
          <cell r="GF81">
            <v>0</v>
          </cell>
          <cell r="GG81">
            <v>0</v>
          </cell>
          <cell r="GH81">
            <v>112</v>
          </cell>
          <cell r="GI81">
            <v>0</v>
          </cell>
          <cell r="GJ81">
            <v>112</v>
          </cell>
          <cell r="GK81">
            <v>514.82344348999948</v>
          </cell>
          <cell r="GL81">
            <v>0</v>
          </cell>
          <cell r="GM81">
            <v>0</v>
          </cell>
          <cell r="GN81">
            <v>0</v>
          </cell>
          <cell r="GO81">
            <v>59.307000000000002</v>
          </cell>
          <cell r="GP81">
            <v>59.307000000000002</v>
          </cell>
          <cell r="GQ81">
            <v>0</v>
          </cell>
          <cell r="GR81">
            <v>0</v>
          </cell>
          <cell r="GS81">
            <v>1</v>
          </cell>
          <cell r="GT81">
            <v>0</v>
          </cell>
          <cell r="GU81">
            <v>1</v>
          </cell>
          <cell r="GV81">
            <v>475.62674384858701</v>
          </cell>
          <cell r="GW81">
            <v>0</v>
          </cell>
          <cell r="GX81">
            <v>0</v>
          </cell>
          <cell r="GY81">
            <v>0</v>
          </cell>
          <cell r="GZ81">
            <v>53</v>
          </cell>
          <cell r="HA81">
            <v>53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39.196699641412465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6.3069999999999995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660.58093822000001</v>
          </cell>
          <cell r="IZ81">
            <v>0</v>
          </cell>
          <cell r="JA81">
            <v>0</v>
          </cell>
          <cell r="JB81">
            <v>0</v>
          </cell>
          <cell r="JC81">
            <v>50.458500000000008</v>
          </cell>
          <cell r="JD81">
            <v>50.458500000000008</v>
          </cell>
          <cell r="JE81">
            <v>0</v>
          </cell>
          <cell r="JF81">
            <v>0</v>
          </cell>
          <cell r="JG81">
            <v>14</v>
          </cell>
          <cell r="JH81">
            <v>0</v>
          </cell>
          <cell r="JI81">
            <v>14</v>
          </cell>
          <cell r="JJ81">
            <v>2.0477729099999999</v>
          </cell>
          <cell r="JK81">
            <v>0</v>
          </cell>
          <cell r="JL81">
            <v>0</v>
          </cell>
          <cell r="JM81">
            <v>0</v>
          </cell>
          <cell r="JN81">
            <v>0.73250000000000004</v>
          </cell>
          <cell r="JO81">
            <v>0.73250000000000004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102.93556298</v>
          </cell>
          <cell r="JV81">
            <v>0</v>
          </cell>
          <cell r="JW81">
            <v>0</v>
          </cell>
          <cell r="JX81">
            <v>0</v>
          </cell>
          <cell r="JY81">
            <v>3.4590000000000001</v>
          </cell>
          <cell r="JZ81">
            <v>3.4590000000000001</v>
          </cell>
          <cell r="KA81">
            <v>0</v>
          </cell>
          <cell r="KB81">
            <v>0</v>
          </cell>
          <cell r="KC81">
            <v>3</v>
          </cell>
          <cell r="KD81">
            <v>0</v>
          </cell>
          <cell r="KE81">
            <v>3</v>
          </cell>
          <cell r="KF81">
            <v>555.59760232999997</v>
          </cell>
          <cell r="KG81">
            <v>0</v>
          </cell>
          <cell r="KH81">
            <v>0</v>
          </cell>
          <cell r="KI81">
            <v>0</v>
          </cell>
          <cell r="KJ81">
            <v>46.267000000000003</v>
          </cell>
          <cell r="KK81">
            <v>46.267000000000003</v>
          </cell>
          <cell r="KL81">
            <v>0</v>
          </cell>
          <cell r="KM81">
            <v>0</v>
          </cell>
          <cell r="KN81">
            <v>11</v>
          </cell>
          <cell r="KO81">
            <v>0</v>
          </cell>
          <cell r="KP81">
            <v>11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555.59760232999997</v>
          </cell>
          <cell r="LC81">
            <v>0</v>
          </cell>
          <cell r="LD81">
            <v>0</v>
          </cell>
          <cell r="LE81">
            <v>0</v>
          </cell>
          <cell r="LF81">
            <v>46.267000000000003</v>
          </cell>
          <cell r="LG81">
            <v>46.267000000000003</v>
          </cell>
          <cell r="LH81">
            <v>0</v>
          </cell>
          <cell r="LI81">
            <v>0</v>
          </cell>
          <cell r="LJ81">
            <v>11</v>
          </cell>
          <cell r="LK81">
            <v>0</v>
          </cell>
          <cell r="LL81">
            <v>11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R81">
            <v>0</v>
          </cell>
          <cell r="OT81">
            <v>2058.9576829299626</v>
          </cell>
        </row>
        <row r="82">
          <cell r="A82" t="str">
            <v>Г</v>
          </cell>
          <cell r="B82" t="str">
            <v>1.3.2</v>
          </cell>
          <cell r="C8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82" t="str">
            <v>Г</v>
          </cell>
          <cell r="E82">
            <v>0</v>
          </cell>
          <cell r="F82"/>
          <cell r="G82"/>
          <cell r="H82">
            <v>0</v>
          </cell>
          <cell r="I82"/>
          <cell r="J82">
            <v>852.29004287199996</v>
          </cell>
          <cell r="K82">
            <v>0</v>
          </cell>
          <cell r="L82">
            <v>852.29004287199996</v>
          </cell>
          <cell r="M82">
            <v>0</v>
          </cell>
          <cell r="N82">
            <v>0</v>
          </cell>
          <cell r="O82">
            <v>75.508838269152477</v>
          </cell>
          <cell r="P82">
            <v>178.17639041999999</v>
          </cell>
          <cell r="Q82">
            <v>598.60481432284746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3812.2178934788185</v>
          </cell>
          <cell r="CY82">
            <v>572.7289210797162</v>
          </cell>
          <cell r="CZ82">
            <v>1552.4358180467182</v>
          </cell>
          <cell r="DA82">
            <v>1396.6332410204841</v>
          </cell>
          <cell r="DB82">
            <v>351.73938608438334</v>
          </cell>
          <cell r="DE82">
            <v>0</v>
          </cell>
          <cell r="DF82"/>
          <cell r="DG82">
            <v>606.57616354999993</v>
          </cell>
          <cell r="DH82">
            <v>0</v>
          </cell>
          <cell r="DI82">
            <v>606.57616354999993</v>
          </cell>
          <cell r="DJ82">
            <v>38.906113530000006</v>
          </cell>
          <cell r="DK82">
            <v>197.33895278</v>
          </cell>
          <cell r="DL82">
            <v>344.75768944999993</v>
          </cell>
          <cell r="DM82">
            <v>25.573407790000001</v>
          </cell>
          <cell r="DN82">
            <v>277.00832313952753</v>
          </cell>
          <cell r="DS82">
            <v>142.68802315457594</v>
          </cell>
          <cell r="DT82">
            <v>56.493174655273869</v>
          </cell>
          <cell r="DU82">
            <v>49.232590688265262</v>
          </cell>
          <cell r="DV82">
            <v>28.594534641412469</v>
          </cell>
          <cell r="DW82">
            <v>49.232590688265262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1004.8499368499999</v>
          </cell>
          <cell r="ED82">
            <v>348.15047532000006</v>
          </cell>
          <cell r="EE82">
            <v>555.31403745</v>
          </cell>
          <cell r="EF82">
            <v>28.478351160000003</v>
          </cell>
          <cell r="EG82">
            <v>72.907072920000005</v>
          </cell>
          <cell r="EH82">
            <v>323.89559782000003</v>
          </cell>
          <cell r="EI82">
            <v>224.59279934</v>
          </cell>
          <cell r="EJ82">
            <v>95.952902250000008</v>
          </cell>
          <cell r="EK82">
            <v>0</v>
          </cell>
          <cell r="EL82">
            <v>3.3498962299999997</v>
          </cell>
          <cell r="EM82">
            <v>547.04228843999999</v>
          </cell>
          <cell r="EN82">
            <v>121.44383779</v>
          </cell>
          <cell r="EO82">
            <v>392.27474761999997</v>
          </cell>
          <cell r="EP82">
            <v>24.389055679999998</v>
          </cell>
          <cell r="EQ82">
            <v>8.9346473500000005</v>
          </cell>
          <cell r="ER82">
            <v>133.91205059000001</v>
          </cell>
          <cell r="ES82">
            <v>2.1138381900000001</v>
          </cell>
          <cell r="ET82">
            <v>67.086387580000007</v>
          </cell>
          <cell r="EU82">
            <v>4.0892954799999996</v>
          </cell>
          <cell r="EV82">
            <v>60.62252934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133.91205059000001</v>
          </cell>
          <cell r="FC82">
            <v>2.1138381900000001</v>
          </cell>
          <cell r="FD82">
            <v>67.086387580000007</v>
          </cell>
          <cell r="FE82">
            <v>4.0892954799999996</v>
          </cell>
          <cell r="FF82">
            <v>60.62252934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3102.5564480438834</v>
          </cell>
          <cell r="FO82">
            <v>0</v>
          </cell>
          <cell r="FP82">
            <v>175.58</v>
          </cell>
          <cell r="FQ82">
            <v>0</v>
          </cell>
          <cell r="FR82">
            <v>697.62100000000009</v>
          </cell>
          <cell r="FS82">
            <v>695.62100000000009</v>
          </cell>
          <cell r="FT82">
            <v>2</v>
          </cell>
          <cell r="FU82">
            <v>0</v>
          </cell>
          <cell r="FV82">
            <v>162</v>
          </cell>
          <cell r="FW82">
            <v>0</v>
          </cell>
          <cell r="FX82">
            <v>162</v>
          </cell>
          <cell r="FZ82">
            <v>604.26295830000004</v>
          </cell>
          <cell r="GA82">
            <v>0</v>
          </cell>
          <cell r="GB82">
            <v>10.842000000000002</v>
          </cell>
          <cell r="GC82">
            <v>0</v>
          </cell>
          <cell r="GD82">
            <v>18.175000000000001</v>
          </cell>
          <cell r="GE82">
            <v>18.175000000000001</v>
          </cell>
          <cell r="GF82">
            <v>0</v>
          </cell>
          <cell r="GG82">
            <v>0</v>
          </cell>
          <cell r="GH82">
            <v>112</v>
          </cell>
          <cell r="GI82">
            <v>0</v>
          </cell>
          <cell r="GJ82">
            <v>112</v>
          </cell>
          <cell r="GK82">
            <v>514.82344348999948</v>
          </cell>
          <cell r="GL82">
            <v>0</v>
          </cell>
          <cell r="GM82">
            <v>0</v>
          </cell>
          <cell r="GN82">
            <v>0</v>
          </cell>
          <cell r="GO82">
            <v>59.307000000000002</v>
          </cell>
          <cell r="GP82">
            <v>59.307000000000002</v>
          </cell>
          <cell r="GQ82">
            <v>0</v>
          </cell>
          <cell r="GR82">
            <v>0</v>
          </cell>
          <cell r="GS82">
            <v>1</v>
          </cell>
          <cell r="GT82">
            <v>0</v>
          </cell>
          <cell r="GU82">
            <v>1</v>
          </cell>
          <cell r="GV82">
            <v>475.62674384858701</v>
          </cell>
          <cell r="GW82">
            <v>0</v>
          </cell>
          <cell r="GX82">
            <v>0</v>
          </cell>
          <cell r="GY82">
            <v>0</v>
          </cell>
          <cell r="GZ82">
            <v>53</v>
          </cell>
          <cell r="HA82">
            <v>53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39.196699641412465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6.3069999999999995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660.58093822000001</v>
          </cell>
          <cell r="IZ82">
            <v>0</v>
          </cell>
          <cell r="JA82">
            <v>0</v>
          </cell>
          <cell r="JB82">
            <v>0</v>
          </cell>
          <cell r="JC82">
            <v>50.458500000000008</v>
          </cell>
          <cell r="JD82">
            <v>50.458500000000008</v>
          </cell>
          <cell r="JE82">
            <v>0</v>
          </cell>
          <cell r="JF82">
            <v>0</v>
          </cell>
          <cell r="JG82">
            <v>14</v>
          </cell>
          <cell r="JH82">
            <v>0</v>
          </cell>
          <cell r="JI82">
            <v>14</v>
          </cell>
          <cell r="JJ82">
            <v>2.0477729099999999</v>
          </cell>
          <cell r="JK82">
            <v>0</v>
          </cell>
          <cell r="JL82">
            <v>0</v>
          </cell>
          <cell r="JM82">
            <v>0</v>
          </cell>
          <cell r="JN82">
            <v>0.73250000000000004</v>
          </cell>
          <cell r="JO82">
            <v>0.73250000000000004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102.93556298</v>
          </cell>
          <cell r="JV82">
            <v>0</v>
          </cell>
          <cell r="JW82">
            <v>0</v>
          </cell>
          <cell r="JX82">
            <v>0</v>
          </cell>
          <cell r="JY82">
            <v>3.4590000000000001</v>
          </cell>
          <cell r="JZ82">
            <v>3.4590000000000001</v>
          </cell>
          <cell r="KA82">
            <v>0</v>
          </cell>
          <cell r="KB82">
            <v>0</v>
          </cell>
          <cell r="KC82">
            <v>3</v>
          </cell>
          <cell r="KD82">
            <v>0</v>
          </cell>
          <cell r="KE82">
            <v>3</v>
          </cell>
          <cell r="KF82">
            <v>555.59760232999997</v>
          </cell>
          <cell r="KG82">
            <v>0</v>
          </cell>
          <cell r="KH82">
            <v>0</v>
          </cell>
          <cell r="KI82">
            <v>0</v>
          </cell>
          <cell r="KJ82">
            <v>46.267000000000003</v>
          </cell>
          <cell r="KK82">
            <v>46.267000000000003</v>
          </cell>
          <cell r="KL82">
            <v>0</v>
          </cell>
          <cell r="KM82">
            <v>0</v>
          </cell>
          <cell r="KN82">
            <v>11</v>
          </cell>
          <cell r="KO82">
            <v>0</v>
          </cell>
          <cell r="KP82">
            <v>11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555.59760232999997</v>
          </cell>
          <cell r="LC82">
            <v>0</v>
          </cell>
          <cell r="LD82">
            <v>0</v>
          </cell>
          <cell r="LE82">
            <v>0</v>
          </cell>
          <cell r="LF82">
            <v>46.267000000000003</v>
          </cell>
          <cell r="LG82">
            <v>46.267000000000003</v>
          </cell>
          <cell r="LH82">
            <v>0</v>
          </cell>
          <cell r="LI82">
            <v>0</v>
          </cell>
          <cell r="LJ82">
            <v>11</v>
          </cell>
          <cell r="LK82">
            <v>0</v>
          </cell>
          <cell r="LL82">
            <v>11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R82">
            <v>0</v>
          </cell>
          <cell r="OT82">
            <v>2058.9576829299626</v>
          </cell>
        </row>
        <row r="83">
          <cell r="A83" t="str">
            <v>Г</v>
          </cell>
          <cell r="B83" t="str">
            <v>1.4</v>
          </cell>
          <cell r="C83" t="str">
            <v>Прочее новое строительство объектов электросетевого хозяйства, всего, в том числе:</v>
          </cell>
          <cell r="D83" t="str">
            <v>Г</v>
          </cell>
          <cell r="E83">
            <v>0</v>
          </cell>
          <cell r="F83"/>
          <cell r="G83"/>
          <cell r="H83">
            <v>0</v>
          </cell>
          <cell r="I83"/>
          <cell r="J83">
            <v>852.29004287199996</v>
          </cell>
          <cell r="K83">
            <v>0</v>
          </cell>
          <cell r="L83">
            <v>852.29004287199996</v>
          </cell>
          <cell r="M83">
            <v>0</v>
          </cell>
          <cell r="N83">
            <v>0</v>
          </cell>
          <cell r="O83">
            <v>75.508838269152477</v>
          </cell>
          <cell r="P83">
            <v>178.17639041999999</v>
          </cell>
          <cell r="Q83">
            <v>598.60481432284746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3812.2178934788185</v>
          </cell>
          <cell r="CY83">
            <v>572.7289210797162</v>
          </cell>
          <cell r="CZ83">
            <v>1552.4358180467182</v>
          </cell>
          <cell r="DA83">
            <v>1396.6332410204841</v>
          </cell>
          <cell r="DB83">
            <v>351.73938608438334</v>
          </cell>
          <cell r="DE83">
            <v>0</v>
          </cell>
          <cell r="DF83"/>
          <cell r="DG83">
            <v>606.57616354999993</v>
          </cell>
          <cell r="DH83">
            <v>0</v>
          </cell>
          <cell r="DI83">
            <v>606.57616354999993</v>
          </cell>
          <cell r="DJ83">
            <v>38.906113530000006</v>
          </cell>
          <cell r="DK83">
            <v>197.33895278</v>
          </cell>
          <cell r="DL83">
            <v>344.75768944999993</v>
          </cell>
          <cell r="DM83">
            <v>25.573407790000001</v>
          </cell>
          <cell r="DN83">
            <v>277.00832313952753</v>
          </cell>
          <cell r="DS83">
            <v>142.68802315457594</v>
          </cell>
          <cell r="DT83">
            <v>56.493174655273869</v>
          </cell>
          <cell r="DU83">
            <v>49.232590688265262</v>
          </cell>
          <cell r="DV83">
            <v>28.594534641412469</v>
          </cell>
          <cell r="DW83">
            <v>49.232590688265262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1004.8499368499999</v>
          </cell>
          <cell r="ED83">
            <v>348.15047532000006</v>
          </cell>
          <cell r="EE83">
            <v>555.31403745</v>
          </cell>
          <cell r="EF83">
            <v>28.478351160000003</v>
          </cell>
          <cell r="EG83">
            <v>72.907072920000005</v>
          </cell>
          <cell r="EH83">
            <v>323.89559782000003</v>
          </cell>
          <cell r="EI83">
            <v>224.59279934</v>
          </cell>
          <cell r="EJ83">
            <v>95.952902250000008</v>
          </cell>
          <cell r="EK83">
            <v>0</v>
          </cell>
          <cell r="EL83">
            <v>3.3498962299999997</v>
          </cell>
          <cell r="EM83">
            <v>547.04228843999999</v>
          </cell>
          <cell r="EN83">
            <v>121.44383779</v>
          </cell>
          <cell r="EO83">
            <v>392.27474761999997</v>
          </cell>
          <cell r="EP83">
            <v>24.389055679999998</v>
          </cell>
          <cell r="EQ83">
            <v>8.9346473500000005</v>
          </cell>
          <cell r="ER83">
            <v>133.91205059000001</v>
          </cell>
          <cell r="ES83">
            <v>2.1138381900000001</v>
          </cell>
          <cell r="ET83">
            <v>67.086387580000007</v>
          </cell>
          <cell r="EU83">
            <v>4.0892954799999996</v>
          </cell>
          <cell r="EV83">
            <v>60.62252934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133.91205059000001</v>
          </cell>
          <cell r="FC83">
            <v>2.1138381900000001</v>
          </cell>
          <cell r="FD83">
            <v>67.086387580000007</v>
          </cell>
          <cell r="FE83">
            <v>4.0892954799999996</v>
          </cell>
          <cell r="FF83">
            <v>60.62252934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3102.5564480438834</v>
          </cell>
          <cell r="FO83">
            <v>0</v>
          </cell>
          <cell r="FP83">
            <v>175.58</v>
          </cell>
          <cell r="FQ83">
            <v>0</v>
          </cell>
          <cell r="FR83">
            <v>697.62100000000009</v>
          </cell>
          <cell r="FS83">
            <v>695.62100000000009</v>
          </cell>
          <cell r="FT83">
            <v>2</v>
          </cell>
          <cell r="FU83">
            <v>0</v>
          </cell>
          <cell r="FV83">
            <v>162</v>
          </cell>
          <cell r="FW83">
            <v>0</v>
          </cell>
          <cell r="FX83">
            <v>162</v>
          </cell>
          <cell r="FZ83">
            <v>604.26295830000004</v>
          </cell>
          <cell r="GA83">
            <v>0</v>
          </cell>
          <cell r="GB83">
            <v>10.842000000000002</v>
          </cell>
          <cell r="GC83">
            <v>0</v>
          </cell>
          <cell r="GD83">
            <v>18.175000000000001</v>
          </cell>
          <cell r="GE83">
            <v>18.175000000000001</v>
          </cell>
          <cell r="GF83">
            <v>0</v>
          </cell>
          <cell r="GG83">
            <v>0</v>
          </cell>
          <cell r="GH83">
            <v>112</v>
          </cell>
          <cell r="GI83">
            <v>0</v>
          </cell>
          <cell r="GJ83">
            <v>112</v>
          </cell>
          <cell r="GK83">
            <v>514.82344348999948</v>
          </cell>
          <cell r="GL83">
            <v>0</v>
          </cell>
          <cell r="GM83">
            <v>0</v>
          </cell>
          <cell r="GN83">
            <v>0</v>
          </cell>
          <cell r="GO83">
            <v>59.307000000000002</v>
          </cell>
          <cell r="GP83">
            <v>59.307000000000002</v>
          </cell>
          <cell r="GQ83">
            <v>0</v>
          </cell>
          <cell r="GR83">
            <v>0</v>
          </cell>
          <cell r="GS83">
            <v>1</v>
          </cell>
          <cell r="GT83">
            <v>0</v>
          </cell>
          <cell r="GU83">
            <v>1</v>
          </cell>
          <cell r="GV83">
            <v>475.62674384858701</v>
          </cell>
          <cell r="GW83">
            <v>0</v>
          </cell>
          <cell r="GX83">
            <v>0</v>
          </cell>
          <cell r="GY83">
            <v>0</v>
          </cell>
          <cell r="GZ83">
            <v>53</v>
          </cell>
          <cell r="HA83">
            <v>53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39.196699641412465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6.3069999999999995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660.58093822000001</v>
          </cell>
          <cell r="IZ83">
            <v>0</v>
          </cell>
          <cell r="JA83">
            <v>0</v>
          </cell>
          <cell r="JB83">
            <v>0</v>
          </cell>
          <cell r="JC83">
            <v>50.458500000000008</v>
          </cell>
          <cell r="JD83">
            <v>50.458500000000008</v>
          </cell>
          <cell r="JE83">
            <v>0</v>
          </cell>
          <cell r="JF83">
            <v>0</v>
          </cell>
          <cell r="JG83">
            <v>14</v>
          </cell>
          <cell r="JH83">
            <v>0</v>
          </cell>
          <cell r="JI83">
            <v>14</v>
          </cell>
          <cell r="JJ83">
            <v>2.0477729099999999</v>
          </cell>
          <cell r="JK83">
            <v>0</v>
          </cell>
          <cell r="JL83">
            <v>0</v>
          </cell>
          <cell r="JM83">
            <v>0</v>
          </cell>
          <cell r="JN83">
            <v>0.73250000000000004</v>
          </cell>
          <cell r="JO83">
            <v>0.73250000000000004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102.93556298</v>
          </cell>
          <cell r="JV83">
            <v>0</v>
          </cell>
          <cell r="JW83">
            <v>0</v>
          </cell>
          <cell r="JX83">
            <v>0</v>
          </cell>
          <cell r="JY83">
            <v>3.4590000000000001</v>
          </cell>
          <cell r="JZ83">
            <v>3.4590000000000001</v>
          </cell>
          <cell r="KA83">
            <v>0</v>
          </cell>
          <cell r="KB83">
            <v>0</v>
          </cell>
          <cell r="KC83">
            <v>3</v>
          </cell>
          <cell r="KD83">
            <v>0</v>
          </cell>
          <cell r="KE83">
            <v>3</v>
          </cell>
          <cell r="KF83">
            <v>555.59760232999997</v>
          </cell>
          <cell r="KG83">
            <v>0</v>
          </cell>
          <cell r="KH83">
            <v>0</v>
          </cell>
          <cell r="KI83">
            <v>0</v>
          </cell>
          <cell r="KJ83">
            <v>46.267000000000003</v>
          </cell>
          <cell r="KK83">
            <v>46.267000000000003</v>
          </cell>
          <cell r="KL83">
            <v>0</v>
          </cell>
          <cell r="KM83">
            <v>0</v>
          </cell>
          <cell r="KN83">
            <v>11</v>
          </cell>
          <cell r="KO83">
            <v>0</v>
          </cell>
          <cell r="KP83">
            <v>11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555.59760232999997</v>
          </cell>
          <cell r="LC83">
            <v>0</v>
          </cell>
          <cell r="LD83">
            <v>0</v>
          </cell>
          <cell r="LE83">
            <v>0</v>
          </cell>
          <cell r="LF83">
            <v>46.267000000000003</v>
          </cell>
          <cell r="LG83">
            <v>46.267000000000003</v>
          </cell>
          <cell r="LH83">
            <v>0</v>
          </cell>
          <cell r="LI83">
            <v>0</v>
          </cell>
          <cell r="LJ83">
            <v>11</v>
          </cell>
          <cell r="LK83">
            <v>0</v>
          </cell>
          <cell r="LL83">
            <v>11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R83">
            <v>0</v>
          </cell>
          <cell r="OT83">
            <v>2058.9576829299626</v>
          </cell>
        </row>
        <row r="84">
          <cell r="A84" t="str">
            <v>Г</v>
          </cell>
          <cell r="B84" t="str">
            <v>1.5</v>
          </cell>
          <cell r="C84" t="str">
            <v>Покупка земельных участков для целей реализации инвестиционных проектов, всего, в том числе:</v>
          </cell>
          <cell r="D84" t="str">
            <v>Г</v>
          </cell>
          <cell r="E84">
            <v>0</v>
          </cell>
          <cell r="F84"/>
          <cell r="G84"/>
          <cell r="H84">
            <v>0</v>
          </cell>
          <cell r="I84"/>
          <cell r="J84">
            <v>852.29004287199996</v>
          </cell>
          <cell r="K84">
            <v>0</v>
          </cell>
          <cell r="L84">
            <v>852.29004287199996</v>
          </cell>
          <cell r="M84">
            <v>0</v>
          </cell>
          <cell r="N84">
            <v>0</v>
          </cell>
          <cell r="O84">
            <v>75.508838269152477</v>
          </cell>
          <cell r="P84">
            <v>178.17639041999999</v>
          </cell>
          <cell r="Q84">
            <v>598.60481432284746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3812.2178934788185</v>
          </cell>
          <cell r="CY84">
            <v>572.7289210797162</v>
          </cell>
          <cell r="CZ84">
            <v>1552.4358180467182</v>
          </cell>
          <cell r="DA84">
            <v>1396.6332410204841</v>
          </cell>
          <cell r="DB84">
            <v>351.73938608438334</v>
          </cell>
          <cell r="DE84">
            <v>0</v>
          </cell>
          <cell r="DF84"/>
          <cell r="DG84">
            <v>606.57616354999993</v>
          </cell>
          <cell r="DH84">
            <v>0</v>
          </cell>
          <cell r="DI84">
            <v>606.57616354999993</v>
          </cell>
          <cell r="DJ84">
            <v>38.906113530000006</v>
          </cell>
          <cell r="DK84">
            <v>197.33895278</v>
          </cell>
          <cell r="DL84">
            <v>344.75768944999993</v>
          </cell>
          <cell r="DM84">
            <v>25.573407790000001</v>
          </cell>
          <cell r="DN84">
            <v>277.00832313952753</v>
          </cell>
          <cell r="DS84">
            <v>142.68802315457594</v>
          </cell>
          <cell r="DT84">
            <v>56.493174655273869</v>
          </cell>
          <cell r="DU84">
            <v>49.232590688265262</v>
          </cell>
          <cell r="DV84">
            <v>28.594534641412469</v>
          </cell>
          <cell r="DW84">
            <v>49.232590688265262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1004.8499368499999</v>
          </cell>
          <cell r="ED84">
            <v>348.15047532000006</v>
          </cell>
          <cell r="EE84">
            <v>555.31403745</v>
          </cell>
          <cell r="EF84">
            <v>28.478351160000003</v>
          </cell>
          <cell r="EG84">
            <v>72.907072920000005</v>
          </cell>
          <cell r="EH84">
            <v>323.89559782000003</v>
          </cell>
          <cell r="EI84">
            <v>224.59279934</v>
          </cell>
          <cell r="EJ84">
            <v>95.952902250000008</v>
          </cell>
          <cell r="EK84">
            <v>0</v>
          </cell>
          <cell r="EL84">
            <v>3.3498962299999997</v>
          </cell>
          <cell r="EM84">
            <v>547.04228843999999</v>
          </cell>
          <cell r="EN84">
            <v>121.44383779</v>
          </cell>
          <cell r="EO84">
            <v>392.27474761999997</v>
          </cell>
          <cell r="EP84">
            <v>24.389055679999998</v>
          </cell>
          <cell r="EQ84">
            <v>8.9346473500000005</v>
          </cell>
          <cell r="ER84">
            <v>133.91205059000001</v>
          </cell>
          <cell r="ES84">
            <v>2.1138381900000001</v>
          </cell>
          <cell r="ET84">
            <v>67.086387580000007</v>
          </cell>
          <cell r="EU84">
            <v>4.0892954799999996</v>
          </cell>
          <cell r="EV84">
            <v>60.62252934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133.91205059000001</v>
          </cell>
          <cell r="FC84">
            <v>2.1138381900000001</v>
          </cell>
          <cell r="FD84">
            <v>67.086387580000007</v>
          </cell>
          <cell r="FE84">
            <v>4.0892954799999996</v>
          </cell>
          <cell r="FF84">
            <v>60.62252934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3102.5564480438834</v>
          </cell>
          <cell r="FO84">
            <v>0</v>
          </cell>
          <cell r="FP84">
            <v>175.58</v>
          </cell>
          <cell r="FQ84">
            <v>0</v>
          </cell>
          <cell r="FR84">
            <v>697.62100000000009</v>
          </cell>
          <cell r="FS84">
            <v>695.62100000000009</v>
          </cell>
          <cell r="FT84">
            <v>2</v>
          </cell>
          <cell r="FU84">
            <v>0</v>
          </cell>
          <cell r="FV84">
            <v>162</v>
          </cell>
          <cell r="FW84">
            <v>0</v>
          </cell>
          <cell r="FX84">
            <v>162</v>
          </cell>
          <cell r="FZ84">
            <v>604.26295830000004</v>
          </cell>
          <cell r="GA84">
            <v>0</v>
          </cell>
          <cell r="GB84">
            <v>10.842000000000002</v>
          </cell>
          <cell r="GC84">
            <v>0</v>
          </cell>
          <cell r="GD84">
            <v>18.175000000000001</v>
          </cell>
          <cell r="GE84">
            <v>18.175000000000001</v>
          </cell>
          <cell r="GF84">
            <v>0</v>
          </cell>
          <cell r="GG84">
            <v>0</v>
          </cell>
          <cell r="GH84">
            <v>112</v>
          </cell>
          <cell r="GI84">
            <v>0</v>
          </cell>
          <cell r="GJ84">
            <v>112</v>
          </cell>
          <cell r="GK84">
            <v>514.82344348999948</v>
          </cell>
          <cell r="GL84">
            <v>0</v>
          </cell>
          <cell r="GM84">
            <v>0</v>
          </cell>
          <cell r="GN84">
            <v>0</v>
          </cell>
          <cell r="GO84">
            <v>59.307000000000002</v>
          </cell>
          <cell r="GP84">
            <v>59.307000000000002</v>
          </cell>
          <cell r="GQ84">
            <v>0</v>
          </cell>
          <cell r="GR84">
            <v>0</v>
          </cell>
          <cell r="GS84">
            <v>1</v>
          </cell>
          <cell r="GT84">
            <v>0</v>
          </cell>
          <cell r="GU84">
            <v>1</v>
          </cell>
          <cell r="GV84">
            <v>475.62674384858701</v>
          </cell>
          <cell r="GW84">
            <v>0</v>
          </cell>
          <cell r="GX84">
            <v>0</v>
          </cell>
          <cell r="GY84">
            <v>0</v>
          </cell>
          <cell r="GZ84">
            <v>53</v>
          </cell>
          <cell r="HA84">
            <v>53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39.196699641412465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6.3069999999999995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660.58093822000001</v>
          </cell>
          <cell r="IZ84">
            <v>0</v>
          </cell>
          <cell r="JA84">
            <v>0</v>
          </cell>
          <cell r="JB84">
            <v>0</v>
          </cell>
          <cell r="JC84">
            <v>50.458500000000008</v>
          </cell>
          <cell r="JD84">
            <v>50.458500000000008</v>
          </cell>
          <cell r="JE84">
            <v>0</v>
          </cell>
          <cell r="JF84">
            <v>0</v>
          </cell>
          <cell r="JG84">
            <v>14</v>
          </cell>
          <cell r="JH84">
            <v>0</v>
          </cell>
          <cell r="JI84">
            <v>14</v>
          </cell>
          <cell r="JJ84">
            <v>2.0477729099999999</v>
          </cell>
          <cell r="JK84">
            <v>0</v>
          </cell>
          <cell r="JL84">
            <v>0</v>
          </cell>
          <cell r="JM84">
            <v>0</v>
          </cell>
          <cell r="JN84">
            <v>0.73250000000000004</v>
          </cell>
          <cell r="JO84">
            <v>0.73250000000000004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102.93556298</v>
          </cell>
          <cell r="JV84">
            <v>0</v>
          </cell>
          <cell r="JW84">
            <v>0</v>
          </cell>
          <cell r="JX84">
            <v>0</v>
          </cell>
          <cell r="JY84">
            <v>3.4590000000000001</v>
          </cell>
          <cell r="JZ84">
            <v>3.4590000000000001</v>
          </cell>
          <cell r="KA84">
            <v>0</v>
          </cell>
          <cell r="KB84">
            <v>0</v>
          </cell>
          <cell r="KC84">
            <v>3</v>
          </cell>
          <cell r="KD84">
            <v>0</v>
          </cell>
          <cell r="KE84">
            <v>3</v>
          </cell>
          <cell r="KF84">
            <v>555.59760232999997</v>
          </cell>
          <cell r="KG84">
            <v>0</v>
          </cell>
          <cell r="KH84">
            <v>0</v>
          </cell>
          <cell r="KI84">
            <v>0</v>
          </cell>
          <cell r="KJ84">
            <v>46.267000000000003</v>
          </cell>
          <cell r="KK84">
            <v>46.267000000000003</v>
          </cell>
          <cell r="KL84">
            <v>0</v>
          </cell>
          <cell r="KM84">
            <v>0</v>
          </cell>
          <cell r="KN84">
            <v>11</v>
          </cell>
          <cell r="KO84">
            <v>0</v>
          </cell>
          <cell r="KP84">
            <v>11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555.59760232999997</v>
          </cell>
          <cell r="LC84">
            <v>0</v>
          </cell>
          <cell r="LD84">
            <v>0</v>
          </cell>
          <cell r="LE84">
            <v>0</v>
          </cell>
          <cell r="LF84">
            <v>46.267000000000003</v>
          </cell>
          <cell r="LG84">
            <v>46.267000000000003</v>
          </cell>
          <cell r="LH84">
            <v>0</v>
          </cell>
          <cell r="LI84">
            <v>0</v>
          </cell>
          <cell r="LJ84">
            <v>11</v>
          </cell>
          <cell r="LK84">
            <v>0</v>
          </cell>
          <cell r="LL84">
            <v>11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R84">
            <v>0</v>
          </cell>
          <cell r="OT84">
            <v>2058.9576829299626</v>
          </cell>
        </row>
        <row r="85">
          <cell r="A85" t="str">
            <v>Г</v>
          </cell>
          <cell r="B85" t="str">
            <v>1.6</v>
          </cell>
          <cell r="C85" t="str">
            <v>Прочие инвестиционные проекты, всего, в том числе:</v>
          </cell>
          <cell r="D85" t="str">
            <v>Г</v>
          </cell>
          <cell r="E85">
            <v>919.02739851642309</v>
          </cell>
          <cell r="F85"/>
          <cell r="G85"/>
          <cell r="H85">
            <v>681.33265381399997</v>
          </cell>
          <cell r="I85"/>
          <cell r="J85">
            <v>1448.0801169724232</v>
          </cell>
          <cell r="K85">
            <v>595.79007410042311</v>
          </cell>
          <cell r="L85">
            <v>852.29004287199996</v>
          </cell>
          <cell r="M85">
            <v>0</v>
          </cell>
          <cell r="N85">
            <v>0</v>
          </cell>
          <cell r="O85">
            <v>75.508838269152477</v>
          </cell>
          <cell r="P85">
            <v>178.17639041999999</v>
          </cell>
          <cell r="Q85">
            <v>598.60481432284746</v>
          </cell>
          <cell r="R85">
            <v>66.661946093223165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66.661946093223165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66.661946093223165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66.661946093223165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>
            <v>2</v>
          </cell>
          <cell r="BD85" t="str">
            <v/>
          </cell>
          <cell r="BE85" t="str">
            <v/>
          </cell>
          <cell r="BF85" t="str">
            <v>2</v>
          </cell>
          <cell r="BG85">
            <v>358.09532939000002</v>
          </cell>
          <cell r="BH85">
            <v>0</v>
          </cell>
          <cell r="BI85">
            <v>0</v>
          </cell>
          <cell r="BJ85">
            <v>101.84024169333334</v>
          </cell>
          <cell r="BK85">
            <v>0</v>
          </cell>
          <cell r="BL85">
            <v>256.25508769666664</v>
          </cell>
          <cell r="BM85">
            <v>32.025607569999998</v>
          </cell>
          <cell r="BN85">
            <v>0</v>
          </cell>
          <cell r="BO85">
            <v>0</v>
          </cell>
          <cell r="BP85">
            <v>1.58</v>
          </cell>
          <cell r="BQ85">
            <v>0</v>
          </cell>
          <cell r="BR85">
            <v>30.44560757</v>
          </cell>
          <cell r="BS85">
            <v>326.06972181999998</v>
          </cell>
          <cell r="BT85">
            <v>0</v>
          </cell>
          <cell r="BU85">
            <v>0</v>
          </cell>
          <cell r="BV85">
            <v>100.26024169333334</v>
          </cell>
          <cell r="BW85">
            <v>0</v>
          </cell>
          <cell r="BX85">
            <v>225.80948012666667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 t="str">
            <v/>
          </cell>
          <cell r="CT85" t="str">
            <v/>
          </cell>
          <cell r="CU85" t="str">
            <v>1 2</v>
          </cell>
          <cell r="CX85">
            <v>3812.2178934788185</v>
          </cell>
          <cell r="CY85">
            <v>572.7289210797162</v>
          </cell>
          <cell r="CZ85">
            <v>1552.4358180467182</v>
          </cell>
          <cell r="DA85">
            <v>1396.6332410204841</v>
          </cell>
          <cell r="DB85">
            <v>351.73938608438334</v>
          </cell>
          <cell r="DE85">
            <v>695.24895279999998</v>
          </cell>
          <cell r="DF85"/>
          <cell r="DG85">
            <v>1050.4982722601014</v>
          </cell>
          <cell r="DH85">
            <v>443.92210871010155</v>
          </cell>
          <cell r="DI85">
            <v>606.57616354999993</v>
          </cell>
          <cell r="DJ85">
            <v>38.906113530000006</v>
          </cell>
          <cell r="DK85">
            <v>197.33895278</v>
          </cell>
          <cell r="DL85">
            <v>344.75768944999993</v>
          </cell>
          <cell r="DM85">
            <v>25.573407790000001</v>
          </cell>
          <cell r="DN85">
            <v>277.00832313952753</v>
          </cell>
          <cell r="DS85">
            <v>142.68802315457594</v>
          </cell>
          <cell r="DT85">
            <v>56.493174655273869</v>
          </cell>
          <cell r="DU85">
            <v>49.232590688265262</v>
          </cell>
          <cell r="DV85">
            <v>28.594534641412469</v>
          </cell>
          <cell r="DW85">
            <v>49.232590688265262</v>
          </cell>
          <cell r="DX85">
            <v>1</v>
          </cell>
          <cell r="DY85">
            <v>2</v>
          </cell>
          <cell r="DZ85">
            <v>3</v>
          </cell>
          <cell r="EA85" t="str">
            <v/>
          </cell>
          <cell r="EB85" t="str">
            <v>1 2 3</v>
          </cell>
          <cell r="EC85">
            <v>1004.8499368499999</v>
          </cell>
          <cell r="ED85">
            <v>348.15047532000006</v>
          </cell>
          <cell r="EE85">
            <v>555.31403745</v>
          </cell>
          <cell r="EF85">
            <v>28.478351160000003</v>
          </cell>
          <cell r="EG85">
            <v>72.907072920000005</v>
          </cell>
          <cell r="EH85">
            <v>323.89559782000003</v>
          </cell>
          <cell r="EI85">
            <v>224.59279934</v>
          </cell>
          <cell r="EJ85">
            <v>95.952902250000008</v>
          </cell>
          <cell r="EK85">
            <v>0</v>
          </cell>
          <cell r="EL85">
            <v>3.3498962299999997</v>
          </cell>
          <cell r="EM85">
            <v>547.04228843999999</v>
          </cell>
          <cell r="EN85">
            <v>121.44383779</v>
          </cell>
          <cell r="EO85">
            <v>392.27474761999997</v>
          </cell>
          <cell r="EP85">
            <v>24.389055679999998</v>
          </cell>
          <cell r="EQ85">
            <v>8.9346473500000005</v>
          </cell>
          <cell r="ER85">
            <v>133.91205059000001</v>
          </cell>
          <cell r="ES85">
            <v>2.1138381900000001</v>
          </cell>
          <cell r="ET85">
            <v>67.086387580000007</v>
          </cell>
          <cell r="EU85">
            <v>4.0892954799999996</v>
          </cell>
          <cell r="EV85">
            <v>60.62252934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133.91205059000001</v>
          </cell>
          <cell r="FC85">
            <v>2.1138381900000001</v>
          </cell>
          <cell r="FD85">
            <v>67.086387580000007</v>
          </cell>
          <cell r="FE85">
            <v>4.0892954799999996</v>
          </cell>
          <cell r="FF85">
            <v>60.62252934</v>
          </cell>
          <cell r="FG85">
            <v>1</v>
          </cell>
          <cell r="FH85" t="str">
            <v/>
          </cell>
          <cell r="FI85" t="str">
            <v/>
          </cell>
          <cell r="FJ85" t="str">
            <v/>
          </cell>
          <cell r="FK85" t="str">
            <v>1</v>
          </cell>
          <cell r="FN85">
            <v>3102.5564480438834</v>
          </cell>
          <cell r="FO85">
            <v>0</v>
          </cell>
          <cell r="FP85">
            <v>175.58</v>
          </cell>
          <cell r="FQ85">
            <v>0</v>
          </cell>
          <cell r="FR85">
            <v>697.62100000000009</v>
          </cell>
          <cell r="FS85">
            <v>695.62100000000009</v>
          </cell>
          <cell r="FT85">
            <v>2</v>
          </cell>
          <cell r="FU85">
            <v>0</v>
          </cell>
          <cell r="FV85">
            <v>162</v>
          </cell>
          <cell r="FW85">
            <v>0</v>
          </cell>
          <cell r="FX85">
            <v>162</v>
          </cell>
          <cell r="FZ85">
            <v>604.26295830000004</v>
          </cell>
          <cell r="GA85">
            <v>0</v>
          </cell>
          <cell r="GB85">
            <v>10.842000000000002</v>
          </cell>
          <cell r="GC85">
            <v>0</v>
          </cell>
          <cell r="GD85">
            <v>18.175000000000001</v>
          </cell>
          <cell r="GE85">
            <v>18.175000000000001</v>
          </cell>
          <cell r="GF85">
            <v>0</v>
          </cell>
          <cell r="GG85">
            <v>0</v>
          </cell>
          <cell r="GH85">
            <v>112</v>
          </cell>
          <cell r="GI85">
            <v>0</v>
          </cell>
          <cell r="GJ85">
            <v>112</v>
          </cell>
          <cell r="GK85">
            <v>514.82344348999948</v>
          </cell>
          <cell r="GL85">
            <v>0</v>
          </cell>
          <cell r="GM85">
            <v>0</v>
          </cell>
          <cell r="GN85">
            <v>0</v>
          </cell>
          <cell r="GO85">
            <v>59.307000000000002</v>
          </cell>
          <cell r="GP85">
            <v>59.307000000000002</v>
          </cell>
          <cell r="GQ85">
            <v>0</v>
          </cell>
          <cell r="GR85">
            <v>0</v>
          </cell>
          <cell r="GS85">
            <v>1</v>
          </cell>
          <cell r="GT85">
            <v>0</v>
          </cell>
          <cell r="GU85">
            <v>1</v>
          </cell>
          <cell r="GV85">
            <v>475.62674384858701</v>
          </cell>
          <cell r="GW85">
            <v>0</v>
          </cell>
          <cell r="GX85">
            <v>0</v>
          </cell>
          <cell r="GY85">
            <v>0</v>
          </cell>
          <cell r="GZ85">
            <v>53</v>
          </cell>
          <cell r="HA85">
            <v>53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39.196699641412465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6.3069999999999995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660.58093822000001</v>
          </cell>
          <cell r="IZ85">
            <v>0</v>
          </cell>
          <cell r="JA85">
            <v>0</v>
          </cell>
          <cell r="JB85">
            <v>0</v>
          </cell>
          <cell r="JC85">
            <v>50.458500000000008</v>
          </cell>
          <cell r="JD85">
            <v>50.458500000000008</v>
          </cell>
          <cell r="JE85">
            <v>0</v>
          </cell>
          <cell r="JF85">
            <v>0</v>
          </cell>
          <cell r="JG85">
            <v>14</v>
          </cell>
          <cell r="JH85">
            <v>0</v>
          </cell>
          <cell r="JI85">
            <v>14</v>
          </cell>
          <cell r="JJ85">
            <v>2.0477729099999999</v>
          </cell>
          <cell r="JK85">
            <v>0</v>
          </cell>
          <cell r="JL85">
            <v>0</v>
          </cell>
          <cell r="JM85">
            <v>0</v>
          </cell>
          <cell r="JN85">
            <v>0.73250000000000004</v>
          </cell>
          <cell r="JO85">
            <v>0.73250000000000004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102.93556298</v>
          </cell>
          <cell r="JV85">
            <v>0</v>
          </cell>
          <cell r="JW85">
            <v>0</v>
          </cell>
          <cell r="JX85">
            <v>0</v>
          </cell>
          <cell r="JY85">
            <v>3.4590000000000001</v>
          </cell>
          <cell r="JZ85">
            <v>3.4590000000000001</v>
          </cell>
          <cell r="KA85">
            <v>0</v>
          </cell>
          <cell r="KB85">
            <v>0</v>
          </cell>
          <cell r="KC85">
            <v>3</v>
          </cell>
          <cell r="KD85">
            <v>0</v>
          </cell>
          <cell r="KE85">
            <v>3</v>
          </cell>
          <cell r="KF85">
            <v>555.59760232999997</v>
          </cell>
          <cell r="KG85">
            <v>0</v>
          </cell>
          <cell r="KH85">
            <v>0</v>
          </cell>
          <cell r="KI85">
            <v>0</v>
          </cell>
          <cell r="KJ85">
            <v>46.267000000000003</v>
          </cell>
          <cell r="KK85">
            <v>46.267000000000003</v>
          </cell>
          <cell r="KL85">
            <v>0</v>
          </cell>
          <cell r="KM85">
            <v>0</v>
          </cell>
          <cell r="KN85">
            <v>11</v>
          </cell>
          <cell r="KO85">
            <v>0</v>
          </cell>
          <cell r="KP85">
            <v>11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555.59760232999997</v>
          </cell>
          <cell r="LC85">
            <v>0</v>
          </cell>
          <cell r="LD85">
            <v>0</v>
          </cell>
          <cell r="LE85">
            <v>0</v>
          </cell>
          <cell r="LF85">
            <v>46.267000000000003</v>
          </cell>
          <cell r="LG85">
            <v>46.267000000000003</v>
          </cell>
          <cell r="LH85">
            <v>0</v>
          </cell>
          <cell r="LI85">
            <v>0</v>
          </cell>
          <cell r="LJ85">
            <v>11</v>
          </cell>
          <cell r="LK85">
            <v>0</v>
          </cell>
          <cell r="LL85">
            <v>11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0</v>
          </cell>
          <cell r="OM85">
            <v>0</v>
          </cell>
          <cell r="ON85">
            <v>0</v>
          </cell>
          <cell r="OO85">
            <v>0</v>
          </cell>
          <cell r="OP85">
            <v>0</v>
          </cell>
          <cell r="OR85">
            <v>0</v>
          </cell>
          <cell r="OT85">
            <v>2058.9576829299626</v>
          </cell>
        </row>
        <row r="86">
          <cell r="A86" t="str">
            <v>I_Che146</v>
          </cell>
          <cell r="B86" t="str">
            <v>1.6</v>
          </cell>
          <cell r="C86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86" t="str">
            <v>I_Che146</v>
          </cell>
          <cell r="E86">
            <v>41.579575626729742</v>
          </cell>
          <cell r="F86"/>
          <cell r="G86"/>
          <cell r="H86">
            <v>0</v>
          </cell>
          <cell r="I86"/>
          <cell r="J86">
            <v>41.579575626729742</v>
          </cell>
          <cell r="K86">
            <v>41.579575626729742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41.579575626729742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41.579575626729742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41.579575626729742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41.579575626729742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35.236928497228597</v>
          </cell>
          <cell r="CY86">
            <v>35.236928497228597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F86"/>
          <cell r="DG86">
            <v>35.236928497228597</v>
          </cell>
          <cell r="DH86">
            <v>35.236928497228597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35.236928497228597</v>
          </cell>
          <cell r="DS86">
            <v>0</v>
          </cell>
          <cell r="DT86">
            <v>35.236928497228597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2020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41.579575626729742</v>
          </cell>
        </row>
        <row r="87">
          <cell r="A87" t="str">
            <v>J_Che252_19</v>
          </cell>
          <cell r="B87" t="str">
            <v>1.6</v>
          </cell>
          <cell r="C87" t="str">
            <v>Приобретение переплетной системы с устройством обжатия корешка - 2 шт.</v>
          </cell>
          <cell r="D87" t="str">
            <v>J_Che252_19</v>
          </cell>
          <cell r="E87" t="str">
            <v>нд</v>
          </cell>
          <cell r="F87"/>
          <cell r="G87"/>
          <cell r="H87">
            <v>9.9500000000000005E-2</v>
          </cell>
          <cell r="I87"/>
          <cell r="J87">
            <v>9.9500000000000005E-2</v>
          </cell>
          <cell r="K87">
            <v>9.9500000000000005E-2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>
            <v>4</v>
          </cell>
          <cell r="BF87" t="str">
            <v>1 2 3 4</v>
          </cell>
          <cell r="BG87">
            <v>9.9500000000000005E-2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9.9500000000000005E-2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9.9500000000000005E-2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9.9500000000000005E-2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>
            <v>2</v>
          </cell>
          <cell r="CS87" t="str">
            <v/>
          </cell>
          <cell r="CT87" t="str">
            <v/>
          </cell>
          <cell r="CU87" t="str">
            <v>2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8.2916660000000003E-2</v>
          </cell>
          <cell r="DF87"/>
          <cell r="DG87">
            <v>8.2916660000000003E-2</v>
          </cell>
          <cell r="DH87">
            <v>8.2916660000000003E-2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2</v>
          </cell>
          <cell r="DZ87" t="str">
            <v/>
          </cell>
          <cell r="EA87" t="str">
            <v/>
          </cell>
          <cell r="EB87" t="str">
            <v>2</v>
          </cell>
          <cell r="EC87">
            <v>8.2916660000000003E-2</v>
          </cell>
          <cell r="ED87">
            <v>0</v>
          </cell>
          <cell r="EE87">
            <v>0</v>
          </cell>
          <cell r="EF87">
            <v>8.2916660000000003E-2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8.2916660000000003E-2</v>
          </cell>
          <cell r="EN87">
            <v>0</v>
          </cell>
          <cell r="EO87">
            <v>0</v>
          </cell>
          <cell r="EP87">
            <v>8.2916660000000003E-2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2</v>
          </cell>
          <cell r="FI87">
            <v>3</v>
          </cell>
          <cell r="FJ87">
            <v>4</v>
          </cell>
          <cell r="FK87" t="str">
            <v>1 2 3 4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>
            <v>0</v>
          </cell>
          <cell r="IE87" t="str">
            <v>нд</v>
          </cell>
          <cell r="IF87">
            <v>0</v>
          </cell>
          <cell r="IG87">
            <v>0</v>
          </cell>
          <cell r="IH87" t="str">
            <v>нд</v>
          </cell>
          <cell r="II87" t="str">
            <v>нд</v>
          </cell>
          <cell r="IJ87" t="str">
            <v>нд</v>
          </cell>
          <cell r="IK87">
            <v>0</v>
          </cell>
          <cell r="IL87">
            <v>0</v>
          </cell>
          <cell r="IM87">
            <v>0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8.2916660000000003E-2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1</v>
          </cell>
          <cell r="JH87">
            <v>0</v>
          </cell>
          <cell r="JI87">
            <v>1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8.2916660000000003E-2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1</v>
          </cell>
          <cell r="KD87">
            <v>0</v>
          </cell>
          <cell r="KE87">
            <v>1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2019</v>
          </cell>
          <cell r="ON87">
            <v>2019</v>
          </cell>
          <cell r="OO87">
            <v>2019</v>
          </cell>
          <cell r="OP87" t="str">
            <v>з</v>
          </cell>
          <cell r="OR87">
            <v>0</v>
          </cell>
          <cell r="OT87">
            <v>9.9499991999999995E-2</v>
          </cell>
        </row>
        <row r="88">
          <cell r="A88" t="str">
            <v>G_Che2_16</v>
          </cell>
          <cell r="B88" t="str">
            <v>1.6</v>
          </cell>
          <cell r="C88" t="str">
            <v>Приобретение оборудования, требующего монтажа для обслуживания сетей, прочее оборудование.</v>
          </cell>
          <cell r="D88" t="str">
            <v>G_Che2_16</v>
          </cell>
          <cell r="E88" t="str">
            <v>нд</v>
          </cell>
          <cell r="F88"/>
          <cell r="G88"/>
          <cell r="H88">
            <v>74.025306980999986</v>
          </cell>
          <cell r="I88"/>
          <cell r="J88">
            <v>34.643836287200003</v>
          </cell>
          <cell r="K88">
            <v>20.296818497200007</v>
          </cell>
          <cell r="L88">
            <v>14.347017789999999</v>
          </cell>
          <cell r="M88">
            <v>0</v>
          </cell>
          <cell r="N88">
            <v>0</v>
          </cell>
          <cell r="O88">
            <v>12.384275026440626</v>
          </cell>
          <cell r="P88">
            <v>0</v>
          </cell>
          <cell r="Q88">
            <v>1.9627427635593717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>
            <v>4</v>
          </cell>
          <cell r="BF88" t="str">
            <v>1 2 3 4</v>
          </cell>
          <cell r="BG88">
            <v>1.58</v>
          </cell>
          <cell r="BH88">
            <v>0</v>
          </cell>
          <cell r="BI88">
            <v>0</v>
          </cell>
          <cell r="BJ88">
            <v>1.4924058333333337</v>
          </cell>
          <cell r="BK88">
            <v>0</v>
          </cell>
          <cell r="BL88">
            <v>8.7594166666666307E-2</v>
          </cell>
          <cell r="BM88">
            <v>1.58</v>
          </cell>
          <cell r="BN88">
            <v>0</v>
          </cell>
          <cell r="BO88">
            <v>0</v>
          </cell>
          <cell r="BP88">
            <v>1.58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-8.7594166666666307E-2</v>
          </cell>
          <cell r="BW88">
            <v>0</v>
          </cell>
          <cell r="BX88">
            <v>8.7594166666666307E-2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 t="str">
            <v/>
          </cell>
          <cell r="CS88" t="str">
            <v/>
          </cell>
          <cell r="CT88" t="str">
            <v/>
          </cell>
          <cell r="CU88" t="str">
            <v>1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51.608484750000002</v>
          </cell>
          <cell r="DF88"/>
          <cell r="DG88">
            <v>41.403940615166661</v>
          </cell>
          <cell r="DH88">
            <v>41.403940615166661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2</v>
          </cell>
          <cell r="DZ88">
            <v>3</v>
          </cell>
          <cell r="EA88" t="str">
            <v/>
          </cell>
          <cell r="EB88" t="str">
            <v>2 3</v>
          </cell>
          <cell r="EC88">
            <v>15.727320800000001</v>
          </cell>
          <cell r="ED88">
            <v>0</v>
          </cell>
          <cell r="EE88">
            <v>0</v>
          </cell>
          <cell r="EF88">
            <v>15.727320800000001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11.64023137</v>
          </cell>
          <cell r="EN88">
            <v>0</v>
          </cell>
          <cell r="EO88">
            <v>0</v>
          </cell>
          <cell r="EP88">
            <v>11.64023137</v>
          </cell>
          <cell r="EQ88">
            <v>0</v>
          </cell>
          <cell r="ER88">
            <v>4.0870894299999998</v>
          </cell>
          <cell r="ES88">
            <v>0</v>
          </cell>
          <cell r="ET88">
            <v>0</v>
          </cell>
          <cell r="EU88">
            <v>4.0870894299999998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4.0870894299999998</v>
          </cell>
          <cell r="FC88">
            <v>0</v>
          </cell>
          <cell r="FD88">
            <v>0</v>
          </cell>
          <cell r="FE88">
            <v>4.0870894299999998</v>
          </cell>
          <cell r="FF88">
            <v>0</v>
          </cell>
          <cell r="FG88">
            <v>1</v>
          </cell>
          <cell r="FH88">
            <v>2</v>
          </cell>
          <cell r="FI88">
            <v>3</v>
          </cell>
          <cell r="FJ88">
            <v>4</v>
          </cell>
          <cell r="FK88" t="str">
            <v>1 2 3 4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25.513163949999999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13</v>
          </cell>
          <cell r="GI88">
            <v>0</v>
          </cell>
          <cell r="GJ88">
            <v>13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>
            <v>0</v>
          </cell>
          <cell r="IE88" t="str">
            <v>нд</v>
          </cell>
          <cell r="IF88">
            <v>0</v>
          </cell>
          <cell r="IG88">
            <v>0</v>
          </cell>
          <cell r="IH88" t="str">
            <v>нд</v>
          </cell>
          <cell r="II88" t="str">
            <v>нд</v>
          </cell>
          <cell r="IJ88" t="str">
            <v>нд</v>
          </cell>
          <cell r="IK88">
            <v>0</v>
          </cell>
          <cell r="IL88">
            <v>0</v>
          </cell>
          <cell r="IM88">
            <v>0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2014</v>
          </cell>
          <cell r="OM88">
            <v>2019</v>
          </cell>
          <cell r="ON88">
            <v>2019</v>
          </cell>
          <cell r="OO88">
            <v>2019</v>
          </cell>
          <cell r="OP88" t="str">
            <v>и</v>
          </cell>
          <cell r="OR88">
            <v>0</v>
          </cell>
          <cell r="OT88">
            <v>92.742125478199995</v>
          </cell>
        </row>
        <row r="89">
          <cell r="A89" t="str">
            <v>F_prj_109108_5385</v>
          </cell>
          <cell r="B89" t="str">
            <v>1.6</v>
          </cell>
          <cell r="C89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9" t="str">
            <v>F_prj_109108_5385</v>
          </cell>
          <cell r="E89">
            <v>349.81581535600003</v>
          </cell>
          <cell r="F89"/>
          <cell r="G89"/>
          <cell r="H89">
            <v>349.75487930600002</v>
          </cell>
          <cell r="I89"/>
          <cell r="J89">
            <v>100.40877191000001</v>
          </cell>
          <cell r="K89">
            <v>100.40877191000001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100.34783586</v>
          </cell>
          <cell r="BH89">
            <v>0</v>
          </cell>
          <cell r="BI89">
            <v>0</v>
          </cell>
          <cell r="BJ89">
            <v>100.34783586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100.34783586</v>
          </cell>
          <cell r="BT89">
            <v>0</v>
          </cell>
          <cell r="BU89">
            <v>0</v>
          </cell>
          <cell r="BV89">
            <v>100.34783586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>
            <v>2</v>
          </cell>
          <cell r="CS89" t="str">
            <v/>
          </cell>
          <cell r="CT89" t="str">
            <v/>
          </cell>
          <cell r="CU89" t="str">
            <v>2</v>
          </cell>
          <cell r="CX89">
            <v>296.686398</v>
          </cell>
          <cell r="CY89">
            <v>37.646070000000002</v>
          </cell>
          <cell r="CZ89">
            <v>279.44923999999997</v>
          </cell>
          <cell r="DA89">
            <v>13.38151</v>
          </cell>
          <cell r="DB89">
            <v>27.529046000000058</v>
          </cell>
          <cell r="DE89">
            <v>296.68639800000005</v>
          </cell>
          <cell r="DF89"/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2013</v>
          </cell>
          <cell r="OM89" t="str">
            <v>нд</v>
          </cell>
          <cell r="ON89">
            <v>2023</v>
          </cell>
          <cell r="OO89" t="str">
            <v>нд</v>
          </cell>
          <cell r="OP89" t="str">
            <v>с</v>
          </cell>
          <cell r="OR89">
            <v>0</v>
          </cell>
          <cell r="OT89">
            <v>349.81581535600003</v>
          </cell>
        </row>
        <row r="90">
          <cell r="A90" t="str">
            <v>I_Che143</v>
          </cell>
          <cell r="B90" t="str">
            <v>1.6</v>
          </cell>
          <cell r="C90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90" t="str">
            <v>I_Che143</v>
          </cell>
          <cell r="E90">
            <v>200.83727325999999</v>
          </cell>
          <cell r="F90"/>
          <cell r="G90"/>
          <cell r="H90">
            <v>70.274528279999998</v>
          </cell>
          <cell r="I90"/>
          <cell r="J90">
            <v>200.83727325999999</v>
          </cell>
          <cell r="K90">
            <v>200.83727325999999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70.274528279999998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70.274528279999998</v>
          </cell>
          <cell r="BM90">
            <v>5.9525603299999998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5.9525603299999998</v>
          </cell>
          <cell r="BS90">
            <v>64.321967950000001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64.321967950000001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 t="str">
            <v/>
          </cell>
          <cell r="CT90" t="str">
            <v/>
          </cell>
          <cell r="CU90" t="str">
            <v>1 2</v>
          </cell>
          <cell r="CX90">
            <v>170.20107903389831</v>
          </cell>
          <cell r="CY90">
            <v>170.20107903389831</v>
          </cell>
          <cell r="CZ90">
            <v>0</v>
          </cell>
          <cell r="DA90">
            <v>0</v>
          </cell>
          <cell r="DB90">
            <v>0</v>
          </cell>
          <cell r="DE90">
            <v>119.94958475</v>
          </cell>
          <cell r="DF90"/>
          <cell r="DG90">
            <v>170.20107903389831</v>
          </cell>
          <cell r="DH90">
            <v>170.20107903389831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1</v>
          </cell>
          <cell r="DY90">
            <v>2</v>
          </cell>
          <cell r="DZ90" t="str">
            <v/>
          </cell>
          <cell r="EA90" t="str">
            <v/>
          </cell>
          <cell r="EB90" t="str">
            <v>1 2</v>
          </cell>
          <cell r="EC90">
            <v>119.94958475</v>
          </cell>
          <cell r="ED90">
            <v>188.65710769</v>
          </cell>
          <cell r="EE90">
            <v>0</v>
          </cell>
          <cell r="EF90">
            <v>0</v>
          </cell>
          <cell r="EG90">
            <v>0</v>
          </cell>
          <cell r="EH90">
            <v>77.907908059999997</v>
          </cell>
          <cell r="EI90">
            <v>146.615431</v>
          </cell>
          <cell r="EJ90">
            <v>0</v>
          </cell>
          <cell r="EK90">
            <v>0</v>
          </cell>
          <cell r="EL90">
            <v>0</v>
          </cell>
          <cell r="EM90">
            <v>42.041676690000003</v>
          </cell>
          <cell r="EN90">
            <v>42.041676690000003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1</v>
          </cell>
          <cell r="FW90">
            <v>0</v>
          </cell>
          <cell r="FX90">
            <v>1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2018</v>
          </cell>
          <cell r="OM90">
            <v>2019</v>
          </cell>
          <cell r="ON90">
            <v>2019</v>
          </cell>
          <cell r="OO90">
            <v>2019</v>
          </cell>
          <cell r="OP90" t="str">
            <v>п</v>
          </cell>
          <cell r="OR90">
            <v>0</v>
          </cell>
          <cell r="OT90">
            <v>200.83727325999999</v>
          </cell>
        </row>
        <row r="91">
          <cell r="A91" t="str">
            <v>I_Che136</v>
          </cell>
          <cell r="B91" t="str">
            <v>1.6</v>
          </cell>
          <cell r="C91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91" t="str">
            <v>I_Che136</v>
          </cell>
          <cell r="E91">
            <v>207.37437734</v>
          </cell>
          <cell r="F91"/>
          <cell r="G91"/>
          <cell r="H91">
            <v>185.68207825000002</v>
          </cell>
          <cell r="I91"/>
          <cell r="J91">
            <v>207.37437734</v>
          </cell>
          <cell r="K91">
            <v>207.37437734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185.68207825000002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185.68207825000002</v>
          </cell>
          <cell r="BM91">
            <v>24.493047239999999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24.493047239999999</v>
          </cell>
          <cell r="BS91">
            <v>161.18903101000001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161.18903101000001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 t="str">
            <v/>
          </cell>
          <cell r="CT91" t="str">
            <v/>
          </cell>
          <cell r="CU91" t="str">
            <v>1 2</v>
          </cell>
          <cell r="CX91">
            <v>175.74099774576271</v>
          </cell>
          <cell r="CY91">
            <v>175.74099774576271</v>
          </cell>
          <cell r="CZ91">
            <v>0</v>
          </cell>
          <cell r="DA91">
            <v>0</v>
          </cell>
          <cell r="DB91">
            <v>0</v>
          </cell>
          <cell r="DE91">
            <v>225.6534661</v>
          </cell>
          <cell r="DF91"/>
          <cell r="DG91">
            <v>175.74099774576271</v>
          </cell>
          <cell r="DH91">
            <v>175.74099774576271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1</v>
          </cell>
          <cell r="DY91">
            <v>2</v>
          </cell>
          <cell r="DZ91" t="str">
            <v/>
          </cell>
          <cell r="EA91" t="str">
            <v/>
          </cell>
          <cell r="EB91" t="str">
            <v>1 2</v>
          </cell>
          <cell r="EC91">
            <v>225.6534661</v>
          </cell>
          <cell r="ED91">
            <v>156.94594316000001</v>
          </cell>
          <cell r="EE91">
            <v>0</v>
          </cell>
          <cell r="EF91">
            <v>0</v>
          </cell>
          <cell r="EG91">
            <v>0</v>
          </cell>
          <cell r="EH91">
            <v>146.615431</v>
          </cell>
          <cell r="EI91">
            <v>77.907908059999997</v>
          </cell>
          <cell r="EJ91">
            <v>0</v>
          </cell>
          <cell r="EK91">
            <v>0</v>
          </cell>
          <cell r="EL91">
            <v>0</v>
          </cell>
          <cell r="EM91">
            <v>79.038035100000002</v>
          </cell>
          <cell r="EN91">
            <v>79.038035100000002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1</v>
          </cell>
          <cell r="FW91">
            <v>0</v>
          </cell>
          <cell r="FX91">
            <v>1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>
            <v>0</v>
          </cell>
          <cell r="LR91">
            <v>0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2018</v>
          </cell>
          <cell r="OM91">
            <v>2019</v>
          </cell>
          <cell r="ON91">
            <v>2019</v>
          </cell>
          <cell r="OO91">
            <v>2019</v>
          </cell>
          <cell r="OP91" t="str">
            <v>п</v>
          </cell>
          <cell r="OR91">
            <v>0</v>
          </cell>
          <cell r="OT91">
            <v>207.37437734</v>
          </cell>
        </row>
        <row r="92">
          <cell r="A92" t="str">
            <v>I_Che231_18</v>
          </cell>
          <cell r="B92" t="str">
            <v>1.6</v>
          </cell>
          <cell r="C92" t="str">
            <v>Приобретение персональных компьютеров–30 ед</v>
          </cell>
          <cell r="D92" t="str">
            <v>I_Che231_18</v>
          </cell>
          <cell r="E92" t="str">
            <v>нд</v>
          </cell>
          <cell r="F92"/>
          <cell r="G92"/>
          <cell r="H92">
            <v>1.496360997</v>
          </cell>
          <cell r="I92"/>
          <cell r="J92">
            <v>1.496360997</v>
          </cell>
          <cell r="K92">
            <v>0.1113869999999999</v>
          </cell>
          <cell r="L92">
            <v>1.3849739970000001</v>
          </cell>
          <cell r="M92">
            <v>0</v>
          </cell>
          <cell r="N92">
            <v>0</v>
          </cell>
          <cell r="O92">
            <v>1.1737067771186442</v>
          </cell>
          <cell r="P92">
            <v>0</v>
          </cell>
          <cell r="Q92">
            <v>0.21126721988135588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>
            <v>4</v>
          </cell>
          <cell r="BF92" t="str">
            <v>1 2 3 4</v>
          </cell>
          <cell r="BG92">
            <v>0.111387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0.111387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0.111387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0.111387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>
            <v>2</v>
          </cell>
          <cell r="CS92" t="str">
            <v/>
          </cell>
          <cell r="CT92" t="str">
            <v/>
          </cell>
          <cell r="CU92" t="str">
            <v>2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1.2681025399999999</v>
          </cell>
          <cell r="DF92"/>
          <cell r="DG92">
            <v>1.2681025399999999</v>
          </cell>
          <cell r="DH92">
            <v>0</v>
          </cell>
          <cell r="DI92">
            <v>1.2681025399999999</v>
          </cell>
          <cell r="DJ92">
            <v>0</v>
          </cell>
          <cell r="DK92">
            <v>0</v>
          </cell>
          <cell r="DL92">
            <v>1.2681025399999999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2</v>
          </cell>
          <cell r="FI92">
            <v>3</v>
          </cell>
          <cell r="FJ92">
            <v>4</v>
          </cell>
          <cell r="FK92" t="str">
            <v>1 2 3 4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1.2681025399999999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30</v>
          </cell>
          <cell r="GI92">
            <v>0</v>
          </cell>
          <cell r="GJ92">
            <v>30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>
            <v>0</v>
          </cell>
          <cell r="IE92" t="str">
            <v>нд</v>
          </cell>
          <cell r="IF92">
            <v>0</v>
          </cell>
          <cell r="IG92">
            <v>0</v>
          </cell>
          <cell r="IH92" t="str">
            <v>нд</v>
          </cell>
          <cell r="II92" t="str">
            <v>нд</v>
          </cell>
          <cell r="IJ92" t="str">
            <v>нд</v>
          </cell>
          <cell r="IK92">
            <v>0</v>
          </cell>
          <cell r="IL92">
            <v>0</v>
          </cell>
          <cell r="IM92">
            <v>0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2019</v>
          </cell>
          <cell r="OM92">
            <v>2019</v>
          </cell>
          <cell r="ON92">
            <v>2019</v>
          </cell>
          <cell r="OO92">
            <v>2019</v>
          </cell>
          <cell r="OP92" t="str">
            <v>и</v>
          </cell>
          <cell r="OR92">
            <v>0</v>
          </cell>
          <cell r="OT92">
            <v>1.496360997</v>
          </cell>
        </row>
        <row r="93">
          <cell r="A93" t="str">
            <v>I_Che164</v>
          </cell>
          <cell r="B93" t="str">
            <v>1.6</v>
          </cell>
          <cell r="C93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93" t="str">
            <v>I_Che164</v>
          </cell>
          <cell r="E93">
            <v>8.8757181307055699</v>
          </cell>
          <cell r="F93"/>
          <cell r="G93"/>
          <cell r="H93">
            <v>0</v>
          </cell>
          <cell r="I93"/>
          <cell r="J93">
            <v>8.8757181307055699</v>
          </cell>
          <cell r="K93">
            <v>8.8757181307055699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8.8757181307055699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8.8757181307055699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8.8757181307055699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8.8757181307055699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>
            <v>2</v>
          </cell>
          <cell r="BD93" t="str">
            <v/>
          </cell>
          <cell r="BE93" t="str">
            <v/>
          </cell>
          <cell r="BF93" t="str">
            <v>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7.5217950260216702</v>
          </cell>
          <cell r="CY93">
            <v>7.5217950260216702</v>
          </cell>
          <cell r="CZ93">
            <v>0</v>
          </cell>
          <cell r="DA93">
            <v>0</v>
          </cell>
          <cell r="DB93">
            <v>0</v>
          </cell>
          <cell r="DE93">
            <v>0</v>
          </cell>
          <cell r="DF93"/>
          <cell r="DG93">
            <v>7.5217950260216702</v>
          </cell>
          <cell r="DH93">
            <v>7.5217950260216702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7.5217950260216702</v>
          </cell>
          <cell r="DS93">
            <v>0</v>
          </cell>
          <cell r="DT93">
            <v>7.5217950260216702</v>
          </cell>
          <cell r="DU93">
            <v>0</v>
          </cell>
          <cell r="DV93">
            <v>0</v>
          </cell>
          <cell r="DW93">
            <v>0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 t="str">
            <v/>
          </cell>
          <cell r="FI93" t="str">
            <v/>
          </cell>
          <cell r="FJ93" t="str">
            <v/>
          </cell>
          <cell r="FK93" t="str">
            <v>1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1</v>
          </cell>
          <cell r="FW93">
            <v>0</v>
          </cell>
          <cell r="FX93">
            <v>1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>
            <v>0</v>
          </cell>
          <cell r="LR93">
            <v>0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2018</v>
          </cell>
          <cell r="OM93">
            <v>2019</v>
          </cell>
          <cell r="ON93">
            <v>2020</v>
          </cell>
          <cell r="OO93">
            <v>2020</v>
          </cell>
          <cell r="OP93" t="str">
            <v>п</v>
          </cell>
          <cell r="OR93">
            <v>0</v>
          </cell>
          <cell r="OT93">
            <v>8.8757181307055699</v>
          </cell>
        </row>
        <row r="94">
          <cell r="A94" t="str">
            <v>I_Che165</v>
          </cell>
          <cell r="B94" t="str">
            <v>1.6</v>
          </cell>
          <cell r="C94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94" t="str">
            <v>I_Che165</v>
          </cell>
          <cell r="E94">
            <v>16.206652335787847</v>
          </cell>
          <cell r="F94"/>
          <cell r="G94"/>
          <cell r="H94">
            <v>0</v>
          </cell>
          <cell r="I94"/>
          <cell r="J94">
            <v>16.206652335787847</v>
          </cell>
          <cell r="K94">
            <v>16.206652335787847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16.206652335787847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16.206652335787847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16.206652335787847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16.206652335787847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>
            <v>2</v>
          </cell>
          <cell r="BD94" t="str">
            <v/>
          </cell>
          <cell r="BE94" t="str">
            <v/>
          </cell>
          <cell r="BF94" t="str">
            <v>2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13.734451132023599</v>
          </cell>
          <cell r="CY94">
            <v>13.734451132023599</v>
          </cell>
          <cell r="CZ94">
            <v>0</v>
          </cell>
          <cell r="DA94">
            <v>0</v>
          </cell>
          <cell r="DB94">
            <v>0</v>
          </cell>
          <cell r="DE94">
            <v>0</v>
          </cell>
          <cell r="DF94"/>
          <cell r="DG94">
            <v>13.734451132023599</v>
          </cell>
          <cell r="DH94">
            <v>13.734451132023599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13.734451132023599</v>
          </cell>
          <cell r="DS94">
            <v>0</v>
          </cell>
          <cell r="DT94">
            <v>13.734451132023599</v>
          </cell>
          <cell r="DU94">
            <v>0</v>
          </cell>
          <cell r="DV94">
            <v>0</v>
          </cell>
          <cell r="DW94">
            <v>0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 t="str">
            <v/>
          </cell>
          <cell r="FI94" t="str">
            <v/>
          </cell>
          <cell r="FJ94" t="str">
            <v/>
          </cell>
          <cell r="FK94" t="str">
            <v>1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1</v>
          </cell>
          <cell r="FW94">
            <v>0</v>
          </cell>
          <cell r="FX94">
            <v>1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0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0</v>
          </cell>
          <cell r="JH94">
            <v>0</v>
          </cell>
          <cell r="JI94">
            <v>0</v>
          </cell>
          <cell r="JJ94">
            <v>0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2018</v>
          </cell>
          <cell r="OM94">
            <v>2019</v>
          </cell>
          <cell r="ON94">
            <v>2020</v>
          </cell>
          <cell r="OO94">
            <v>2020</v>
          </cell>
          <cell r="OP94" t="str">
            <v>п</v>
          </cell>
          <cell r="OR94">
            <v>0</v>
          </cell>
          <cell r="OT94">
            <v>16.206652335787847</v>
          </cell>
        </row>
        <row r="95">
          <cell r="A95"/>
          <cell r="B95"/>
          <cell r="C95"/>
          <cell r="D95"/>
          <cell r="H95"/>
          <cell r="R95"/>
          <cell r="S95"/>
          <cell r="T95"/>
          <cell r="U95"/>
          <cell r="V95"/>
          <cell r="BB95"/>
          <cell r="BC95"/>
          <cell r="BD95"/>
          <cell r="BE95"/>
          <cell r="BG95"/>
          <cell r="BH95"/>
          <cell r="BI95"/>
          <cell r="BJ95"/>
          <cell r="BK95"/>
          <cell r="BL95"/>
          <cell r="BM95"/>
          <cell r="BN95"/>
          <cell r="BO95"/>
          <cell r="BP95"/>
          <cell r="BQ95"/>
          <cell r="BR95"/>
          <cell r="BS95"/>
          <cell r="BT95"/>
          <cell r="BU95"/>
          <cell r="BV95"/>
          <cell r="BW95"/>
          <cell r="BX95"/>
          <cell r="BY95"/>
          <cell r="BZ95"/>
          <cell r="CA95"/>
          <cell r="CB95"/>
          <cell r="CC95"/>
          <cell r="CD95"/>
          <cell r="CE95"/>
          <cell r="CF95"/>
          <cell r="CG95"/>
          <cell r="CH95"/>
          <cell r="CI95"/>
          <cell r="CJ95"/>
          <cell r="CQ95"/>
          <cell r="CR95"/>
          <cell r="CS95"/>
          <cell r="CT95"/>
          <cell r="DN95"/>
          <cell r="DS95"/>
          <cell r="DT95"/>
          <cell r="DU95"/>
          <cell r="DV95"/>
          <cell r="DX95"/>
          <cell r="DY95"/>
          <cell r="DZ95"/>
          <cell r="EA95"/>
          <cell r="FG95"/>
          <cell r="FH95"/>
          <cell r="FI95"/>
          <cell r="FJ95"/>
          <cell r="IY95"/>
          <cell r="IZ95"/>
          <cell r="JA95"/>
          <cell r="JB95"/>
          <cell r="JC95"/>
          <cell r="MC95"/>
          <cell r="MD95"/>
          <cell r="ME95"/>
          <cell r="MF95"/>
          <cell r="MG95"/>
          <cell r="MH95"/>
          <cell r="MI95"/>
          <cell r="MJ95"/>
          <cell r="MK95"/>
          <cell r="ML95"/>
          <cell r="MM95"/>
          <cell r="MN95"/>
          <cell r="MO95"/>
          <cell r="MP95"/>
          <cell r="MQ95"/>
          <cell r="MR95"/>
          <cell r="MS95"/>
          <cell r="MT95"/>
          <cell r="MU95"/>
          <cell r="MV95"/>
          <cell r="MW95"/>
          <cell r="MX95"/>
          <cell r="MY95"/>
          <cell r="MZ95"/>
          <cell r="NA95"/>
          <cell r="NG95"/>
          <cell r="NH95"/>
          <cell r="NI95"/>
          <cell r="NJ95"/>
          <cell r="NK95"/>
          <cell r="NL95"/>
          <cell r="NM95"/>
          <cell r="NN95"/>
          <cell r="NO95"/>
          <cell r="NP95"/>
          <cell r="NQ95"/>
          <cell r="NR95"/>
          <cell r="NS95"/>
          <cell r="NT95"/>
          <cell r="NU95"/>
          <cell r="NV95"/>
          <cell r="NW95"/>
          <cell r="NX95"/>
          <cell r="NY95"/>
          <cell r="NZ95"/>
          <cell r="OA95"/>
          <cell r="OB95"/>
          <cell r="OC95"/>
          <cell r="OD95"/>
          <cell r="OE95"/>
          <cell r="OL95"/>
          <cell r="OM95"/>
          <cell r="ON95"/>
          <cell r="OO95"/>
          <cell r="OP95"/>
        </row>
        <row r="96">
          <cell r="A96"/>
          <cell r="B96"/>
          <cell r="C96"/>
          <cell r="D96"/>
          <cell r="H96"/>
          <cell r="R96"/>
          <cell r="S96"/>
          <cell r="T96"/>
          <cell r="U96"/>
          <cell r="V96"/>
          <cell r="BB96"/>
          <cell r="BC96"/>
          <cell r="BD96"/>
          <cell r="BE96"/>
          <cell r="BG96"/>
          <cell r="BH96"/>
          <cell r="BI96"/>
          <cell r="BJ96"/>
          <cell r="BK96"/>
          <cell r="BL96"/>
          <cell r="BM96"/>
          <cell r="BN96"/>
          <cell r="BO96"/>
          <cell r="BP96"/>
          <cell r="BQ96"/>
          <cell r="BR96"/>
          <cell r="BS96"/>
          <cell r="BT96"/>
          <cell r="BU96"/>
          <cell r="BV96"/>
          <cell r="BW96"/>
          <cell r="BX96"/>
          <cell r="BY96"/>
          <cell r="BZ96"/>
          <cell r="CA96"/>
          <cell r="CB96"/>
          <cell r="CC96"/>
          <cell r="CD96"/>
          <cell r="CE96"/>
          <cell r="CF96"/>
          <cell r="CG96"/>
          <cell r="CH96"/>
          <cell r="CI96"/>
          <cell r="CJ96"/>
          <cell r="CQ96"/>
          <cell r="CR96"/>
          <cell r="CS96"/>
          <cell r="CT96"/>
          <cell r="DN96"/>
          <cell r="DS96"/>
          <cell r="DT96"/>
          <cell r="DU96"/>
          <cell r="DV96"/>
          <cell r="DX96"/>
          <cell r="DY96"/>
          <cell r="DZ96"/>
          <cell r="EA96"/>
          <cell r="FG96"/>
          <cell r="FH96"/>
          <cell r="FI96"/>
          <cell r="FJ96"/>
          <cell r="IY96"/>
          <cell r="IZ96"/>
          <cell r="JA96"/>
          <cell r="JB96"/>
          <cell r="JC96"/>
          <cell r="MC96"/>
          <cell r="MD96"/>
          <cell r="ME96"/>
          <cell r="MF96"/>
          <cell r="MG96"/>
          <cell r="MH96"/>
          <cell r="MI96"/>
          <cell r="MJ96"/>
          <cell r="MK96"/>
          <cell r="ML96"/>
          <cell r="MM96"/>
          <cell r="MN96"/>
          <cell r="MO96"/>
          <cell r="MP96"/>
          <cell r="MQ96"/>
          <cell r="MR96"/>
          <cell r="MS96"/>
          <cell r="MT96"/>
          <cell r="MU96"/>
          <cell r="MV96"/>
          <cell r="MW96"/>
          <cell r="MX96"/>
          <cell r="MY96"/>
          <cell r="MZ96"/>
          <cell r="NA96"/>
          <cell r="NG96"/>
          <cell r="NH96"/>
          <cell r="NI96"/>
          <cell r="NJ96"/>
          <cell r="NK96"/>
          <cell r="NL96"/>
          <cell r="NM96"/>
          <cell r="NN96"/>
          <cell r="NO96"/>
          <cell r="NP96"/>
          <cell r="NQ96"/>
          <cell r="NR96"/>
          <cell r="NS96"/>
          <cell r="NT96"/>
          <cell r="NU96"/>
          <cell r="NV96"/>
          <cell r="NW96"/>
          <cell r="NX96"/>
          <cell r="NY96"/>
          <cell r="NZ96"/>
          <cell r="OA96"/>
          <cell r="OB96"/>
          <cell r="OC96"/>
          <cell r="OD96"/>
          <cell r="OE96"/>
          <cell r="OL96"/>
          <cell r="OM96"/>
          <cell r="ON96"/>
          <cell r="OO96"/>
          <cell r="OP96"/>
        </row>
        <row r="97">
          <cell r="A97"/>
          <cell r="B97"/>
          <cell r="C97"/>
          <cell r="D97"/>
          <cell r="H97"/>
          <cell r="R97"/>
          <cell r="S97"/>
          <cell r="T97"/>
          <cell r="U97"/>
          <cell r="V97"/>
          <cell r="BB97"/>
          <cell r="BC97"/>
          <cell r="BD97"/>
          <cell r="BE97"/>
          <cell r="BG97"/>
          <cell r="BH97"/>
          <cell r="BI97"/>
          <cell r="BJ97"/>
          <cell r="BK97"/>
          <cell r="BL97"/>
          <cell r="BM97"/>
          <cell r="BN97"/>
          <cell r="BO97"/>
          <cell r="BP97"/>
          <cell r="BQ97"/>
          <cell r="BR97"/>
          <cell r="BS97"/>
          <cell r="BT97"/>
          <cell r="BU97"/>
          <cell r="BV97"/>
          <cell r="BW97"/>
          <cell r="BX97"/>
          <cell r="BY97"/>
          <cell r="BZ97"/>
          <cell r="CA97"/>
          <cell r="CB97"/>
          <cell r="CC97"/>
          <cell r="CD97"/>
          <cell r="CE97"/>
          <cell r="CF97"/>
          <cell r="CG97"/>
          <cell r="CH97"/>
          <cell r="CI97"/>
          <cell r="CJ97"/>
          <cell r="CQ97"/>
          <cell r="CR97"/>
          <cell r="CS97"/>
          <cell r="CT97"/>
          <cell r="DN97"/>
          <cell r="DS97"/>
          <cell r="DT97"/>
          <cell r="DU97"/>
          <cell r="DV97"/>
          <cell r="DX97"/>
          <cell r="DY97"/>
          <cell r="DZ97"/>
          <cell r="EA97"/>
          <cell r="FG97"/>
          <cell r="FH97"/>
          <cell r="FI97"/>
          <cell r="FJ97"/>
          <cell r="IY97"/>
          <cell r="IZ97"/>
          <cell r="JA97"/>
          <cell r="JB97"/>
          <cell r="JC97"/>
          <cell r="MC97"/>
          <cell r="MD97"/>
          <cell r="ME97"/>
          <cell r="MF97"/>
          <cell r="MG97"/>
          <cell r="MH97"/>
          <cell r="MI97"/>
          <cell r="MJ97"/>
          <cell r="MK97"/>
          <cell r="ML97"/>
          <cell r="MM97"/>
          <cell r="MN97"/>
          <cell r="MO97"/>
          <cell r="MP97"/>
          <cell r="MQ97"/>
          <cell r="MR97"/>
          <cell r="MS97"/>
          <cell r="MT97"/>
          <cell r="MU97"/>
          <cell r="MV97"/>
          <cell r="MW97"/>
          <cell r="MX97"/>
          <cell r="MY97"/>
          <cell r="MZ97"/>
          <cell r="NA97"/>
          <cell r="NG97"/>
          <cell r="NH97"/>
          <cell r="NI97"/>
          <cell r="NJ97"/>
          <cell r="NK97"/>
          <cell r="NL97"/>
          <cell r="NM97"/>
          <cell r="NN97"/>
          <cell r="NO97"/>
          <cell r="NP97"/>
          <cell r="NQ97"/>
          <cell r="NR97"/>
          <cell r="NS97"/>
          <cell r="NT97"/>
          <cell r="NU97"/>
          <cell r="NV97"/>
          <cell r="NW97"/>
          <cell r="NX97"/>
          <cell r="NY97"/>
          <cell r="NZ97"/>
          <cell r="OA97"/>
          <cell r="OB97"/>
          <cell r="OC97"/>
          <cell r="OD97"/>
          <cell r="OE97"/>
          <cell r="OL97"/>
          <cell r="OM97"/>
          <cell r="ON97"/>
          <cell r="OO97"/>
          <cell r="OP97"/>
        </row>
        <row r="98">
          <cell r="A98"/>
          <cell r="B98"/>
          <cell r="C98"/>
          <cell r="D98"/>
          <cell r="H98"/>
          <cell r="R98"/>
          <cell r="S98"/>
          <cell r="T98"/>
          <cell r="U98"/>
          <cell r="V98"/>
          <cell r="BB98"/>
          <cell r="BC98"/>
          <cell r="BD98"/>
          <cell r="BE98"/>
          <cell r="BG98"/>
          <cell r="BH98"/>
          <cell r="BI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Q98"/>
          <cell r="CR98"/>
          <cell r="CS98"/>
          <cell r="CT98"/>
          <cell r="DN98"/>
          <cell r="DS98"/>
          <cell r="DT98"/>
          <cell r="DU98"/>
          <cell r="DV98"/>
          <cell r="DX98"/>
          <cell r="DY98"/>
          <cell r="DZ98"/>
          <cell r="EA98"/>
          <cell r="FG98"/>
          <cell r="FH98"/>
          <cell r="FI98"/>
          <cell r="FJ98"/>
          <cell r="IY98"/>
          <cell r="IZ98"/>
          <cell r="JA98"/>
          <cell r="JB98"/>
          <cell r="JC98"/>
          <cell r="MC98"/>
          <cell r="MD98"/>
          <cell r="ME98"/>
          <cell r="MF98"/>
          <cell r="MG98"/>
          <cell r="MH98"/>
          <cell r="MI98"/>
          <cell r="MJ98"/>
          <cell r="MK98"/>
          <cell r="ML98"/>
          <cell r="MM98"/>
          <cell r="MN98"/>
          <cell r="MO98"/>
          <cell r="MP98"/>
          <cell r="MQ98"/>
          <cell r="MR98"/>
          <cell r="MS98"/>
          <cell r="MT98"/>
          <cell r="MU98"/>
          <cell r="MV98"/>
          <cell r="MW98"/>
          <cell r="MX98"/>
          <cell r="MY98"/>
          <cell r="MZ98"/>
          <cell r="NA98"/>
          <cell r="NG98"/>
          <cell r="NH98"/>
          <cell r="NI98"/>
          <cell r="NJ98"/>
          <cell r="NK98"/>
          <cell r="NL98"/>
          <cell r="NM98"/>
          <cell r="NN98"/>
          <cell r="NO98"/>
          <cell r="NP98"/>
          <cell r="NQ98"/>
          <cell r="NR98"/>
          <cell r="NS98"/>
          <cell r="NT98"/>
          <cell r="NU98"/>
          <cell r="NV98"/>
          <cell r="NW98"/>
          <cell r="NX98"/>
          <cell r="NY98"/>
          <cell r="NZ98"/>
          <cell r="OA98"/>
          <cell r="OB98"/>
          <cell r="OC98"/>
          <cell r="OD98"/>
          <cell r="OE98"/>
          <cell r="OL98"/>
          <cell r="OM98"/>
          <cell r="ON98"/>
          <cell r="OO98"/>
          <cell r="OP98"/>
        </row>
        <row r="99">
          <cell r="A99"/>
          <cell r="B99"/>
          <cell r="C99"/>
          <cell r="D99"/>
          <cell r="H99"/>
          <cell r="R99"/>
          <cell r="S99"/>
          <cell r="T99"/>
          <cell r="U99"/>
          <cell r="V99"/>
          <cell r="BB99"/>
          <cell r="BC99"/>
          <cell r="BD99"/>
          <cell r="BE99"/>
          <cell r="BG99"/>
          <cell r="BH99"/>
          <cell r="BI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Q99"/>
          <cell r="CR99"/>
          <cell r="CS99"/>
          <cell r="CT99"/>
          <cell r="DN99"/>
          <cell r="DS99"/>
          <cell r="DT99"/>
          <cell r="DU99"/>
          <cell r="DV99"/>
          <cell r="DX99"/>
          <cell r="DY99"/>
          <cell r="DZ99"/>
          <cell r="EA99"/>
          <cell r="FG99"/>
          <cell r="FH99"/>
          <cell r="FI99"/>
          <cell r="FJ99"/>
          <cell r="IY99"/>
          <cell r="IZ99"/>
          <cell r="JA99"/>
          <cell r="JB99"/>
          <cell r="JC99"/>
          <cell r="MC99"/>
          <cell r="MD99"/>
          <cell r="ME99"/>
          <cell r="MF99"/>
          <cell r="MG99"/>
          <cell r="MH99"/>
          <cell r="MI99"/>
          <cell r="MJ99"/>
          <cell r="MK99"/>
          <cell r="ML99"/>
          <cell r="MM99"/>
          <cell r="MN99"/>
          <cell r="MO99"/>
          <cell r="MP99"/>
          <cell r="MQ99"/>
          <cell r="MR99"/>
          <cell r="MS99"/>
          <cell r="MT99"/>
          <cell r="MU99"/>
          <cell r="MV99"/>
          <cell r="MW99"/>
          <cell r="MX99"/>
          <cell r="MY99"/>
          <cell r="MZ99"/>
          <cell r="NA99"/>
          <cell r="NG99"/>
          <cell r="NH99"/>
          <cell r="NI99"/>
          <cell r="NJ99"/>
          <cell r="NK99"/>
          <cell r="NL99"/>
          <cell r="NM99"/>
          <cell r="NN99"/>
          <cell r="NO99"/>
          <cell r="NP99"/>
          <cell r="NQ99"/>
          <cell r="NR99"/>
          <cell r="NS99"/>
          <cell r="NT99"/>
          <cell r="NU99"/>
          <cell r="NV99"/>
          <cell r="NW99"/>
          <cell r="NX99"/>
          <cell r="NY99"/>
          <cell r="NZ99"/>
          <cell r="OA99"/>
          <cell r="OB99"/>
          <cell r="OC99"/>
          <cell r="OD99"/>
          <cell r="OE99"/>
          <cell r="OL99"/>
          <cell r="OM99"/>
          <cell r="ON99"/>
          <cell r="OO99"/>
          <cell r="OP99"/>
        </row>
        <row r="100">
          <cell r="A100"/>
          <cell r="B100"/>
          <cell r="C100"/>
          <cell r="D100"/>
          <cell r="H100"/>
          <cell r="R100"/>
          <cell r="S100"/>
          <cell r="T100"/>
          <cell r="U100"/>
          <cell r="V100"/>
          <cell r="BB100"/>
          <cell r="BC100"/>
          <cell r="BD100"/>
          <cell r="BE100"/>
          <cell r="BG100"/>
          <cell r="BH100"/>
          <cell r="BI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Q100"/>
          <cell r="CR100"/>
          <cell r="CS100"/>
          <cell r="CT100"/>
          <cell r="DN100"/>
          <cell r="DS100"/>
          <cell r="DT100"/>
          <cell r="DU100"/>
          <cell r="DV100"/>
          <cell r="DX100"/>
          <cell r="DY100"/>
          <cell r="DZ100"/>
          <cell r="EA100"/>
          <cell r="FG100"/>
          <cell r="FH100"/>
          <cell r="FI100"/>
          <cell r="FJ100"/>
          <cell r="IY100"/>
          <cell r="IZ100"/>
          <cell r="JA100"/>
          <cell r="JB100"/>
          <cell r="JC100"/>
          <cell r="MC100"/>
          <cell r="MD100"/>
          <cell r="ME100"/>
          <cell r="MF100"/>
          <cell r="MG100"/>
          <cell r="MH100"/>
          <cell r="MI100"/>
          <cell r="MJ100"/>
          <cell r="MK100"/>
          <cell r="ML100"/>
          <cell r="MM100"/>
          <cell r="MN100"/>
          <cell r="MO100"/>
          <cell r="MP100"/>
          <cell r="MQ100"/>
          <cell r="MR100"/>
          <cell r="MS100"/>
          <cell r="MT100"/>
          <cell r="MU100"/>
          <cell r="MV100"/>
          <cell r="MW100"/>
          <cell r="MX100"/>
          <cell r="MY100"/>
          <cell r="MZ100"/>
          <cell r="NA100"/>
          <cell r="NG100"/>
          <cell r="NH100"/>
          <cell r="NI100"/>
          <cell r="NJ100"/>
          <cell r="NK100"/>
          <cell r="NL100"/>
          <cell r="NM100"/>
          <cell r="NN100"/>
          <cell r="NO100"/>
          <cell r="NP100"/>
          <cell r="NQ100"/>
          <cell r="NR100"/>
          <cell r="NS100"/>
          <cell r="NT100"/>
          <cell r="NU100"/>
          <cell r="NV100"/>
          <cell r="NW100"/>
          <cell r="NX100"/>
          <cell r="NY100"/>
          <cell r="NZ100"/>
          <cell r="OA100"/>
          <cell r="OB100"/>
          <cell r="OC100"/>
          <cell r="OD100"/>
          <cell r="OE100"/>
          <cell r="OL100"/>
          <cell r="OM100"/>
          <cell r="ON100"/>
          <cell r="OO100"/>
          <cell r="OP100"/>
        </row>
        <row r="101">
          <cell r="A101"/>
          <cell r="B101"/>
          <cell r="C101"/>
          <cell r="D101"/>
          <cell r="H101"/>
          <cell r="R101"/>
          <cell r="S101"/>
          <cell r="T101"/>
          <cell r="U101"/>
          <cell r="V101"/>
          <cell r="BB101"/>
          <cell r="BC101"/>
          <cell r="BD101"/>
          <cell r="BE101"/>
          <cell r="BG101"/>
          <cell r="BH101"/>
          <cell r="BI101"/>
          <cell r="BJ101"/>
          <cell r="BK101"/>
          <cell r="BL101"/>
          <cell r="BM101"/>
          <cell r="BN101"/>
          <cell r="BO101"/>
          <cell r="BP101"/>
          <cell r="BQ101"/>
          <cell r="BR101"/>
          <cell r="BS101"/>
          <cell r="BT101"/>
          <cell r="BU101"/>
          <cell r="BV101"/>
          <cell r="BW101"/>
          <cell r="BX101"/>
          <cell r="BY101"/>
          <cell r="BZ101"/>
          <cell r="CA101"/>
          <cell r="CB101"/>
          <cell r="CC101"/>
          <cell r="CD101"/>
          <cell r="CE101"/>
          <cell r="CF101"/>
          <cell r="CG101"/>
          <cell r="CH101"/>
          <cell r="CI101"/>
          <cell r="CJ101"/>
          <cell r="CQ101"/>
          <cell r="CR101"/>
          <cell r="CS101"/>
          <cell r="CT101"/>
          <cell r="DN101"/>
          <cell r="DS101"/>
          <cell r="DT101"/>
          <cell r="DU101"/>
          <cell r="DV101"/>
          <cell r="DX101"/>
          <cell r="DY101"/>
          <cell r="DZ101"/>
          <cell r="EA101"/>
          <cell r="FG101"/>
          <cell r="FH101"/>
          <cell r="FI101"/>
          <cell r="FJ101"/>
          <cell r="IY101"/>
          <cell r="IZ101"/>
          <cell r="JA101"/>
          <cell r="JB101"/>
          <cell r="JC101"/>
          <cell r="MC101"/>
          <cell r="MD101"/>
          <cell r="ME101"/>
          <cell r="MF101"/>
          <cell r="MG101"/>
          <cell r="MH101"/>
          <cell r="MI101"/>
          <cell r="MJ101"/>
          <cell r="MK101"/>
          <cell r="ML101"/>
          <cell r="MM101"/>
          <cell r="MN101"/>
          <cell r="MO101"/>
          <cell r="MP101"/>
          <cell r="MQ101"/>
          <cell r="MR101"/>
          <cell r="MS101"/>
          <cell r="MT101"/>
          <cell r="MU101"/>
          <cell r="MV101"/>
          <cell r="MW101"/>
          <cell r="MX101"/>
          <cell r="MY101"/>
          <cell r="MZ101"/>
          <cell r="NA101"/>
          <cell r="NG101"/>
          <cell r="NH101"/>
          <cell r="NI101"/>
          <cell r="NJ101"/>
          <cell r="NK101"/>
          <cell r="NL101"/>
          <cell r="NM101"/>
          <cell r="NN101"/>
          <cell r="NO101"/>
          <cell r="NP101"/>
          <cell r="NQ101"/>
          <cell r="NR101"/>
          <cell r="NS101"/>
          <cell r="NT101"/>
          <cell r="NU101"/>
          <cell r="NV101"/>
          <cell r="NW101"/>
          <cell r="NX101"/>
          <cell r="NY101"/>
          <cell r="NZ101"/>
          <cell r="OA101"/>
          <cell r="OB101"/>
          <cell r="OC101"/>
          <cell r="OD101"/>
          <cell r="OE101"/>
          <cell r="OL101"/>
          <cell r="OM101"/>
          <cell r="ON101"/>
          <cell r="OO101"/>
          <cell r="OP101"/>
        </row>
        <row r="102">
          <cell r="A102"/>
          <cell r="B102"/>
          <cell r="C102"/>
          <cell r="D102"/>
          <cell r="H102"/>
          <cell r="R102"/>
          <cell r="S102"/>
          <cell r="T102"/>
          <cell r="U102"/>
          <cell r="V102"/>
          <cell r="BB102"/>
          <cell r="BC102"/>
          <cell r="BD102"/>
          <cell r="BE102"/>
          <cell r="BG102"/>
          <cell r="BH102"/>
          <cell r="BI102"/>
          <cell r="BJ102"/>
          <cell r="BK102"/>
          <cell r="BL102"/>
          <cell r="BM102"/>
          <cell r="BN102"/>
          <cell r="BO102"/>
          <cell r="BP102"/>
          <cell r="BQ102"/>
          <cell r="BR102"/>
          <cell r="BS102"/>
          <cell r="BT102"/>
          <cell r="BU102"/>
          <cell r="BV102"/>
          <cell r="BW102"/>
          <cell r="BX102"/>
          <cell r="BY102"/>
          <cell r="BZ102"/>
          <cell r="CA102"/>
          <cell r="CB102"/>
          <cell r="CC102"/>
          <cell r="CD102"/>
          <cell r="CE102"/>
          <cell r="CF102"/>
          <cell r="CG102"/>
          <cell r="CH102"/>
          <cell r="CI102"/>
          <cell r="CJ102"/>
          <cell r="CQ102"/>
          <cell r="CR102"/>
          <cell r="CS102"/>
          <cell r="CT102"/>
          <cell r="DN102"/>
          <cell r="DS102"/>
          <cell r="DT102"/>
          <cell r="DU102"/>
          <cell r="DV102"/>
          <cell r="DX102"/>
          <cell r="DY102"/>
          <cell r="DZ102"/>
          <cell r="EA102"/>
          <cell r="FG102"/>
          <cell r="FH102"/>
          <cell r="FI102"/>
          <cell r="FJ102"/>
          <cell r="IY102"/>
          <cell r="IZ102"/>
          <cell r="JA102"/>
          <cell r="JB102"/>
          <cell r="JC102"/>
          <cell r="MC102"/>
          <cell r="MD102"/>
          <cell r="ME102"/>
          <cell r="MF102"/>
          <cell r="MG102"/>
          <cell r="MH102"/>
          <cell r="MI102"/>
          <cell r="MJ102"/>
          <cell r="MK102"/>
          <cell r="ML102"/>
          <cell r="MM102"/>
          <cell r="MN102"/>
          <cell r="MO102"/>
          <cell r="MP102"/>
          <cell r="MQ102"/>
          <cell r="MR102"/>
          <cell r="MS102"/>
          <cell r="MT102"/>
          <cell r="MU102"/>
          <cell r="MV102"/>
          <cell r="MW102"/>
          <cell r="MX102"/>
          <cell r="MY102"/>
          <cell r="MZ102"/>
          <cell r="NA102"/>
          <cell r="NG102"/>
          <cell r="NH102"/>
          <cell r="NI102"/>
          <cell r="NJ102"/>
          <cell r="NK102"/>
          <cell r="NL102"/>
          <cell r="NM102"/>
          <cell r="NN102"/>
          <cell r="NO102"/>
          <cell r="NP102"/>
          <cell r="NQ102"/>
          <cell r="NR102"/>
          <cell r="NS102"/>
          <cell r="NT102"/>
          <cell r="NU102"/>
          <cell r="NV102"/>
          <cell r="NW102"/>
          <cell r="NX102"/>
          <cell r="NY102"/>
          <cell r="NZ102"/>
          <cell r="OA102"/>
          <cell r="OB102"/>
          <cell r="OC102"/>
          <cell r="OD102"/>
          <cell r="OE102"/>
          <cell r="OL102"/>
          <cell r="OM102"/>
          <cell r="ON102"/>
          <cell r="OO102"/>
          <cell r="OP102"/>
        </row>
        <row r="103">
          <cell r="A103"/>
          <cell r="B103"/>
          <cell r="C103"/>
          <cell r="D103"/>
          <cell r="H103"/>
          <cell r="R103"/>
          <cell r="S103"/>
          <cell r="T103"/>
          <cell r="U103"/>
          <cell r="V103"/>
          <cell r="BB103"/>
          <cell r="BC103"/>
          <cell r="BD103"/>
          <cell r="BE103"/>
          <cell r="BG103"/>
          <cell r="BH103"/>
          <cell r="BI103"/>
          <cell r="BJ103"/>
          <cell r="BK103"/>
          <cell r="BL103"/>
          <cell r="BM103"/>
          <cell r="BN103"/>
          <cell r="BO103"/>
          <cell r="BP103"/>
          <cell r="BQ103"/>
          <cell r="BR103"/>
          <cell r="BS103"/>
          <cell r="BT103"/>
          <cell r="BU103"/>
          <cell r="BV103"/>
          <cell r="BW103"/>
          <cell r="BX103"/>
          <cell r="BY103"/>
          <cell r="BZ103"/>
          <cell r="CA103"/>
          <cell r="CB103"/>
          <cell r="CC103"/>
          <cell r="CD103"/>
          <cell r="CE103"/>
          <cell r="CF103"/>
          <cell r="CG103"/>
          <cell r="CH103"/>
          <cell r="CI103"/>
          <cell r="CJ103"/>
          <cell r="CQ103"/>
          <cell r="CR103"/>
          <cell r="CS103"/>
          <cell r="CT103"/>
          <cell r="DN103"/>
          <cell r="DS103"/>
          <cell r="DT103"/>
          <cell r="DU103"/>
          <cell r="DV103"/>
          <cell r="DX103"/>
          <cell r="DY103"/>
          <cell r="DZ103"/>
          <cell r="EA103"/>
          <cell r="FG103"/>
          <cell r="FH103"/>
          <cell r="FI103"/>
          <cell r="FJ103"/>
          <cell r="IY103"/>
          <cell r="IZ103"/>
          <cell r="JA103"/>
          <cell r="JB103"/>
          <cell r="JC103"/>
          <cell r="MC103"/>
          <cell r="MD103"/>
          <cell r="ME103"/>
          <cell r="MF103"/>
          <cell r="MG103"/>
          <cell r="MH103"/>
          <cell r="MI103"/>
          <cell r="MJ103"/>
          <cell r="MK103"/>
          <cell r="ML103"/>
          <cell r="MM103"/>
          <cell r="MN103"/>
          <cell r="MO103"/>
          <cell r="MP103"/>
          <cell r="MQ103"/>
          <cell r="MR103"/>
          <cell r="MS103"/>
          <cell r="MT103"/>
          <cell r="MU103"/>
          <cell r="MV103"/>
          <cell r="MW103"/>
          <cell r="MX103"/>
          <cell r="MY103"/>
          <cell r="MZ103"/>
          <cell r="NA103"/>
          <cell r="NG103"/>
          <cell r="NH103"/>
          <cell r="NI103"/>
          <cell r="NJ103"/>
          <cell r="NK103"/>
          <cell r="NL103"/>
          <cell r="NM103"/>
          <cell r="NN103"/>
          <cell r="NO103"/>
          <cell r="NP103"/>
          <cell r="NQ103"/>
          <cell r="NR103"/>
          <cell r="NS103"/>
          <cell r="NT103"/>
          <cell r="NU103"/>
          <cell r="NV103"/>
          <cell r="NW103"/>
          <cell r="NX103"/>
          <cell r="NY103"/>
          <cell r="NZ103"/>
          <cell r="OA103"/>
          <cell r="OB103"/>
          <cell r="OC103"/>
          <cell r="OD103"/>
          <cell r="OE103"/>
          <cell r="OL103"/>
          <cell r="OM103"/>
          <cell r="ON103"/>
          <cell r="OO103"/>
          <cell r="OP103"/>
        </row>
        <row r="104">
          <cell r="A104"/>
          <cell r="B104"/>
          <cell r="C104"/>
          <cell r="D104"/>
          <cell r="H104"/>
          <cell r="R104"/>
          <cell r="S104"/>
          <cell r="T104"/>
          <cell r="U104"/>
          <cell r="V104"/>
          <cell r="BB104"/>
          <cell r="BC104"/>
          <cell r="BD104"/>
          <cell r="BE104"/>
          <cell r="BG104"/>
          <cell r="BH104"/>
          <cell r="BI104"/>
          <cell r="BJ104"/>
          <cell r="BK104"/>
          <cell r="BL104"/>
          <cell r="BM104"/>
          <cell r="BN104"/>
          <cell r="BO104"/>
          <cell r="BP104"/>
          <cell r="BQ104"/>
          <cell r="BR104"/>
          <cell r="BS104"/>
          <cell r="BT104"/>
          <cell r="BU104"/>
          <cell r="BV104"/>
          <cell r="BW104"/>
          <cell r="BX104"/>
          <cell r="BY104"/>
          <cell r="BZ104"/>
          <cell r="CA104"/>
          <cell r="CB104"/>
          <cell r="CC104"/>
          <cell r="CD104"/>
          <cell r="CE104"/>
          <cell r="CF104"/>
          <cell r="CG104"/>
          <cell r="CH104"/>
          <cell r="CI104"/>
          <cell r="CJ104"/>
          <cell r="CQ104"/>
          <cell r="CR104"/>
          <cell r="CS104"/>
          <cell r="CT104"/>
          <cell r="DN104"/>
          <cell r="DS104"/>
          <cell r="DT104"/>
          <cell r="DU104"/>
          <cell r="DV104"/>
          <cell r="DX104"/>
          <cell r="DY104"/>
          <cell r="DZ104"/>
          <cell r="EA104"/>
          <cell r="FG104"/>
          <cell r="FH104"/>
          <cell r="FI104"/>
          <cell r="FJ104"/>
          <cell r="IY104"/>
          <cell r="IZ104"/>
          <cell r="JA104"/>
          <cell r="JB104"/>
          <cell r="JC104"/>
          <cell r="MC104"/>
          <cell r="MD104"/>
          <cell r="ME104"/>
          <cell r="MF104"/>
          <cell r="MG104"/>
          <cell r="MH104"/>
          <cell r="MI104"/>
          <cell r="MJ104"/>
          <cell r="MK104"/>
          <cell r="ML104"/>
          <cell r="MM104"/>
          <cell r="MN104"/>
          <cell r="MO104"/>
          <cell r="MP104"/>
          <cell r="MQ104"/>
          <cell r="MR104"/>
          <cell r="MS104"/>
          <cell r="MT104"/>
          <cell r="MU104"/>
          <cell r="MV104"/>
          <cell r="MW104"/>
          <cell r="MX104"/>
          <cell r="MY104"/>
          <cell r="MZ104"/>
          <cell r="NA104"/>
          <cell r="NG104"/>
          <cell r="NH104"/>
          <cell r="NI104"/>
          <cell r="NJ104"/>
          <cell r="NK104"/>
          <cell r="NL104"/>
          <cell r="NM104"/>
          <cell r="NN104"/>
          <cell r="NO104"/>
          <cell r="NP104"/>
          <cell r="NQ104"/>
          <cell r="NR104"/>
          <cell r="NS104"/>
          <cell r="NT104"/>
          <cell r="NU104"/>
          <cell r="NV104"/>
          <cell r="NW104"/>
          <cell r="NX104"/>
          <cell r="NY104"/>
          <cell r="NZ104"/>
          <cell r="OA104"/>
          <cell r="OB104"/>
          <cell r="OC104"/>
          <cell r="OD104"/>
          <cell r="OE104"/>
          <cell r="OL104"/>
          <cell r="OM104"/>
          <cell r="ON104"/>
          <cell r="OO104"/>
          <cell r="OP104"/>
        </row>
        <row r="105">
          <cell r="A105"/>
          <cell r="B105"/>
          <cell r="C105"/>
          <cell r="D105"/>
          <cell r="H105"/>
          <cell r="R105"/>
          <cell r="S105"/>
          <cell r="T105"/>
          <cell r="U105"/>
          <cell r="V105"/>
          <cell r="BB105"/>
          <cell r="BC105"/>
          <cell r="BD105"/>
          <cell r="BE105"/>
          <cell r="BG105"/>
          <cell r="BH105"/>
          <cell r="BI105"/>
          <cell r="BJ105"/>
          <cell r="BK105"/>
          <cell r="BL105"/>
          <cell r="BM105"/>
          <cell r="BN105"/>
          <cell r="BO105"/>
          <cell r="BP105"/>
          <cell r="BQ105"/>
          <cell r="BR105"/>
          <cell r="BS105"/>
          <cell r="BT105"/>
          <cell r="BU105"/>
          <cell r="BV105"/>
          <cell r="BW105"/>
          <cell r="BX105"/>
          <cell r="BY105"/>
          <cell r="BZ105"/>
          <cell r="CA105"/>
          <cell r="CB105"/>
          <cell r="CC105"/>
          <cell r="CD105"/>
          <cell r="CE105"/>
          <cell r="CF105"/>
          <cell r="CG105"/>
          <cell r="CH105"/>
          <cell r="CI105"/>
          <cell r="CJ105"/>
          <cell r="CQ105"/>
          <cell r="CR105"/>
          <cell r="CS105"/>
          <cell r="CT105"/>
          <cell r="DN105"/>
          <cell r="DS105"/>
          <cell r="DT105"/>
          <cell r="DU105"/>
          <cell r="DV105"/>
          <cell r="DX105"/>
          <cell r="DY105"/>
          <cell r="DZ105"/>
          <cell r="EA105"/>
          <cell r="FG105"/>
          <cell r="FH105"/>
          <cell r="FI105"/>
          <cell r="FJ105"/>
          <cell r="IY105"/>
          <cell r="IZ105"/>
          <cell r="JA105"/>
          <cell r="JB105"/>
          <cell r="JC105"/>
          <cell r="MC105"/>
          <cell r="MD105"/>
          <cell r="ME105"/>
          <cell r="MF105"/>
          <cell r="MG105"/>
          <cell r="MH105"/>
          <cell r="MI105"/>
          <cell r="MJ105"/>
          <cell r="MK105"/>
          <cell r="ML105"/>
          <cell r="MM105"/>
          <cell r="MN105"/>
          <cell r="MO105"/>
          <cell r="MP105"/>
          <cell r="MQ105"/>
          <cell r="MR105"/>
          <cell r="MS105"/>
          <cell r="MT105"/>
          <cell r="MU105"/>
          <cell r="MV105"/>
          <cell r="MW105"/>
          <cell r="MX105"/>
          <cell r="MY105"/>
          <cell r="MZ105"/>
          <cell r="NA105"/>
          <cell r="NG105"/>
          <cell r="NH105"/>
          <cell r="NI105"/>
          <cell r="NJ105"/>
          <cell r="NK105"/>
          <cell r="NL105"/>
          <cell r="NM105"/>
          <cell r="NN105"/>
          <cell r="NO105"/>
          <cell r="NP105"/>
          <cell r="NQ105"/>
          <cell r="NR105"/>
          <cell r="NS105"/>
          <cell r="NT105"/>
          <cell r="NU105"/>
          <cell r="NV105"/>
          <cell r="NW105"/>
          <cell r="NX105"/>
          <cell r="NY105"/>
          <cell r="NZ105"/>
          <cell r="OA105"/>
          <cell r="OB105"/>
          <cell r="OC105"/>
          <cell r="OD105"/>
          <cell r="OE105"/>
          <cell r="OL105"/>
          <cell r="OM105"/>
          <cell r="ON105"/>
          <cell r="OO105"/>
          <cell r="OP105"/>
        </row>
        <row r="106">
          <cell r="A106"/>
          <cell r="B106"/>
          <cell r="C106"/>
          <cell r="D106"/>
          <cell r="H106"/>
          <cell r="R106"/>
          <cell r="S106"/>
          <cell r="T106"/>
          <cell r="U106"/>
          <cell r="V106"/>
          <cell r="BB106"/>
          <cell r="BC106"/>
          <cell r="BD106"/>
          <cell r="BE106"/>
          <cell r="BG106"/>
          <cell r="BH106"/>
          <cell r="BI106"/>
          <cell r="BJ106"/>
          <cell r="BK106"/>
          <cell r="BL106"/>
          <cell r="BM106"/>
          <cell r="BN106"/>
          <cell r="BO106"/>
          <cell r="BP106"/>
          <cell r="BQ106"/>
          <cell r="BR106"/>
          <cell r="BS106"/>
          <cell r="BT106"/>
          <cell r="BU106"/>
          <cell r="BV106"/>
          <cell r="BW106"/>
          <cell r="BX106"/>
          <cell r="BY106"/>
          <cell r="BZ106"/>
          <cell r="CA106"/>
          <cell r="CB106"/>
          <cell r="CC106"/>
          <cell r="CD106"/>
          <cell r="CE106"/>
          <cell r="CF106"/>
          <cell r="CG106"/>
          <cell r="CH106"/>
          <cell r="CI106"/>
          <cell r="CJ106"/>
          <cell r="CQ106"/>
          <cell r="CR106"/>
          <cell r="CS106"/>
          <cell r="CT106"/>
          <cell r="DN106"/>
          <cell r="DS106"/>
          <cell r="DT106"/>
          <cell r="DU106"/>
          <cell r="DV106"/>
          <cell r="DX106"/>
          <cell r="DY106"/>
          <cell r="DZ106"/>
          <cell r="EA106"/>
          <cell r="FG106"/>
          <cell r="FH106"/>
          <cell r="FI106"/>
          <cell r="FJ106"/>
          <cell r="IY106"/>
          <cell r="IZ106"/>
          <cell r="JA106"/>
          <cell r="JB106"/>
          <cell r="JC106"/>
          <cell r="MC106"/>
          <cell r="MD106"/>
          <cell r="ME106"/>
          <cell r="MF106"/>
          <cell r="MG106"/>
          <cell r="MH106"/>
          <cell r="MI106"/>
          <cell r="MJ106"/>
          <cell r="MK106"/>
          <cell r="ML106"/>
          <cell r="MM106"/>
          <cell r="MN106"/>
          <cell r="MO106"/>
          <cell r="MP106"/>
          <cell r="MQ106"/>
          <cell r="MR106"/>
          <cell r="MS106"/>
          <cell r="MT106"/>
          <cell r="MU106"/>
          <cell r="MV106"/>
          <cell r="MW106"/>
          <cell r="MX106"/>
          <cell r="MY106"/>
          <cell r="MZ106"/>
          <cell r="NA106"/>
          <cell r="NG106"/>
          <cell r="NH106"/>
          <cell r="NI106"/>
          <cell r="NJ106"/>
          <cell r="NK106"/>
          <cell r="NL106"/>
          <cell r="NM106"/>
          <cell r="NN106"/>
          <cell r="NO106"/>
          <cell r="NP106"/>
          <cell r="NQ106"/>
          <cell r="NR106"/>
          <cell r="NS106"/>
          <cell r="NT106"/>
          <cell r="NU106"/>
          <cell r="NV106"/>
          <cell r="NW106"/>
          <cell r="NX106"/>
          <cell r="NY106"/>
          <cell r="NZ106"/>
          <cell r="OA106"/>
          <cell r="OB106"/>
          <cell r="OC106"/>
          <cell r="OD106"/>
          <cell r="OE106"/>
          <cell r="OL106"/>
          <cell r="OM106"/>
          <cell r="ON106"/>
          <cell r="OO106"/>
          <cell r="OP106"/>
        </row>
        <row r="107">
          <cell r="A107"/>
          <cell r="B107"/>
          <cell r="C107"/>
          <cell r="D107"/>
          <cell r="H107"/>
          <cell r="R107"/>
          <cell r="S107"/>
          <cell r="T107"/>
          <cell r="U107"/>
          <cell r="V107"/>
          <cell r="BB107"/>
          <cell r="BC107"/>
          <cell r="BD107"/>
          <cell r="BE107"/>
          <cell r="BG107"/>
          <cell r="BH107"/>
          <cell r="BI107"/>
          <cell r="BJ107"/>
          <cell r="BK107"/>
          <cell r="BL107"/>
          <cell r="BM107"/>
          <cell r="BN107"/>
          <cell r="BO107"/>
          <cell r="BP107"/>
          <cell r="BQ107"/>
          <cell r="BR107"/>
          <cell r="BS107"/>
          <cell r="BT107"/>
          <cell r="BU107"/>
          <cell r="BV107"/>
          <cell r="BW107"/>
          <cell r="BX107"/>
          <cell r="BY107"/>
          <cell r="BZ107"/>
          <cell r="CA107"/>
          <cell r="CB107"/>
          <cell r="CC107"/>
          <cell r="CD107"/>
          <cell r="CE107"/>
          <cell r="CF107"/>
          <cell r="CG107"/>
          <cell r="CH107"/>
          <cell r="CI107"/>
          <cell r="CJ107"/>
          <cell r="CQ107"/>
          <cell r="CR107"/>
          <cell r="CS107"/>
          <cell r="CT107"/>
          <cell r="DN107"/>
          <cell r="DS107"/>
          <cell r="DT107"/>
          <cell r="DU107"/>
          <cell r="DV107"/>
          <cell r="DX107"/>
          <cell r="DY107"/>
          <cell r="DZ107"/>
          <cell r="EA107"/>
          <cell r="FG107"/>
          <cell r="FH107"/>
          <cell r="FI107"/>
          <cell r="FJ107"/>
          <cell r="IY107"/>
          <cell r="IZ107"/>
          <cell r="JA107"/>
          <cell r="JB107"/>
          <cell r="JC107"/>
          <cell r="MC107"/>
          <cell r="MD107"/>
          <cell r="ME107"/>
          <cell r="MF107"/>
          <cell r="MG107"/>
          <cell r="MH107"/>
          <cell r="MI107"/>
          <cell r="MJ107"/>
          <cell r="MK107"/>
          <cell r="ML107"/>
          <cell r="MM107"/>
          <cell r="MN107"/>
          <cell r="MO107"/>
          <cell r="MP107"/>
          <cell r="MQ107"/>
          <cell r="MR107"/>
          <cell r="MS107"/>
          <cell r="MT107"/>
          <cell r="MU107"/>
          <cell r="MV107"/>
          <cell r="MW107"/>
          <cell r="MX107"/>
          <cell r="MY107"/>
          <cell r="MZ107"/>
          <cell r="NA107"/>
          <cell r="NG107"/>
          <cell r="NH107"/>
          <cell r="NI107"/>
          <cell r="NJ107"/>
          <cell r="NK107"/>
          <cell r="NL107"/>
          <cell r="NM107"/>
          <cell r="NN107"/>
          <cell r="NO107"/>
          <cell r="NP107"/>
          <cell r="NQ107"/>
          <cell r="NR107"/>
          <cell r="NS107"/>
          <cell r="NT107"/>
          <cell r="NU107"/>
          <cell r="NV107"/>
          <cell r="NW107"/>
          <cell r="NX107"/>
          <cell r="NY107"/>
          <cell r="NZ107"/>
          <cell r="OA107"/>
          <cell r="OB107"/>
          <cell r="OC107"/>
          <cell r="OD107"/>
          <cell r="OE107"/>
          <cell r="OL107"/>
          <cell r="OM107"/>
          <cell r="ON107"/>
          <cell r="OO107"/>
          <cell r="OP107"/>
        </row>
        <row r="108">
          <cell r="A108"/>
          <cell r="B108"/>
          <cell r="C108"/>
          <cell r="D108"/>
          <cell r="H108"/>
          <cell r="R108"/>
          <cell r="S108"/>
          <cell r="T108"/>
          <cell r="U108"/>
          <cell r="V108"/>
          <cell r="BB108"/>
          <cell r="BC108"/>
          <cell r="BD108"/>
          <cell r="BE108"/>
          <cell r="BG108"/>
          <cell r="BH108"/>
          <cell r="BI108"/>
          <cell r="BJ108"/>
          <cell r="BK108"/>
          <cell r="BL108"/>
          <cell r="BM108"/>
          <cell r="BN108"/>
          <cell r="BO108"/>
          <cell r="BP108"/>
          <cell r="BQ108"/>
          <cell r="BR108"/>
          <cell r="BS108"/>
          <cell r="BT108"/>
          <cell r="BU108"/>
          <cell r="BV108"/>
          <cell r="BW108"/>
          <cell r="BX108"/>
          <cell r="BY108"/>
          <cell r="BZ108"/>
          <cell r="CA108"/>
          <cell r="CB108"/>
          <cell r="CC108"/>
          <cell r="CD108"/>
          <cell r="CE108"/>
          <cell r="CF108"/>
          <cell r="CG108"/>
          <cell r="CH108"/>
          <cell r="CI108"/>
          <cell r="CJ108"/>
          <cell r="CQ108"/>
          <cell r="CR108"/>
          <cell r="CS108"/>
          <cell r="CT108"/>
          <cell r="DN108"/>
          <cell r="DS108"/>
          <cell r="DT108"/>
          <cell r="DU108"/>
          <cell r="DV108"/>
          <cell r="DX108"/>
          <cell r="DY108"/>
          <cell r="DZ108"/>
          <cell r="EA108"/>
          <cell r="FG108"/>
          <cell r="FH108"/>
          <cell r="FI108"/>
          <cell r="FJ108"/>
          <cell r="IY108"/>
          <cell r="IZ108"/>
          <cell r="JA108"/>
          <cell r="JB108"/>
          <cell r="JC108"/>
          <cell r="MC108"/>
          <cell r="MD108"/>
          <cell r="ME108"/>
          <cell r="MF108"/>
          <cell r="MG108"/>
          <cell r="MH108"/>
          <cell r="MI108"/>
          <cell r="MJ108"/>
          <cell r="MK108"/>
          <cell r="ML108"/>
          <cell r="MM108"/>
          <cell r="MN108"/>
          <cell r="MO108"/>
          <cell r="MP108"/>
          <cell r="MQ108"/>
          <cell r="MR108"/>
          <cell r="MS108"/>
          <cell r="MT108"/>
          <cell r="MU108"/>
          <cell r="MV108"/>
          <cell r="MW108"/>
          <cell r="MX108"/>
          <cell r="MY108"/>
          <cell r="MZ108"/>
          <cell r="NA108"/>
          <cell r="NG108"/>
          <cell r="NH108"/>
          <cell r="NI108"/>
          <cell r="NJ108"/>
          <cell r="NK108"/>
          <cell r="NL108"/>
          <cell r="NM108"/>
          <cell r="NN108"/>
          <cell r="NO108"/>
          <cell r="NP108"/>
          <cell r="NQ108"/>
          <cell r="NR108"/>
          <cell r="NS108"/>
          <cell r="NT108"/>
          <cell r="NU108"/>
          <cell r="NV108"/>
          <cell r="NW108"/>
          <cell r="NX108"/>
          <cell r="NY108"/>
          <cell r="NZ108"/>
          <cell r="OA108"/>
          <cell r="OB108"/>
          <cell r="OC108"/>
          <cell r="OD108"/>
          <cell r="OE108"/>
          <cell r="OL108"/>
          <cell r="OM108"/>
          <cell r="ON108"/>
          <cell r="OO108"/>
          <cell r="OP108"/>
        </row>
        <row r="109">
          <cell r="A109"/>
          <cell r="B109"/>
          <cell r="C109"/>
          <cell r="D109"/>
          <cell r="H109"/>
          <cell r="R109"/>
          <cell r="S109"/>
          <cell r="T109"/>
          <cell r="U109"/>
          <cell r="V109"/>
          <cell r="BB109"/>
          <cell r="BC109"/>
          <cell r="BD109"/>
          <cell r="BE109"/>
          <cell r="BG109"/>
          <cell r="BH109"/>
          <cell r="BI109"/>
          <cell r="BJ109"/>
          <cell r="BK109"/>
          <cell r="BL109"/>
          <cell r="BM109"/>
          <cell r="BN109"/>
          <cell r="BO109"/>
          <cell r="BP109"/>
          <cell r="BQ109"/>
          <cell r="BR109"/>
          <cell r="BS109"/>
          <cell r="BT109"/>
          <cell r="BU109"/>
          <cell r="BV109"/>
          <cell r="BW109"/>
          <cell r="BX109"/>
          <cell r="BY109"/>
          <cell r="BZ109"/>
          <cell r="CA109"/>
          <cell r="CB109"/>
          <cell r="CC109"/>
          <cell r="CD109"/>
          <cell r="CE109"/>
          <cell r="CF109"/>
          <cell r="CG109"/>
          <cell r="CH109"/>
          <cell r="CI109"/>
          <cell r="CJ109"/>
          <cell r="CQ109"/>
          <cell r="CR109"/>
          <cell r="CS109"/>
          <cell r="CT109"/>
          <cell r="DN109"/>
          <cell r="DS109"/>
          <cell r="DT109"/>
          <cell r="DU109"/>
          <cell r="DV109"/>
          <cell r="DX109"/>
          <cell r="DY109"/>
          <cell r="DZ109"/>
          <cell r="EA109"/>
          <cell r="FG109"/>
          <cell r="FH109"/>
          <cell r="FI109"/>
          <cell r="FJ109"/>
          <cell r="IY109"/>
          <cell r="IZ109"/>
          <cell r="JA109"/>
          <cell r="JB109"/>
          <cell r="JC109"/>
          <cell r="MC109"/>
          <cell r="MD109"/>
          <cell r="ME109"/>
          <cell r="MF109"/>
          <cell r="MG109"/>
          <cell r="MH109"/>
          <cell r="MI109"/>
          <cell r="MJ109"/>
          <cell r="MK109"/>
          <cell r="ML109"/>
          <cell r="MM109"/>
          <cell r="MN109"/>
          <cell r="MO109"/>
          <cell r="MP109"/>
          <cell r="MQ109"/>
          <cell r="MR109"/>
          <cell r="MS109"/>
          <cell r="MT109"/>
          <cell r="MU109"/>
          <cell r="MV109"/>
          <cell r="MW109"/>
          <cell r="MX109"/>
          <cell r="MY109"/>
          <cell r="MZ109"/>
          <cell r="NA109"/>
          <cell r="NG109"/>
          <cell r="NH109"/>
          <cell r="NI109"/>
          <cell r="NJ109"/>
          <cell r="NK109"/>
          <cell r="NL109"/>
          <cell r="NM109"/>
          <cell r="NN109"/>
          <cell r="NO109"/>
          <cell r="NP109"/>
          <cell r="NQ109"/>
          <cell r="NR109"/>
          <cell r="NS109"/>
          <cell r="NT109"/>
          <cell r="NU109"/>
          <cell r="NV109"/>
          <cell r="NW109"/>
          <cell r="NX109"/>
          <cell r="NY109"/>
          <cell r="NZ109"/>
          <cell r="OA109"/>
          <cell r="OB109"/>
          <cell r="OC109"/>
          <cell r="OD109"/>
          <cell r="OE109"/>
          <cell r="OL109"/>
          <cell r="OM109"/>
          <cell r="ON109"/>
          <cell r="OO109"/>
          <cell r="OP109"/>
        </row>
        <row r="110">
          <cell r="A110"/>
          <cell r="B110"/>
          <cell r="C110"/>
          <cell r="D110"/>
          <cell r="H110"/>
          <cell r="R110"/>
          <cell r="S110"/>
          <cell r="T110"/>
          <cell r="U110"/>
          <cell r="V110"/>
          <cell r="BB110"/>
          <cell r="BC110"/>
          <cell r="BD110"/>
          <cell r="BE110"/>
          <cell r="BG110"/>
          <cell r="BH110"/>
          <cell r="BI110"/>
          <cell r="BJ110"/>
          <cell r="BK110"/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Q110"/>
          <cell r="CR110"/>
          <cell r="CS110"/>
          <cell r="CT110"/>
          <cell r="DN110"/>
          <cell r="DS110"/>
          <cell r="DT110"/>
          <cell r="DU110"/>
          <cell r="DV110"/>
          <cell r="DX110"/>
          <cell r="DY110"/>
          <cell r="DZ110"/>
          <cell r="EA110"/>
          <cell r="FG110"/>
          <cell r="FH110"/>
          <cell r="FI110"/>
          <cell r="FJ110"/>
          <cell r="IY110"/>
          <cell r="IZ110"/>
          <cell r="JA110"/>
          <cell r="JB110"/>
          <cell r="JC110"/>
          <cell r="MC110"/>
          <cell r="MD110"/>
          <cell r="ME110"/>
          <cell r="MF110"/>
          <cell r="MG110"/>
          <cell r="MH110"/>
          <cell r="MI110"/>
          <cell r="MJ110"/>
          <cell r="MK110"/>
          <cell r="ML110"/>
          <cell r="MM110"/>
          <cell r="MN110"/>
          <cell r="MO110"/>
          <cell r="MP110"/>
          <cell r="MQ110"/>
          <cell r="MR110"/>
          <cell r="MS110"/>
          <cell r="MT110"/>
          <cell r="MU110"/>
          <cell r="MV110"/>
          <cell r="MW110"/>
          <cell r="MX110"/>
          <cell r="MY110"/>
          <cell r="MZ110"/>
          <cell r="NA110"/>
          <cell r="NG110"/>
          <cell r="NH110"/>
          <cell r="NI110"/>
          <cell r="NJ110"/>
          <cell r="NK110"/>
          <cell r="NL110"/>
          <cell r="NM110"/>
          <cell r="NN110"/>
          <cell r="NO110"/>
          <cell r="NP110"/>
          <cell r="NQ110"/>
          <cell r="NR110"/>
          <cell r="NS110"/>
          <cell r="NT110"/>
          <cell r="NU110"/>
          <cell r="NV110"/>
          <cell r="NW110"/>
          <cell r="NX110"/>
          <cell r="NY110"/>
          <cell r="NZ110"/>
          <cell r="OA110"/>
          <cell r="OB110"/>
          <cell r="OC110"/>
          <cell r="OD110"/>
          <cell r="OE110"/>
          <cell r="OL110"/>
          <cell r="OM110"/>
          <cell r="ON110"/>
          <cell r="OO110"/>
          <cell r="OP110"/>
        </row>
        <row r="111">
          <cell r="A111"/>
          <cell r="B111"/>
          <cell r="C111"/>
          <cell r="D111"/>
          <cell r="H111"/>
          <cell r="R111"/>
          <cell r="S111"/>
          <cell r="T111"/>
          <cell r="U111"/>
          <cell r="V111"/>
          <cell r="BB111"/>
          <cell r="BC111"/>
          <cell r="BD111"/>
          <cell r="BE111"/>
          <cell r="BG111"/>
          <cell r="BH111"/>
          <cell r="BI111"/>
          <cell r="BJ111"/>
          <cell r="BK111"/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Q111"/>
          <cell r="CR111"/>
          <cell r="CS111"/>
          <cell r="CT111"/>
          <cell r="DN111"/>
          <cell r="DS111"/>
          <cell r="DT111"/>
          <cell r="DU111"/>
          <cell r="DV111"/>
          <cell r="DX111"/>
          <cell r="DY111"/>
          <cell r="DZ111"/>
          <cell r="EA111"/>
          <cell r="FG111"/>
          <cell r="FH111"/>
          <cell r="FI111"/>
          <cell r="FJ111"/>
          <cell r="IY111"/>
          <cell r="IZ111"/>
          <cell r="JA111"/>
          <cell r="JB111"/>
          <cell r="JC111"/>
          <cell r="MC111"/>
          <cell r="MD111"/>
          <cell r="ME111"/>
          <cell r="MF111"/>
          <cell r="MG111"/>
          <cell r="MH111"/>
          <cell r="MI111"/>
          <cell r="MJ111"/>
          <cell r="MK111"/>
          <cell r="ML111"/>
          <cell r="MM111"/>
          <cell r="MN111"/>
          <cell r="MO111"/>
          <cell r="MP111"/>
          <cell r="MQ111"/>
          <cell r="MR111"/>
          <cell r="MS111"/>
          <cell r="MT111"/>
          <cell r="MU111"/>
          <cell r="MV111"/>
          <cell r="MW111"/>
          <cell r="MX111"/>
          <cell r="MY111"/>
          <cell r="MZ111"/>
          <cell r="NA111"/>
          <cell r="NG111"/>
          <cell r="NH111"/>
          <cell r="NI111"/>
          <cell r="NJ111"/>
          <cell r="NK111"/>
          <cell r="NL111"/>
          <cell r="NM111"/>
          <cell r="NN111"/>
          <cell r="NO111"/>
          <cell r="NP111"/>
          <cell r="NQ111"/>
          <cell r="NR111"/>
          <cell r="NS111"/>
          <cell r="NT111"/>
          <cell r="NU111"/>
          <cell r="NV111"/>
          <cell r="NW111"/>
          <cell r="NX111"/>
          <cell r="NY111"/>
          <cell r="NZ111"/>
          <cell r="OA111"/>
          <cell r="OB111"/>
          <cell r="OC111"/>
          <cell r="OD111"/>
          <cell r="OE111"/>
          <cell r="OL111"/>
          <cell r="OM111"/>
          <cell r="ON111"/>
          <cell r="OO111"/>
          <cell r="OP111"/>
        </row>
        <row r="112">
          <cell r="A112"/>
          <cell r="B112"/>
          <cell r="C112"/>
          <cell r="D112"/>
          <cell r="H112"/>
          <cell r="R112"/>
          <cell r="S112"/>
          <cell r="T112"/>
          <cell r="U112"/>
          <cell r="V112"/>
          <cell r="BB112"/>
          <cell r="BC112"/>
          <cell r="BD112"/>
          <cell r="BE112"/>
          <cell r="BG112"/>
          <cell r="BH112"/>
          <cell r="BI112"/>
          <cell r="BJ112"/>
          <cell r="BK112"/>
          <cell r="BL112"/>
          <cell r="BM112"/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Q112"/>
          <cell r="CR112"/>
          <cell r="CS112"/>
          <cell r="CT112"/>
          <cell r="DN112"/>
          <cell r="DS112"/>
          <cell r="DT112"/>
          <cell r="DU112"/>
          <cell r="DV112"/>
          <cell r="DX112"/>
          <cell r="DY112"/>
          <cell r="DZ112"/>
          <cell r="EA112"/>
          <cell r="FG112"/>
          <cell r="FH112"/>
          <cell r="FI112"/>
          <cell r="FJ112"/>
          <cell r="IY112"/>
          <cell r="IZ112"/>
          <cell r="JA112"/>
          <cell r="JB112"/>
          <cell r="JC112"/>
          <cell r="MC112"/>
          <cell r="MD112"/>
          <cell r="ME112"/>
          <cell r="MF112"/>
          <cell r="MG112"/>
          <cell r="MH112"/>
          <cell r="MI112"/>
          <cell r="MJ112"/>
          <cell r="MK112"/>
          <cell r="ML112"/>
          <cell r="MM112"/>
          <cell r="MN112"/>
          <cell r="MO112"/>
          <cell r="MP112"/>
          <cell r="MQ112"/>
          <cell r="MR112"/>
          <cell r="MS112"/>
          <cell r="MT112"/>
          <cell r="MU112"/>
          <cell r="MV112"/>
          <cell r="MW112"/>
          <cell r="MX112"/>
          <cell r="MY112"/>
          <cell r="MZ112"/>
          <cell r="NA112"/>
          <cell r="NG112"/>
          <cell r="NH112"/>
          <cell r="NI112"/>
          <cell r="NJ112"/>
          <cell r="NK112"/>
          <cell r="NL112"/>
          <cell r="NM112"/>
          <cell r="NN112"/>
          <cell r="NO112"/>
          <cell r="NP112"/>
          <cell r="NQ112"/>
          <cell r="NR112"/>
          <cell r="NS112"/>
          <cell r="NT112"/>
          <cell r="NU112"/>
          <cell r="NV112"/>
          <cell r="NW112"/>
          <cell r="NX112"/>
          <cell r="NY112"/>
          <cell r="NZ112"/>
          <cell r="OA112"/>
          <cell r="OB112"/>
          <cell r="OC112"/>
          <cell r="OD112"/>
          <cell r="OE112"/>
          <cell r="OL112"/>
          <cell r="OM112"/>
          <cell r="ON112"/>
          <cell r="OO112"/>
          <cell r="OP112"/>
        </row>
        <row r="113">
          <cell r="A113"/>
          <cell r="B113"/>
          <cell r="C113"/>
          <cell r="D113"/>
          <cell r="H113"/>
          <cell r="R113"/>
          <cell r="S113"/>
          <cell r="T113"/>
          <cell r="U113"/>
          <cell r="V113"/>
          <cell r="BB113"/>
          <cell r="BC113"/>
          <cell r="BD113"/>
          <cell r="BE113"/>
          <cell r="BG113"/>
          <cell r="BH113"/>
          <cell r="BI113"/>
          <cell r="BJ113"/>
          <cell r="BK113"/>
          <cell r="BL113"/>
          <cell r="BM113"/>
          <cell r="BN113"/>
          <cell r="BO113"/>
          <cell r="BP113"/>
          <cell r="BQ113"/>
          <cell r="BR113"/>
          <cell r="BS113"/>
          <cell r="BT113"/>
          <cell r="BU113"/>
          <cell r="BV113"/>
          <cell r="BW113"/>
          <cell r="BX113"/>
          <cell r="BY113"/>
          <cell r="BZ113"/>
          <cell r="CA113"/>
          <cell r="CB113"/>
          <cell r="CC113"/>
          <cell r="CD113"/>
          <cell r="CE113"/>
          <cell r="CF113"/>
          <cell r="CG113"/>
          <cell r="CH113"/>
          <cell r="CI113"/>
          <cell r="CJ113"/>
          <cell r="CQ113"/>
          <cell r="CR113"/>
          <cell r="CS113"/>
          <cell r="CT113"/>
          <cell r="DN113"/>
          <cell r="DS113"/>
          <cell r="DT113"/>
          <cell r="DU113"/>
          <cell r="DV113"/>
          <cell r="DX113"/>
          <cell r="DY113"/>
          <cell r="DZ113"/>
          <cell r="EA113"/>
          <cell r="FG113"/>
          <cell r="FH113"/>
          <cell r="FI113"/>
          <cell r="FJ113"/>
          <cell r="IY113"/>
          <cell r="IZ113"/>
          <cell r="JA113"/>
          <cell r="JB113"/>
          <cell r="JC113"/>
          <cell r="MC113"/>
          <cell r="MD113"/>
          <cell r="ME113"/>
          <cell r="MF113"/>
          <cell r="MG113"/>
          <cell r="MH113"/>
          <cell r="MI113"/>
          <cell r="MJ113"/>
          <cell r="MK113"/>
          <cell r="ML113"/>
          <cell r="MM113"/>
          <cell r="MN113"/>
          <cell r="MO113"/>
          <cell r="MP113"/>
          <cell r="MQ113"/>
          <cell r="MR113"/>
          <cell r="MS113"/>
          <cell r="MT113"/>
          <cell r="MU113"/>
          <cell r="MV113"/>
          <cell r="MW113"/>
          <cell r="MX113"/>
          <cell r="MY113"/>
          <cell r="MZ113"/>
          <cell r="NA113"/>
          <cell r="NG113"/>
          <cell r="NH113"/>
          <cell r="NI113"/>
          <cell r="NJ113"/>
          <cell r="NK113"/>
          <cell r="NL113"/>
          <cell r="NM113"/>
          <cell r="NN113"/>
          <cell r="NO113"/>
          <cell r="NP113"/>
          <cell r="NQ113"/>
          <cell r="NR113"/>
          <cell r="NS113"/>
          <cell r="NT113"/>
          <cell r="NU113"/>
          <cell r="NV113"/>
          <cell r="NW113"/>
          <cell r="NX113"/>
          <cell r="NY113"/>
          <cell r="NZ113"/>
          <cell r="OA113"/>
          <cell r="OB113"/>
          <cell r="OC113"/>
          <cell r="OD113"/>
          <cell r="OE113"/>
          <cell r="OL113"/>
          <cell r="OM113"/>
          <cell r="ON113"/>
          <cell r="OO113"/>
          <cell r="OP113"/>
        </row>
        <row r="114">
          <cell r="A114"/>
          <cell r="B114"/>
          <cell r="C114"/>
          <cell r="D114"/>
          <cell r="H114"/>
          <cell r="R114"/>
          <cell r="S114"/>
          <cell r="T114"/>
          <cell r="U114"/>
          <cell r="V114"/>
          <cell r="BB114"/>
          <cell r="BC114"/>
          <cell r="BD114"/>
          <cell r="BE114"/>
          <cell r="BG114"/>
          <cell r="BH114"/>
          <cell r="BI114"/>
          <cell r="BJ114"/>
          <cell r="BK114"/>
          <cell r="BL114"/>
          <cell r="BM114"/>
          <cell r="BN114"/>
          <cell r="BO114"/>
          <cell r="BP114"/>
          <cell r="BQ114"/>
          <cell r="BR114"/>
          <cell r="BS114"/>
          <cell r="BT114"/>
          <cell r="BU114"/>
          <cell r="BV114"/>
          <cell r="BW114"/>
          <cell r="BX114"/>
          <cell r="BY114"/>
          <cell r="BZ114"/>
          <cell r="CA114"/>
          <cell r="CB114"/>
          <cell r="CC114"/>
          <cell r="CD114"/>
          <cell r="CE114"/>
          <cell r="CF114"/>
          <cell r="CG114"/>
          <cell r="CH114"/>
          <cell r="CI114"/>
          <cell r="CJ114"/>
          <cell r="CQ114"/>
          <cell r="CR114"/>
          <cell r="CS114"/>
          <cell r="CT114"/>
          <cell r="DN114"/>
          <cell r="DS114"/>
          <cell r="DT114"/>
          <cell r="DU114"/>
          <cell r="DV114"/>
          <cell r="DX114"/>
          <cell r="DY114"/>
          <cell r="DZ114"/>
          <cell r="EA114"/>
          <cell r="FG114"/>
          <cell r="FH114"/>
          <cell r="FI114"/>
          <cell r="FJ114"/>
          <cell r="IY114"/>
          <cell r="IZ114"/>
          <cell r="JA114"/>
          <cell r="JB114"/>
          <cell r="JC114"/>
          <cell r="MC114"/>
          <cell r="MD114"/>
          <cell r="ME114"/>
          <cell r="MF114"/>
          <cell r="MG114"/>
          <cell r="MH114"/>
          <cell r="MI114"/>
          <cell r="MJ114"/>
          <cell r="MK114"/>
          <cell r="ML114"/>
          <cell r="MM114"/>
          <cell r="MN114"/>
          <cell r="MO114"/>
          <cell r="MP114"/>
          <cell r="MQ114"/>
          <cell r="MR114"/>
          <cell r="MS114"/>
          <cell r="MT114"/>
          <cell r="MU114"/>
          <cell r="MV114"/>
          <cell r="MW114"/>
          <cell r="MX114"/>
          <cell r="MY114"/>
          <cell r="MZ114"/>
          <cell r="NA114"/>
          <cell r="NG114"/>
          <cell r="NH114"/>
          <cell r="NI114"/>
          <cell r="NJ114"/>
          <cell r="NK114"/>
          <cell r="NL114"/>
          <cell r="NM114"/>
          <cell r="NN114"/>
          <cell r="NO114"/>
          <cell r="NP114"/>
          <cell r="NQ114"/>
          <cell r="NR114"/>
          <cell r="NS114"/>
          <cell r="NT114"/>
          <cell r="NU114"/>
          <cell r="NV114"/>
          <cell r="NW114"/>
          <cell r="NX114"/>
          <cell r="NY114"/>
          <cell r="NZ114"/>
          <cell r="OA114"/>
          <cell r="OB114"/>
          <cell r="OC114"/>
          <cell r="OD114"/>
          <cell r="OE114"/>
          <cell r="OL114"/>
          <cell r="OM114"/>
          <cell r="ON114"/>
          <cell r="OO114"/>
          <cell r="OP114"/>
        </row>
        <row r="115">
          <cell r="A115"/>
          <cell r="B115"/>
          <cell r="C115"/>
          <cell r="D115"/>
          <cell r="H115"/>
          <cell r="R115"/>
          <cell r="S115"/>
          <cell r="T115"/>
          <cell r="U115"/>
          <cell r="V115"/>
          <cell r="BB115"/>
          <cell r="BC115"/>
          <cell r="BD115"/>
          <cell r="BE115"/>
          <cell r="BG115"/>
          <cell r="BH115"/>
          <cell r="BI115"/>
          <cell r="BJ115"/>
          <cell r="BK115"/>
          <cell r="BL115"/>
          <cell r="BM115"/>
          <cell r="BN115"/>
          <cell r="BO115"/>
          <cell r="BP115"/>
          <cell r="BQ115"/>
          <cell r="BR115"/>
          <cell r="BS115"/>
          <cell r="BT115"/>
          <cell r="BU115"/>
          <cell r="BV115"/>
          <cell r="BW115"/>
          <cell r="BX115"/>
          <cell r="BY115"/>
          <cell r="BZ115"/>
          <cell r="CA115"/>
          <cell r="CB115"/>
          <cell r="CC115"/>
          <cell r="CD115"/>
          <cell r="CE115"/>
          <cell r="CF115"/>
          <cell r="CG115"/>
          <cell r="CH115"/>
          <cell r="CI115"/>
          <cell r="CJ115"/>
          <cell r="CQ115"/>
          <cell r="CR115"/>
          <cell r="CS115"/>
          <cell r="CT115"/>
          <cell r="DN115"/>
          <cell r="DS115"/>
          <cell r="DT115"/>
          <cell r="DU115"/>
          <cell r="DV115"/>
          <cell r="DX115"/>
          <cell r="DY115"/>
          <cell r="DZ115"/>
          <cell r="EA115"/>
          <cell r="FG115"/>
          <cell r="FH115"/>
          <cell r="FI115"/>
          <cell r="FJ115"/>
          <cell r="IY115"/>
          <cell r="IZ115"/>
          <cell r="JA115"/>
          <cell r="JB115"/>
          <cell r="JC115"/>
          <cell r="MC115"/>
          <cell r="MD115"/>
          <cell r="ME115"/>
          <cell r="MF115"/>
          <cell r="MG115"/>
          <cell r="MH115"/>
          <cell r="MI115"/>
          <cell r="MJ115"/>
          <cell r="MK115"/>
          <cell r="ML115"/>
          <cell r="MM115"/>
          <cell r="MN115"/>
          <cell r="MO115"/>
          <cell r="MP115"/>
          <cell r="MQ115"/>
          <cell r="MR115"/>
          <cell r="MS115"/>
          <cell r="MT115"/>
          <cell r="MU115"/>
          <cell r="MV115"/>
          <cell r="MW115"/>
          <cell r="MX115"/>
          <cell r="MY115"/>
          <cell r="MZ115"/>
          <cell r="NA115"/>
          <cell r="NG115"/>
          <cell r="NH115"/>
          <cell r="NI115"/>
          <cell r="NJ115"/>
          <cell r="NK115"/>
          <cell r="NL115"/>
          <cell r="NM115"/>
          <cell r="NN115"/>
          <cell r="NO115"/>
          <cell r="NP115"/>
          <cell r="NQ115"/>
          <cell r="NR115"/>
          <cell r="NS115"/>
          <cell r="NT115"/>
          <cell r="NU115"/>
          <cell r="NV115"/>
          <cell r="NW115"/>
          <cell r="NX115"/>
          <cell r="NY115"/>
          <cell r="NZ115"/>
          <cell r="OA115"/>
          <cell r="OB115"/>
          <cell r="OC115"/>
          <cell r="OD115"/>
          <cell r="OE115"/>
          <cell r="OL115"/>
          <cell r="OM115"/>
          <cell r="ON115"/>
          <cell r="OO115"/>
          <cell r="OP115"/>
        </row>
        <row r="116">
          <cell r="A116"/>
          <cell r="B116"/>
          <cell r="C116"/>
          <cell r="D116"/>
          <cell r="H116"/>
          <cell r="R116"/>
          <cell r="S116"/>
          <cell r="T116"/>
          <cell r="U116"/>
          <cell r="V116"/>
          <cell r="BB116"/>
          <cell r="BC116"/>
          <cell r="BD116"/>
          <cell r="BE116"/>
          <cell r="BG116"/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Q116"/>
          <cell r="CR116"/>
          <cell r="CS116"/>
          <cell r="CT116"/>
          <cell r="DN116"/>
          <cell r="DS116"/>
          <cell r="DT116"/>
          <cell r="DU116"/>
          <cell r="DV116"/>
          <cell r="DX116"/>
          <cell r="DY116"/>
          <cell r="DZ116"/>
          <cell r="EA116"/>
          <cell r="FG116"/>
          <cell r="FH116"/>
          <cell r="FI116"/>
          <cell r="FJ116"/>
          <cell r="IY116"/>
          <cell r="IZ116"/>
          <cell r="JA116"/>
          <cell r="JB116"/>
          <cell r="JC116"/>
          <cell r="MC116"/>
          <cell r="MD116"/>
          <cell r="ME116"/>
          <cell r="MF116"/>
          <cell r="MG116"/>
          <cell r="MH116"/>
          <cell r="MI116"/>
          <cell r="MJ116"/>
          <cell r="MK116"/>
          <cell r="ML116"/>
          <cell r="MM116"/>
          <cell r="MN116"/>
          <cell r="MO116"/>
          <cell r="MP116"/>
          <cell r="MQ116"/>
          <cell r="MR116"/>
          <cell r="MS116"/>
          <cell r="MT116"/>
          <cell r="MU116"/>
          <cell r="MV116"/>
          <cell r="MW116"/>
          <cell r="MX116"/>
          <cell r="MY116"/>
          <cell r="MZ116"/>
          <cell r="NA116"/>
          <cell r="NG116"/>
          <cell r="NH116"/>
          <cell r="NI116"/>
          <cell r="NJ116"/>
          <cell r="NK116"/>
          <cell r="NL116"/>
          <cell r="NM116"/>
          <cell r="NN116"/>
          <cell r="NO116"/>
          <cell r="NP116"/>
          <cell r="NQ116"/>
          <cell r="NR116"/>
          <cell r="NS116"/>
          <cell r="NT116"/>
          <cell r="NU116"/>
          <cell r="NV116"/>
          <cell r="NW116"/>
          <cell r="NX116"/>
          <cell r="NY116"/>
          <cell r="NZ116"/>
          <cell r="OA116"/>
          <cell r="OB116"/>
          <cell r="OC116"/>
          <cell r="OD116"/>
          <cell r="OE116"/>
          <cell r="OL116"/>
          <cell r="OM116"/>
          <cell r="ON116"/>
          <cell r="OO116"/>
          <cell r="OP116"/>
        </row>
        <row r="117">
          <cell r="A117"/>
          <cell r="B117"/>
          <cell r="C117"/>
          <cell r="D117"/>
          <cell r="H117"/>
          <cell r="R117"/>
          <cell r="S117"/>
          <cell r="T117"/>
          <cell r="U117"/>
          <cell r="V117"/>
          <cell r="BB117"/>
          <cell r="BC117"/>
          <cell r="BD117"/>
          <cell r="BE117"/>
          <cell r="BG117"/>
          <cell r="BH117"/>
          <cell r="BI117"/>
          <cell r="BJ117"/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Q117"/>
          <cell r="CR117"/>
          <cell r="CS117"/>
          <cell r="CT117"/>
          <cell r="DN117"/>
          <cell r="DS117"/>
          <cell r="DT117"/>
          <cell r="DU117"/>
          <cell r="DV117"/>
          <cell r="DX117"/>
          <cell r="DY117"/>
          <cell r="DZ117"/>
          <cell r="EA117"/>
          <cell r="FG117"/>
          <cell r="FH117"/>
          <cell r="FI117"/>
          <cell r="FJ117"/>
          <cell r="IY117"/>
          <cell r="IZ117"/>
          <cell r="JA117"/>
          <cell r="JB117"/>
          <cell r="JC117"/>
          <cell r="MC117"/>
          <cell r="MD117"/>
          <cell r="ME117"/>
          <cell r="MF117"/>
          <cell r="MG117"/>
          <cell r="MH117"/>
          <cell r="MI117"/>
          <cell r="MJ117"/>
          <cell r="MK117"/>
          <cell r="ML117"/>
          <cell r="MM117"/>
          <cell r="MN117"/>
          <cell r="MO117"/>
          <cell r="MP117"/>
          <cell r="MQ117"/>
          <cell r="MR117"/>
          <cell r="MS117"/>
          <cell r="MT117"/>
          <cell r="MU117"/>
          <cell r="MV117"/>
          <cell r="MW117"/>
          <cell r="MX117"/>
          <cell r="MY117"/>
          <cell r="MZ117"/>
          <cell r="NA117"/>
          <cell r="NG117"/>
          <cell r="NH117"/>
          <cell r="NI117"/>
          <cell r="NJ117"/>
          <cell r="NK117"/>
          <cell r="NL117"/>
          <cell r="NM117"/>
          <cell r="NN117"/>
          <cell r="NO117"/>
          <cell r="NP117"/>
          <cell r="NQ117"/>
          <cell r="NR117"/>
          <cell r="NS117"/>
          <cell r="NT117"/>
          <cell r="NU117"/>
          <cell r="NV117"/>
          <cell r="NW117"/>
          <cell r="NX117"/>
          <cell r="NY117"/>
          <cell r="NZ117"/>
          <cell r="OA117"/>
          <cell r="OB117"/>
          <cell r="OC117"/>
          <cell r="OD117"/>
          <cell r="OE117"/>
          <cell r="OL117"/>
          <cell r="OM117"/>
          <cell r="ON117"/>
          <cell r="OO117"/>
          <cell r="OP117"/>
        </row>
        <row r="118">
          <cell r="A118"/>
          <cell r="B118"/>
          <cell r="C118"/>
          <cell r="D118"/>
          <cell r="H118"/>
          <cell r="R118"/>
          <cell r="S118"/>
          <cell r="T118"/>
          <cell r="U118"/>
          <cell r="V118"/>
          <cell r="BB118"/>
          <cell r="BC118"/>
          <cell r="BD118"/>
          <cell r="BE118"/>
          <cell r="BG118"/>
          <cell r="BH118"/>
          <cell r="BI118"/>
          <cell r="BJ118"/>
          <cell r="BK118"/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Q118"/>
          <cell r="CR118"/>
          <cell r="CS118"/>
          <cell r="CT118"/>
          <cell r="DN118"/>
          <cell r="DS118"/>
          <cell r="DT118"/>
          <cell r="DU118"/>
          <cell r="DV118"/>
          <cell r="DX118"/>
          <cell r="DY118"/>
          <cell r="DZ118"/>
          <cell r="EA118"/>
          <cell r="FG118"/>
          <cell r="FH118"/>
          <cell r="FI118"/>
          <cell r="FJ118"/>
          <cell r="IY118"/>
          <cell r="IZ118"/>
          <cell r="JA118"/>
          <cell r="JB118"/>
          <cell r="JC118"/>
          <cell r="MC118"/>
          <cell r="MD118"/>
          <cell r="ME118"/>
          <cell r="MF118"/>
          <cell r="MG118"/>
          <cell r="MH118"/>
          <cell r="MI118"/>
          <cell r="MJ118"/>
          <cell r="MK118"/>
          <cell r="ML118"/>
          <cell r="MM118"/>
          <cell r="MN118"/>
          <cell r="MO118"/>
          <cell r="MP118"/>
          <cell r="MQ118"/>
          <cell r="MR118"/>
          <cell r="MS118"/>
          <cell r="MT118"/>
          <cell r="MU118"/>
          <cell r="MV118"/>
          <cell r="MW118"/>
          <cell r="MX118"/>
          <cell r="MY118"/>
          <cell r="MZ118"/>
          <cell r="NA118"/>
          <cell r="NG118"/>
          <cell r="NH118"/>
          <cell r="NI118"/>
          <cell r="NJ118"/>
          <cell r="NK118"/>
          <cell r="NL118"/>
          <cell r="NM118"/>
          <cell r="NN118"/>
          <cell r="NO118"/>
          <cell r="NP118"/>
          <cell r="NQ118"/>
          <cell r="NR118"/>
          <cell r="NS118"/>
          <cell r="NT118"/>
          <cell r="NU118"/>
          <cell r="NV118"/>
          <cell r="NW118"/>
          <cell r="NX118"/>
          <cell r="NY118"/>
          <cell r="NZ118"/>
          <cell r="OA118"/>
          <cell r="OB118"/>
          <cell r="OC118"/>
          <cell r="OD118"/>
          <cell r="OE118"/>
          <cell r="OL118"/>
          <cell r="OM118"/>
          <cell r="ON118"/>
          <cell r="OO118"/>
          <cell r="OP118"/>
        </row>
        <row r="119">
          <cell r="A119"/>
          <cell r="B119"/>
          <cell r="C119"/>
          <cell r="D119"/>
          <cell r="H119"/>
          <cell r="R119"/>
          <cell r="S119"/>
          <cell r="T119"/>
          <cell r="U119"/>
          <cell r="V119"/>
          <cell r="BB119"/>
          <cell r="BC119"/>
          <cell r="BD119"/>
          <cell r="BE119"/>
          <cell r="BG119"/>
          <cell r="BH119"/>
          <cell r="BI119"/>
          <cell r="BJ119"/>
          <cell r="BK119"/>
          <cell r="BL119"/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Q119"/>
          <cell r="CR119"/>
          <cell r="CS119"/>
          <cell r="CT119"/>
          <cell r="DN119"/>
          <cell r="DS119"/>
          <cell r="DT119"/>
          <cell r="DU119"/>
          <cell r="DV119"/>
          <cell r="DX119"/>
          <cell r="DY119"/>
          <cell r="DZ119"/>
          <cell r="EA119"/>
          <cell r="FG119"/>
          <cell r="FH119"/>
          <cell r="FI119"/>
          <cell r="FJ119"/>
          <cell r="IY119"/>
          <cell r="IZ119"/>
          <cell r="JA119"/>
          <cell r="JB119"/>
          <cell r="JC119"/>
          <cell r="MC119"/>
          <cell r="MD119"/>
          <cell r="ME119"/>
          <cell r="MF119"/>
          <cell r="MG119"/>
          <cell r="MH119"/>
          <cell r="MI119"/>
          <cell r="MJ119"/>
          <cell r="MK119"/>
          <cell r="ML119"/>
          <cell r="MM119"/>
          <cell r="MN119"/>
          <cell r="MO119"/>
          <cell r="MP119"/>
          <cell r="MQ119"/>
          <cell r="MR119"/>
          <cell r="MS119"/>
          <cell r="MT119"/>
          <cell r="MU119"/>
          <cell r="MV119"/>
          <cell r="MW119"/>
          <cell r="MX119"/>
          <cell r="MY119"/>
          <cell r="MZ119"/>
          <cell r="NA119"/>
          <cell r="NG119"/>
          <cell r="NH119"/>
          <cell r="NI119"/>
          <cell r="NJ119"/>
          <cell r="NK119"/>
          <cell r="NL119"/>
          <cell r="NM119"/>
          <cell r="NN119"/>
          <cell r="NO119"/>
          <cell r="NP119"/>
          <cell r="NQ119"/>
          <cell r="NR119"/>
          <cell r="NS119"/>
          <cell r="NT119"/>
          <cell r="NU119"/>
          <cell r="NV119"/>
          <cell r="NW119"/>
          <cell r="NX119"/>
          <cell r="NY119"/>
          <cell r="NZ119"/>
          <cell r="OA119"/>
          <cell r="OB119"/>
          <cell r="OC119"/>
          <cell r="OD119"/>
          <cell r="OE119"/>
          <cell r="OL119"/>
          <cell r="OM119"/>
          <cell r="ON119"/>
          <cell r="OO119"/>
          <cell r="OP119"/>
        </row>
        <row r="120">
          <cell r="A120"/>
          <cell r="B120"/>
          <cell r="C120"/>
          <cell r="D120"/>
          <cell r="H120"/>
          <cell r="R120"/>
          <cell r="S120"/>
          <cell r="T120"/>
          <cell r="U120"/>
          <cell r="V120"/>
          <cell r="BB120"/>
          <cell r="BC120"/>
          <cell r="BD120"/>
          <cell r="BE120"/>
          <cell r="BG120"/>
          <cell r="BH120"/>
          <cell r="BI120"/>
          <cell r="BJ120"/>
          <cell r="BK120"/>
          <cell r="BL120"/>
          <cell r="BM120"/>
          <cell r="BN120"/>
          <cell r="BO120"/>
          <cell r="BP120"/>
          <cell r="BQ120"/>
          <cell r="BR120"/>
          <cell r="BS120"/>
          <cell r="BT120"/>
          <cell r="BU120"/>
          <cell r="BV120"/>
          <cell r="BW120"/>
          <cell r="BX120"/>
          <cell r="BY120"/>
          <cell r="BZ120"/>
          <cell r="CA120"/>
          <cell r="CB120"/>
          <cell r="CC120"/>
          <cell r="CD120"/>
          <cell r="CE120"/>
          <cell r="CF120"/>
          <cell r="CG120"/>
          <cell r="CH120"/>
          <cell r="CI120"/>
          <cell r="CJ120"/>
          <cell r="CQ120"/>
          <cell r="CR120"/>
          <cell r="CS120"/>
          <cell r="CT120"/>
          <cell r="DN120"/>
          <cell r="DS120"/>
          <cell r="DT120"/>
          <cell r="DU120"/>
          <cell r="DV120"/>
          <cell r="DX120"/>
          <cell r="DY120"/>
          <cell r="DZ120"/>
          <cell r="EA120"/>
          <cell r="FG120"/>
          <cell r="FH120"/>
          <cell r="FI120"/>
          <cell r="FJ120"/>
          <cell r="IY120"/>
          <cell r="IZ120"/>
          <cell r="JA120"/>
          <cell r="JB120"/>
          <cell r="JC120"/>
          <cell r="MC120"/>
          <cell r="MD120"/>
          <cell r="ME120"/>
          <cell r="MF120"/>
          <cell r="MG120"/>
          <cell r="MH120"/>
          <cell r="MI120"/>
          <cell r="MJ120"/>
          <cell r="MK120"/>
          <cell r="ML120"/>
          <cell r="MM120"/>
          <cell r="MN120"/>
          <cell r="MO120"/>
          <cell r="MP120"/>
          <cell r="MQ120"/>
          <cell r="MR120"/>
          <cell r="MS120"/>
          <cell r="MT120"/>
          <cell r="MU120"/>
          <cell r="MV120"/>
          <cell r="MW120"/>
          <cell r="MX120"/>
          <cell r="MY120"/>
          <cell r="MZ120"/>
          <cell r="NA120"/>
          <cell r="NG120"/>
          <cell r="NH120"/>
          <cell r="NI120"/>
          <cell r="NJ120"/>
          <cell r="NK120"/>
          <cell r="NL120"/>
          <cell r="NM120"/>
          <cell r="NN120"/>
          <cell r="NO120"/>
          <cell r="NP120"/>
          <cell r="NQ120"/>
          <cell r="NR120"/>
          <cell r="NS120"/>
          <cell r="NT120"/>
          <cell r="NU120"/>
          <cell r="NV120"/>
          <cell r="NW120"/>
          <cell r="NX120"/>
          <cell r="NY120"/>
          <cell r="NZ120"/>
          <cell r="OA120"/>
          <cell r="OB120"/>
          <cell r="OC120"/>
          <cell r="OD120"/>
          <cell r="OE120"/>
          <cell r="OL120"/>
          <cell r="OM120"/>
          <cell r="ON120"/>
          <cell r="OO120"/>
          <cell r="OP120"/>
        </row>
        <row r="121">
          <cell r="A121"/>
          <cell r="B121"/>
          <cell r="C121"/>
          <cell r="D121"/>
          <cell r="H121"/>
          <cell r="R121"/>
          <cell r="S121"/>
          <cell r="T121"/>
          <cell r="U121"/>
          <cell r="V121"/>
          <cell r="BB121"/>
          <cell r="BC121"/>
          <cell r="BD121"/>
          <cell r="BE121"/>
          <cell r="BG121"/>
          <cell r="BH121"/>
          <cell r="BI121"/>
          <cell r="BJ121"/>
          <cell r="BK121"/>
          <cell r="BL121"/>
          <cell r="BM121"/>
          <cell r="BN121"/>
          <cell r="BO121"/>
          <cell r="BP121"/>
          <cell r="BQ121"/>
          <cell r="BR121"/>
          <cell r="BS121"/>
          <cell r="BT121"/>
          <cell r="BU121"/>
          <cell r="BV121"/>
          <cell r="BW121"/>
          <cell r="BX121"/>
          <cell r="BY121"/>
          <cell r="BZ121"/>
          <cell r="CA121"/>
          <cell r="CB121"/>
          <cell r="CC121"/>
          <cell r="CD121"/>
          <cell r="CE121"/>
          <cell r="CF121"/>
          <cell r="CG121"/>
          <cell r="CH121"/>
          <cell r="CI121"/>
          <cell r="CJ121"/>
          <cell r="CQ121"/>
          <cell r="CR121"/>
          <cell r="CS121"/>
          <cell r="CT121"/>
          <cell r="DN121"/>
          <cell r="DS121"/>
          <cell r="DT121"/>
          <cell r="DU121"/>
          <cell r="DV121"/>
          <cell r="DX121"/>
          <cell r="DY121"/>
          <cell r="DZ121"/>
          <cell r="EA121"/>
          <cell r="FG121"/>
          <cell r="FH121"/>
          <cell r="FI121"/>
          <cell r="FJ121"/>
          <cell r="IY121"/>
          <cell r="IZ121"/>
          <cell r="JA121"/>
          <cell r="JB121"/>
          <cell r="JC121"/>
          <cell r="MC121"/>
          <cell r="MD121"/>
          <cell r="ME121"/>
          <cell r="MF121"/>
          <cell r="MG121"/>
          <cell r="MH121"/>
          <cell r="MI121"/>
          <cell r="MJ121"/>
          <cell r="MK121"/>
          <cell r="ML121"/>
          <cell r="MM121"/>
          <cell r="MN121"/>
          <cell r="MO121"/>
          <cell r="MP121"/>
          <cell r="MQ121"/>
          <cell r="MR121"/>
          <cell r="MS121"/>
          <cell r="MT121"/>
          <cell r="MU121"/>
          <cell r="MV121"/>
          <cell r="MW121"/>
          <cell r="MX121"/>
          <cell r="MY121"/>
          <cell r="MZ121"/>
          <cell r="NA121"/>
          <cell r="NG121"/>
          <cell r="NH121"/>
          <cell r="NI121"/>
          <cell r="NJ121"/>
          <cell r="NK121"/>
          <cell r="NL121"/>
          <cell r="NM121"/>
          <cell r="NN121"/>
          <cell r="NO121"/>
          <cell r="NP121"/>
          <cell r="NQ121"/>
          <cell r="NR121"/>
          <cell r="NS121"/>
          <cell r="NT121"/>
          <cell r="NU121"/>
          <cell r="NV121"/>
          <cell r="NW121"/>
          <cell r="NX121"/>
          <cell r="NY121"/>
          <cell r="NZ121"/>
          <cell r="OA121"/>
          <cell r="OB121"/>
          <cell r="OC121"/>
          <cell r="OD121"/>
          <cell r="OE121"/>
          <cell r="OL121"/>
          <cell r="OM121"/>
          <cell r="ON121"/>
          <cell r="OO121"/>
          <cell r="OP121"/>
        </row>
        <row r="122">
          <cell r="A122"/>
          <cell r="B122"/>
          <cell r="C122"/>
          <cell r="D122"/>
          <cell r="H122"/>
          <cell r="R122"/>
          <cell r="S122"/>
          <cell r="T122"/>
          <cell r="U122"/>
          <cell r="V122"/>
          <cell r="BB122"/>
          <cell r="BC122"/>
          <cell r="BD122"/>
          <cell r="BE122"/>
          <cell r="BG122"/>
          <cell r="BH122"/>
          <cell r="BI122"/>
          <cell r="BJ122"/>
          <cell r="BK122"/>
          <cell r="BL122"/>
          <cell r="BM122"/>
          <cell r="BN122"/>
          <cell r="BO122"/>
          <cell r="BP122"/>
          <cell r="BQ122"/>
          <cell r="BR122"/>
          <cell r="BS122"/>
          <cell r="BT122"/>
          <cell r="BU122"/>
          <cell r="BV122"/>
          <cell r="BW122"/>
          <cell r="BX122"/>
          <cell r="BY122"/>
          <cell r="BZ122"/>
          <cell r="CA122"/>
          <cell r="CB122"/>
          <cell r="CC122"/>
          <cell r="CD122"/>
          <cell r="CE122"/>
          <cell r="CF122"/>
          <cell r="CG122"/>
          <cell r="CH122"/>
          <cell r="CI122"/>
          <cell r="CJ122"/>
          <cell r="CQ122"/>
          <cell r="CR122"/>
          <cell r="CS122"/>
          <cell r="CT122"/>
          <cell r="DN122"/>
          <cell r="DS122"/>
          <cell r="DT122"/>
          <cell r="DU122"/>
          <cell r="DV122"/>
          <cell r="DX122"/>
          <cell r="DY122"/>
          <cell r="DZ122"/>
          <cell r="EA122"/>
          <cell r="FG122"/>
          <cell r="FH122"/>
          <cell r="FI122"/>
          <cell r="FJ122"/>
          <cell r="IY122"/>
          <cell r="IZ122"/>
          <cell r="JA122"/>
          <cell r="JB122"/>
          <cell r="JC122"/>
          <cell r="MC122"/>
          <cell r="MD122"/>
          <cell r="ME122"/>
          <cell r="MF122"/>
          <cell r="MG122"/>
          <cell r="MH122"/>
          <cell r="MI122"/>
          <cell r="MJ122"/>
          <cell r="MK122"/>
          <cell r="ML122"/>
          <cell r="MM122"/>
          <cell r="MN122"/>
          <cell r="MO122"/>
          <cell r="MP122"/>
          <cell r="MQ122"/>
          <cell r="MR122"/>
          <cell r="MS122"/>
          <cell r="MT122"/>
          <cell r="MU122"/>
          <cell r="MV122"/>
          <cell r="MW122"/>
          <cell r="MX122"/>
          <cell r="MY122"/>
          <cell r="MZ122"/>
          <cell r="NA122"/>
          <cell r="NG122"/>
          <cell r="NH122"/>
          <cell r="NI122"/>
          <cell r="NJ122"/>
          <cell r="NK122"/>
          <cell r="NL122"/>
          <cell r="NM122"/>
          <cell r="NN122"/>
          <cell r="NO122"/>
          <cell r="NP122"/>
          <cell r="NQ122"/>
          <cell r="NR122"/>
          <cell r="NS122"/>
          <cell r="NT122"/>
          <cell r="NU122"/>
          <cell r="NV122"/>
          <cell r="NW122"/>
          <cell r="NX122"/>
          <cell r="NY122"/>
          <cell r="NZ122"/>
          <cell r="OA122"/>
          <cell r="OB122"/>
          <cell r="OC122"/>
          <cell r="OD122"/>
          <cell r="OE122"/>
          <cell r="OL122"/>
          <cell r="OM122"/>
          <cell r="ON122"/>
          <cell r="OO122"/>
          <cell r="OP122"/>
        </row>
        <row r="123">
          <cell r="A123"/>
          <cell r="B123"/>
          <cell r="C123"/>
          <cell r="D123"/>
          <cell r="H123"/>
          <cell r="R123"/>
          <cell r="S123"/>
          <cell r="T123"/>
          <cell r="U123"/>
          <cell r="V123"/>
          <cell r="BB123"/>
          <cell r="BC123"/>
          <cell r="BD123"/>
          <cell r="BE123"/>
          <cell r="BG123"/>
          <cell r="BH123"/>
          <cell r="BI123"/>
          <cell r="BJ123"/>
          <cell r="BK123"/>
          <cell r="BL123"/>
          <cell r="BM123"/>
          <cell r="BN123"/>
          <cell r="BO123"/>
          <cell r="BP123"/>
          <cell r="BQ123"/>
          <cell r="BR123"/>
          <cell r="BS123"/>
          <cell r="BT123"/>
          <cell r="BU123"/>
          <cell r="BV123"/>
          <cell r="BW123"/>
          <cell r="BX123"/>
          <cell r="BY123"/>
          <cell r="BZ123"/>
          <cell r="CA123"/>
          <cell r="CB123"/>
          <cell r="CC123"/>
          <cell r="CD123"/>
          <cell r="CE123"/>
          <cell r="CF123"/>
          <cell r="CG123"/>
          <cell r="CH123"/>
          <cell r="CI123"/>
          <cell r="CJ123"/>
          <cell r="CQ123"/>
          <cell r="CR123"/>
          <cell r="CS123"/>
          <cell r="CT123"/>
          <cell r="DN123"/>
          <cell r="DS123"/>
          <cell r="DT123"/>
          <cell r="DU123"/>
          <cell r="DV123"/>
          <cell r="DX123"/>
          <cell r="DY123"/>
          <cell r="DZ123"/>
          <cell r="EA123"/>
          <cell r="FG123"/>
          <cell r="FH123"/>
          <cell r="FI123"/>
          <cell r="FJ123"/>
          <cell r="IY123"/>
          <cell r="IZ123"/>
          <cell r="JA123"/>
          <cell r="JB123"/>
          <cell r="JC123"/>
          <cell r="MC123"/>
          <cell r="MD123"/>
          <cell r="ME123"/>
          <cell r="MF123"/>
          <cell r="MG123"/>
          <cell r="MH123"/>
          <cell r="MI123"/>
          <cell r="MJ123"/>
          <cell r="MK123"/>
          <cell r="ML123"/>
          <cell r="MM123"/>
          <cell r="MN123"/>
          <cell r="MO123"/>
          <cell r="MP123"/>
          <cell r="MQ123"/>
          <cell r="MR123"/>
          <cell r="MS123"/>
          <cell r="MT123"/>
          <cell r="MU123"/>
          <cell r="MV123"/>
          <cell r="MW123"/>
          <cell r="MX123"/>
          <cell r="MY123"/>
          <cell r="MZ123"/>
          <cell r="NA123"/>
          <cell r="NG123"/>
          <cell r="NH123"/>
          <cell r="NI123"/>
          <cell r="NJ123"/>
          <cell r="NK123"/>
          <cell r="NL123"/>
          <cell r="NM123"/>
          <cell r="NN123"/>
          <cell r="NO123"/>
          <cell r="NP123"/>
          <cell r="NQ123"/>
          <cell r="NR123"/>
          <cell r="NS123"/>
          <cell r="NT123"/>
          <cell r="NU123"/>
          <cell r="NV123"/>
          <cell r="NW123"/>
          <cell r="NX123"/>
          <cell r="NY123"/>
          <cell r="NZ123"/>
          <cell r="OA123"/>
          <cell r="OB123"/>
          <cell r="OC123"/>
          <cell r="OD123"/>
          <cell r="OE123"/>
          <cell r="OL123"/>
          <cell r="OM123"/>
          <cell r="ON123"/>
          <cell r="OO123"/>
          <cell r="OP123"/>
        </row>
        <row r="124">
          <cell r="A124"/>
          <cell r="B124"/>
          <cell r="C124"/>
          <cell r="D124"/>
          <cell r="H124"/>
          <cell r="R124"/>
          <cell r="S124"/>
          <cell r="T124"/>
          <cell r="U124"/>
          <cell r="V124"/>
          <cell r="BB124"/>
          <cell r="BC124"/>
          <cell r="BD124"/>
          <cell r="BE124"/>
          <cell r="BG124"/>
          <cell r="BH124"/>
          <cell r="BI124"/>
          <cell r="BJ124"/>
          <cell r="BK124"/>
          <cell r="BL124"/>
          <cell r="BM124"/>
          <cell r="BN124"/>
          <cell r="BO124"/>
          <cell r="BP124"/>
          <cell r="BQ124"/>
          <cell r="BR124"/>
          <cell r="BS124"/>
          <cell r="BT124"/>
          <cell r="BU124"/>
          <cell r="BV124"/>
          <cell r="BW124"/>
          <cell r="BX124"/>
          <cell r="BY124"/>
          <cell r="BZ124"/>
          <cell r="CA124"/>
          <cell r="CB124"/>
          <cell r="CC124"/>
          <cell r="CD124"/>
          <cell r="CE124"/>
          <cell r="CF124"/>
          <cell r="CG124"/>
          <cell r="CH124"/>
          <cell r="CI124"/>
          <cell r="CJ124"/>
          <cell r="CQ124"/>
          <cell r="CR124"/>
          <cell r="CS124"/>
          <cell r="CT124"/>
          <cell r="DN124"/>
          <cell r="DS124"/>
          <cell r="DT124"/>
          <cell r="DU124"/>
          <cell r="DV124"/>
          <cell r="DX124"/>
          <cell r="DY124"/>
          <cell r="DZ124"/>
          <cell r="EA124"/>
          <cell r="FG124"/>
          <cell r="FH124"/>
          <cell r="FI124"/>
          <cell r="FJ124"/>
          <cell r="IY124"/>
          <cell r="IZ124"/>
          <cell r="JA124"/>
          <cell r="JB124"/>
          <cell r="JC124"/>
          <cell r="MC124"/>
          <cell r="MD124"/>
          <cell r="ME124"/>
          <cell r="MF124"/>
          <cell r="MG124"/>
          <cell r="MH124"/>
          <cell r="MI124"/>
          <cell r="MJ124"/>
          <cell r="MK124"/>
          <cell r="ML124"/>
          <cell r="MM124"/>
          <cell r="MN124"/>
          <cell r="MO124"/>
          <cell r="MP124"/>
          <cell r="MQ124"/>
          <cell r="MR124"/>
          <cell r="MS124"/>
          <cell r="MT124"/>
          <cell r="MU124"/>
          <cell r="MV124"/>
          <cell r="MW124"/>
          <cell r="MX124"/>
          <cell r="MY124"/>
          <cell r="MZ124"/>
          <cell r="NA124"/>
          <cell r="NG124"/>
          <cell r="NH124"/>
          <cell r="NI124"/>
          <cell r="NJ124"/>
          <cell r="NK124"/>
          <cell r="NL124"/>
          <cell r="NM124"/>
          <cell r="NN124"/>
          <cell r="NO124"/>
          <cell r="NP124"/>
          <cell r="NQ124"/>
          <cell r="NR124"/>
          <cell r="NS124"/>
          <cell r="NT124"/>
          <cell r="NU124"/>
          <cell r="NV124"/>
          <cell r="NW124"/>
          <cell r="NX124"/>
          <cell r="NY124"/>
          <cell r="NZ124"/>
          <cell r="OA124"/>
          <cell r="OB124"/>
          <cell r="OC124"/>
          <cell r="OD124"/>
          <cell r="OE124"/>
          <cell r="OL124"/>
          <cell r="OM124"/>
          <cell r="ON124"/>
          <cell r="OO124"/>
          <cell r="OP124"/>
        </row>
        <row r="125">
          <cell r="A125"/>
          <cell r="B125"/>
          <cell r="C125"/>
          <cell r="D125"/>
          <cell r="H125"/>
          <cell r="R125"/>
          <cell r="S125"/>
          <cell r="T125"/>
          <cell r="U125"/>
          <cell r="V125"/>
          <cell r="BB125"/>
          <cell r="BC125"/>
          <cell r="BD125"/>
          <cell r="BE125"/>
          <cell r="BG125"/>
          <cell r="BH125"/>
          <cell r="BI125"/>
          <cell r="BJ125"/>
          <cell r="BK125"/>
          <cell r="BL125"/>
          <cell r="BM125"/>
          <cell r="BN125"/>
          <cell r="BO125"/>
          <cell r="BP125"/>
          <cell r="BQ125"/>
          <cell r="BR125"/>
          <cell r="BS125"/>
          <cell r="BT125"/>
          <cell r="BU125"/>
          <cell r="BV125"/>
          <cell r="BW125"/>
          <cell r="BX125"/>
          <cell r="BY125"/>
          <cell r="BZ125"/>
          <cell r="CA125"/>
          <cell r="CB125"/>
          <cell r="CC125"/>
          <cell r="CD125"/>
          <cell r="CE125"/>
          <cell r="CF125"/>
          <cell r="CG125"/>
          <cell r="CH125"/>
          <cell r="CI125"/>
          <cell r="CJ125"/>
          <cell r="CQ125"/>
          <cell r="CR125"/>
          <cell r="CS125"/>
          <cell r="CT125"/>
          <cell r="DN125"/>
          <cell r="DS125"/>
          <cell r="DT125"/>
          <cell r="DU125"/>
          <cell r="DV125"/>
          <cell r="DX125"/>
          <cell r="DY125"/>
          <cell r="DZ125"/>
          <cell r="EA125"/>
          <cell r="FG125"/>
          <cell r="FH125"/>
          <cell r="FI125"/>
          <cell r="FJ125"/>
          <cell r="IY125"/>
          <cell r="IZ125"/>
          <cell r="JA125"/>
          <cell r="JB125"/>
          <cell r="JC125"/>
          <cell r="MC125"/>
          <cell r="MD125"/>
          <cell r="ME125"/>
          <cell r="MF125"/>
          <cell r="MG125"/>
          <cell r="MH125"/>
          <cell r="MI125"/>
          <cell r="MJ125"/>
          <cell r="MK125"/>
          <cell r="ML125"/>
          <cell r="MM125"/>
          <cell r="MN125"/>
          <cell r="MO125"/>
          <cell r="MP125"/>
          <cell r="MQ125"/>
          <cell r="MR125"/>
          <cell r="MS125"/>
          <cell r="MT125"/>
          <cell r="MU125"/>
          <cell r="MV125"/>
          <cell r="MW125"/>
          <cell r="MX125"/>
          <cell r="MY125"/>
          <cell r="MZ125"/>
          <cell r="NA125"/>
          <cell r="NG125"/>
          <cell r="NH125"/>
          <cell r="NI125"/>
          <cell r="NJ125"/>
          <cell r="NK125"/>
          <cell r="NL125"/>
          <cell r="NM125"/>
          <cell r="NN125"/>
          <cell r="NO125"/>
          <cell r="NP125"/>
          <cell r="NQ125"/>
          <cell r="NR125"/>
          <cell r="NS125"/>
          <cell r="NT125"/>
          <cell r="NU125"/>
          <cell r="NV125"/>
          <cell r="NW125"/>
          <cell r="NX125"/>
          <cell r="NY125"/>
          <cell r="NZ125"/>
          <cell r="OA125"/>
          <cell r="OB125"/>
          <cell r="OC125"/>
          <cell r="OD125"/>
          <cell r="OE125"/>
          <cell r="OL125"/>
          <cell r="OM125"/>
          <cell r="ON125"/>
          <cell r="OO125"/>
          <cell r="OP125"/>
        </row>
        <row r="126">
          <cell r="A126"/>
          <cell r="B126"/>
          <cell r="C126"/>
          <cell r="D126"/>
          <cell r="H126"/>
          <cell r="R126"/>
          <cell r="S126"/>
          <cell r="T126"/>
          <cell r="U126"/>
          <cell r="V126"/>
          <cell r="BB126"/>
          <cell r="BC126"/>
          <cell r="BD126"/>
          <cell r="BE126"/>
          <cell r="BG126"/>
          <cell r="BH126"/>
          <cell r="BI126"/>
          <cell r="BJ126"/>
          <cell r="BK126"/>
          <cell r="BL126"/>
          <cell r="BM126"/>
          <cell r="BN126"/>
          <cell r="BO126"/>
          <cell r="BP126"/>
          <cell r="BQ126"/>
          <cell r="BR126"/>
          <cell r="BS126"/>
          <cell r="BT126"/>
          <cell r="BU126"/>
          <cell r="BV126"/>
          <cell r="BW126"/>
          <cell r="BX126"/>
          <cell r="BY126"/>
          <cell r="BZ126"/>
          <cell r="CA126"/>
          <cell r="CB126"/>
          <cell r="CC126"/>
          <cell r="CD126"/>
          <cell r="CE126"/>
          <cell r="CF126"/>
          <cell r="CG126"/>
          <cell r="CH126"/>
          <cell r="CI126"/>
          <cell r="CJ126"/>
          <cell r="CQ126"/>
          <cell r="CR126"/>
          <cell r="CS126"/>
          <cell r="CT126"/>
          <cell r="DN126"/>
          <cell r="DS126"/>
          <cell r="DT126"/>
          <cell r="DU126"/>
          <cell r="DV126"/>
          <cell r="DX126"/>
          <cell r="DY126"/>
          <cell r="DZ126"/>
          <cell r="EA126"/>
          <cell r="FG126"/>
          <cell r="FH126"/>
          <cell r="FI126"/>
          <cell r="FJ126"/>
          <cell r="IY126"/>
          <cell r="IZ126"/>
          <cell r="JA126"/>
          <cell r="JB126"/>
          <cell r="JC126"/>
          <cell r="MC126"/>
          <cell r="MD126"/>
          <cell r="ME126"/>
          <cell r="MF126"/>
          <cell r="MG126"/>
          <cell r="MH126"/>
          <cell r="MI126"/>
          <cell r="MJ126"/>
          <cell r="MK126"/>
          <cell r="ML126"/>
          <cell r="MM126"/>
          <cell r="MN126"/>
          <cell r="MO126"/>
          <cell r="MP126"/>
          <cell r="MQ126"/>
          <cell r="MR126"/>
          <cell r="MS126"/>
          <cell r="MT126"/>
          <cell r="MU126"/>
          <cell r="MV126"/>
          <cell r="MW126"/>
          <cell r="MX126"/>
          <cell r="MY126"/>
          <cell r="MZ126"/>
          <cell r="NA126"/>
          <cell r="NG126"/>
          <cell r="NH126"/>
          <cell r="NI126"/>
          <cell r="NJ126"/>
          <cell r="NK126"/>
          <cell r="NL126"/>
          <cell r="NM126"/>
          <cell r="NN126"/>
          <cell r="NO126"/>
          <cell r="NP126"/>
          <cell r="NQ126"/>
          <cell r="NR126"/>
          <cell r="NS126"/>
          <cell r="NT126"/>
          <cell r="NU126"/>
          <cell r="NV126"/>
          <cell r="NW126"/>
          <cell r="NX126"/>
          <cell r="NY126"/>
          <cell r="NZ126"/>
          <cell r="OA126"/>
          <cell r="OB126"/>
          <cell r="OC126"/>
          <cell r="OD126"/>
          <cell r="OE126"/>
          <cell r="OL126"/>
          <cell r="OM126"/>
          <cell r="ON126"/>
          <cell r="OO126"/>
          <cell r="OP126"/>
        </row>
        <row r="127">
          <cell r="A127"/>
          <cell r="B127"/>
          <cell r="C127"/>
          <cell r="D127"/>
          <cell r="H127"/>
          <cell r="R127"/>
          <cell r="S127"/>
          <cell r="T127"/>
          <cell r="U127"/>
          <cell r="V127"/>
          <cell r="BB127"/>
          <cell r="BC127"/>
          <cell r="BD127"/>
          <cell r="BE127"/>
          <cell r="BG127"/>
          <cell r="BH127"/>
          <cell r="BI127"/>
          <cell r="BJ127"/>
          <cell r="BK127"/>
          <cell r="BL127"/>
          <cell r="BM127"/>
          <cell r="BN127"/>
          <cell r="BO127"/>
          <cell r="BP127"/>
          <cell r="BQ127"/>
          <cell r="BR127"/>
          <cell r="BS127"/>
          <cell r="BT127"/>
          <cell r="BU127"/>
          <cell r="BV127"/>
          <cell r="BW127"/>
          <cell r="BX127"/>
          <cell r="BY127"/>
          <cell r="BZ127"/>
          <cell r="CA127"/>
          <cell r="CB127"/>
          <cell r="CC127"/>
          <cell r="CD127"/>
          <cell r="CE127"/>
          <cell r="CF127"/>
          <cell r="CG127"/>
          <cell r="CH127"/>
          <cell r="CI127"/>
          <cell r="CJ127"/>
          <cell r="CQ127"/>
          <cell r="CR127"/>
          <cell r="CS127"/>
          <cell r="CT127"/>
          <cell r="DN127"/>
          <cell r="DS127"/>
          <cell r="DT127"/>
          <cell r="DU127"/>
          <cell r="DV127"/>
          <cell r="DX127"/>
          <cell r="DY127"/>
          <cell r="DZ127"/>
          <cell r="EA127"/>
          <cell r="FG127"/>
          <cell r="FH127"/>
          <cell r="FI127"/>
          <cell r="FJ127"/>
          <cell r="IY127"/>
          <cell r="IZ127"/>
          <cell r="JA127"/>
          <cell r="JB127"/>
          <cell r="JC127"/>
          <cell r="MC127"/>
          <cell r="MD127"/>
          <cell r="ME127"/>
          <cell r="MF127"/>
          <cell r="MG127"/>
          <cell r="MH127"/>
          <cell r="MI127"/>
          <cell r="MJ127"/>
          <cell r="MK127"/>
          <cell r="ML127"/>
          <cell r="MM127"/>
          <cell r="MN127"/>
          <cell r="MO127"/>
          <cell r="MP127"/>
          <cell r="MQ127"/>
          <cell r="MR127"/>
          <cell r="MS127"/>
          <cell r="MT127"/>
          <cell r="MU127"/>
          <cell r="MV127"/>
          <cell r="MW127"/>
          <cell r="MX127"/>
          <cell r="MY127"/>
          <cell r="MZ127"/>
          <cell r="NA127"/>
          <cell r="NG127"/>
          <cell r="NH127"/>
          <cell r="NI127"/>
          <cell r="NJ127"/>
          <cell r="NK127"/>
          <cell r="NL127"/>
          <cell r="NM127"/>
          <cell r="NN127"/>
          <cell r="NO127"/>
          <cell r="NP127"/>
          <cell r="NQ127"/>
          <cell r="NR127"/>
          <cell r="NS127"/>
          <cell r="NT127"/>
          <cell r="NU127"/>
          <cell r="NV127"/>
          <cell r="NW127"/>
          <cell r="NX127"/>
          <cell r="NY127"/>
          <cell r="NZ127"/>
          <cell r="OA127"/>
          <cell r="OB127"/>
          <cell r="OC127"/>
          <cell r="OD127"/>
          <cell r="OE127"/>
          <cell r="OL127"/>
          <cell r="OM127"/>
          <cell r="ON127"/>
          <cell r="OO127"/>
          <cell r="OP127"/>
        </row>
        <row r="128">
          <cell r="A128"/>
          <cell r="B128"/>
          <cell r="C128"/>
          <cell r="D128"/>
          <cell r="H128"/>
          <cell r="R128"/>
          <cell r="S128"/>
          <cell r="T128"/>
          <cell r="U128"/>
          <cell r="V128"/>
          <cell r="BB128"/>
          <cell r="BC128"/>
          <cell r="BD128"/>
          <cell r="BE128"/>
          <cell r="BG128"/>
          <cell r="BH128"/>
          <cell r="BI128"/>
          <cell r="BJ128"/>
          <cell r="BK128"/>
          <cell r="BL128"/>
          <cell r="BM128"/>
          <cell r="BN128"/>
          <cell r="BO128"/>
          <cell r="BP128"/>
          <cell r="BQ128"/>
          <cell r="BR128"/>
          <cell r="BS128"/>
          <cell r="BT128"/>
          <cell r="BU128"/>
          <cell r="BV128"/>
          <cell r="BW128"/>
          <cell r="BX128"/>
          <cell r="BY128"/>
          <cell r="BZ128"/>
          <cell r="CA128"/>
          <cell r="CB128"/>
          <cell r="CC128"/>
          <cell r="CD128"/>
          <cell r="CE128"/>
          <cell r="CF128"/>
          <cell r="CG128"/>
          <cell r="CH128"/>
          <cell r="CI128"/>
          <cell r="CJ128"/>
          <cell r="CQ128"/>
          <cell r="CR128"/>
          <cell r="CS128"/>
          <cell r="CT128"/>
          <cell r="DN128"/>
          <cell r="DS128"/>
          <cell r="DT128"/>
          <cell r="DU128"/>
          <cell r="DV128"/>
          <cell r="DX128"/>
          <cell r="DY128"/>
          <cell r="DZ128"/>
          <cell r="EA128"/>
          <cell r="FG128"/>
          <cell r="FH128"/>
          <cell r="FI128"/>
          <cell r="FJ128"/>
          <cell r="IY128"/>
          <cell r="IZ128"/>
          <cell r="JA128"/>
          <cell r="JB128"/>
          <cell r="JC128"/>
          <cell r="MC128"/>
          <cell r="MD128"/>
          <cell r="ME128"/>
          <cell r="MF128"/>
          <cell r="MG128"/>
          <cell r="MH128"/>
          <cell r="MI128"/>
          <cell r="MJ128"/>
          <cell r="MK128"/>
          <cell r="ML128"/>
          <cell r="MM128"/>
          <cell r="MN128"/>
          <cell r="MO128"/>
          <cell r="MP128"/>
          <cell r="MQ128"/>
          <cell r="MR128"/>
          <cell r="MS128"/>
          <cell r="MT128"/>
          <cell r="MU128"/>
          <cell r="MV128"/>
          <cell r="MW128"/>
          <cell r="MX128"/>
          <cell r="MY128"/>
          <cell r="MZ128"/>
          <cell r="NA128"/>
          <cell r="NG128"/>
          <cell r="NH128"/>
          <cell r="NI128"/>
          <cell r="NJ128"/>
          <cell r="NK128"/>
          <cell r="NL128"/>
          <cell r="NM128"/>
          <cell r="NN128"/>
          <cell r="NO128"/>
          <cell r="NP128"/>
          <cell r="NQ128"/>
          <cell r="NR128"/>
          <cell r="NS128"/>
          <cell r="NT128"/>
          <cell r="NU128"/>
          <cell r="NV128"/>
          <cell r="NW128"/>
          <cell r="NX128"/>
          <cell r="NY128"/>
          <cell r="NZ128"/>
          <cell r="OA128"/>
          <cell r="OB128"/>
          <cell r="OC128"/>
          <cell r="OD128"/>
          <cell r="OE128"/>
          <cell r="OL128"/>
          <cell r="OM128"/>
          <cell r="ON128"/>
          <cell r="OO128"/>
          <cell r="OP128"/>
        </row>
        <row r="129">
          <cell r="A129"/>
          <cell r="B129"/>
          <cell r="C129"/>
          <cell r="D129"/>
          <cell r="H129"/>
          <cell r="R129"/>
          <cell r="S129"/>
          <cell r="T129"/>
          <cell r="U129"/>
          <cell r="V129"/>
          <cell r="BB129"/>
          <cell r="BC129"/>
          <cell r="BD129"/>
          <cell r="BE129"/>
          <cell r="BG129"/>
          <cell r="BH129"/>
          <cell r="BI129"/>
          <cell r="BJ129"/>
          <cell r="BK129"/>
          <cell r="BL129"/>
          <cell r="BM129"/>
          <cell r="BN129"/>
          <cell r="BO129"/>
          <cell r="BP129"/>
          <cell r="BQ129"/>
          <cell r="BR129"/>
          <cell r="BS129"/>
          <cell r="BT129"/>
          <cell r="BU129"/>
          <cell r="BV129"/>
          <cell r="BW129"/>
          <cell r="BX129"/>
          <cell r="BY129"/>
          <cell r="BZ129"/>
          <cell r="CA129"/>
          <cell r="CB129"/>
          <cell r="CC129"/>
          <cell r="CD129"/>
          <cell r="CE129"/>
          <cell r="CF129"/>
          <cell r="CG129"/>
          <cell r="CH129"/>
          <cell r="CI129"/>
          <cell r="CJ129"/>
          <cell r="CQ129"/>
          <cell r="CR129"/>
          <cell r="CS129"/>
          <cell r="CT129"/>
          <cell r="DN129"/>
          <cell r="DS129"/>
          <cell r="DT129"/>
          <cell r="DU129"/>
          <cell r="DV129"/>
          <cell r="DX129"/>
          <cell r="DY129"/>
          <cell r="DZ129"/>
          <cell r="EA129"/>
          <cell r="FG129"/>
          <cell r="FH129"/>
          <cell r="FI129"/>
          <cell r="FJ129"/>
          <cell r="IY129"/>
          <cell r="IZ129"/>
          <cell r="JA129"/>
          <cell r="JB129"/>
          <cell r="JC129"/>
          <cell r="MC129"/>
          <cell r="MD129"/>
          <cell r="ME129"/>
          <cell r="MF129"/>
          <cell r="MG129"/>
          <cell r="MH129"/>
          <cell r="MI129"/>
          <cell r="MJ129"/>
          <cell r="MK129"/>
          <cell r="ML129"/>
          <cell r="MM129"/>
          <cell r="MN129"/>
          <cell r="MO129"/>
          <cell r="MP129"/>
          <cell r="MQ129"/>
          <cell r="MR129"/>
          <cell r="MS129"/>
          <cell r="MT129"/>
          <cell r="MU129"/>
          <cell r="MV129"/>
          <cell r="MW129"/>
          <cell r="MX129"/>
          <cell r="MY129"/>
          <cell r="MZ129"/>
          <cell r="NA129"/>
          <cell r="NG129"/>
          <cell r="NH129"/>
          <cell r="NI129"/>
          <cell r="NJ129"/>
          <cell r="NK129"/>
          <cell r="NL129"/>
          <cell r="NM129"/>
          <cell r="NN129"/>
          <cell r="NO129"/>
          <cell r="NP129"/>
          <cell r="NQ129"/>
          <cell r="NR129"/>
          <cell r="NS129"/>
          <cell r="NT129"/>
          <cell r="NU129"/>
          <cell r="NV129"/>
          <cell r="NW129"/>
          <cell r="NX129"/>
          <cell r="NY129"/>
          <cell r="NZ129"/>
          <cell r="OA129"/>
          <cell r="OB129"/>
          <cell r="OC129"/>
          <cell r="OD129"/>
          <cell r="OE129"/>
          <cell r="OL129"/>
          <cell r="OM129"/>
          <cell r="ON129"/>
          <cell r="OO129"/>
          <cell r="OP129"/>
        </row>
        <row r="130">
          <cell r="A130"/>
          <cell r="B130"/>
          <cell r="C130"/>
          <cell r="D130"/>
          <cell r="H130"/>
          <cell r="R130"/>
          <cell r="S130"/>
          <cell r="T130"/>
          <cell r="U130"/>
          <cell r="V130"/>
          <cell r="BB130"/>
          <cell r="BC130"/>
          <cell r="BD130"/>
          <cell r="BE130"/>
          <cell r="BG130"/>
          <cell r="BH130"/>
          <cell r="BI130"/>
          <cell r="BJ130"/>
          <cell r="BK130"/>
          <cell r="BL130"/>
          <cell r="BM130"/>
          <cell r="BN130"/>
          <cell r="BO130"/>
          <cell r="BP130"/>
          <cell r="BQ130"/>
          <cell r="BR130"/>
          <cell r="BS130"/>
          <cell r="BT130"/>
          <cell r="BU130"/>
          <cell r="BV130"/>
          <cell r="BW130"/>
          <cell r="BX130"/>
          <cell r="BY130"/>
          <cell r="BZ130"/>
          <cell r="CA130"/>
          <cell r="CB130"/>
          <cell r="CC130"/>
          <cell r="CD130"/>
          <cell r="CE130"/>
          <cell r="CF130"/>
          <cell r="CG130"/>
          <cell r="CH130"/>
          <cell r="CI130"/>
          <cell r="CJ130"/>
          <cell r="CQ130"/>
          <cell r="CR130"/>
          <cell r="CS130"/>
          <cell r="CT130"/>
          <cell r="DN130"/>
          <cell r="DS130"/>
          <cell r="DT130"/>
          <cell r="DU130"/>
          <cell r="DV130"/>
          <cell r="DX130"/>
          <cell r="DY130"/>
          <cell r="DZ130"/>
          <cell r="EA130"/>
          <cell r="FG130"/>
          <cell r="FH130"/>
          <cell r="FI130"/>
          <cell r="FJ130"/>
          <cell r="IY130"/>
          <cell r="IZ130"/>
          <cell r="JA130"/>
          <cell r="JB130"/>
          <cell r="JC130"/>
          <cell r="MC130"/>
          <cell r="MD130"/>
          <cell r="ME130"/>
          <cell r="MF130"/>
          <cell r="MG130"/>
          <cell r="MH130"/>
          <cell r="MI130"/>
          <cell r="MJ130"/>
          <cell r="MK130"/>
          <cell r="ML130"/>
          <cell r="MM130"/>
          <cell r="MN130"/>
          <cell r="MO130"/>
          <cell r="MP130"/>
          <cell r="MQ130"/>
          <cell r="MR130"/>
          <cell r="MS130"/>
          <cell r="MT130"/>
          <cell r="MU130"/>
          <cell r="MV130"/>
          <cell r="MW130"/>
          <cell r="MX130"/>
          <cell r="MY130"/>
          <cell r="MZ130"/>
          <cell r="NA130"/>
          <cell r="NG130"/>
          <cell r="NH130"/>
          <cell r="NI130"/>
          <cell r="NJ130"/>
          <cell r="NK130"/>
          <cell r="NL130"/>
          <cell r="NM130"/>
          <cell r="NN130"/>
          <cell r="NO130"/>
          <cell r="NP130"/>
          <cell r="NQ130"/>
          <cell r="NR130"/>
          <cell r="NS130"/>
          <cell r="NT130"/>
          <cell r="NU130"/>
          <cell r="NV130"/>
          <cell r="NW130"/>
          <cell r="NX130"/>
          <cell r="NY130"/>
          <cell r="NZ130"/>
          <cell r="OA130"/>
          <cell r="OB130"/>
          <cell r="OC130"/>
          <cell r="OD130"/>
          <cell r="OE130"/>
          <cell r="OL130"/>
          <cell r="OM130"/>
          <cell r="ON130"/>
          <cell r="OO130"/>
          <cell r="OP130"/>
        </row>
        <row r="131">
          <cell r="A131"/>
          <cell r="B131"/>
          <cell r="C131"/>
          <cell r="D131"/>
          <cell r="H131"/>
          <cell r="R131"/>
          <cell r="S131"/>
          <cell r="T131"/>
          <cell r="U131"/>
          <cell r="V131"/>
          <cell r="BB131"/>
          <cell r="BC131"/>
          <cell r="BD131"/>
          <cell r="BE131"/>
          <cell r="BG131"/>
          <cell r="BH131"/>
          <cell r="BI131"/>
          <cell r="BJ131"/>
          <cell r="BK131"/>
          <cell r="BL131"/>
          <cell r="BM131"/>
          <cell r="BN131"/>
          <cell r="BO131"/>
          <cell r="BP131"/>
          <cell r="BQ131"/>
          <cell r="BR131"/>
          <cell r="BS131"/>
          <cell r="BT131"/>
          <cell r="BU131"/>
          <cell r="BV131"/>
          <cell r="BW131"/>
          <cell r="BX131"/>
          <cell r="BY131"/>
          <cell r="BZ131"/>
          <cell r="CA131"/>
          <cell r="CB131"/>
          <cell r="CC131"/>
          <cell r="CD131"/>
          <cell r="CE131"/>
          <cell r="CF131"/>
          <cell r="CG131"/>
          <cell r="CH131"/>
          <cell r="CI131"/>
          <cell r="CJ131"/>
          <cell r="CQ131"/>
          <cell r="CR131"/>
          <cell r="CS131"/>
          <cell r="CT131"/>
          <cell r="DN131"/>
          <cell r="DS131"/>
          <cell r="DT131"/>
          <cell r="DU131"/>
          <cell r="DV131"/>
          <cell r="DX131"/>
          <cell r="DY131"/>
          <cell r="DZ131"/>
          <cell r="EA131"/>
          <cell r="FG131"/>
          <cell r="FH131"/>
          <cell r="FI131"/>
          <cell r="FJ131"/>
          <cell r="IY131"/>
          <cell r="IZ131"/>
          <cell r="JA131"/>
          <cell r="JB131"/>
          <cell r="JC131"/>
          <cell r="MC131"/>
          <cell r="MD131"/>
          <cell r="ME131"/>
          <cell r="MF131"/>
          <cell r="MG131"/>
          <cell r="MH131"/>
          <cell r="MI131"/>
          <cell r="MJ131"/>
          <cell r="MK131"/>
          <cell r="ML131"/>
          <cell r="MM131"/>
          <cell r="MN131"/>
          <cell r="MO131"/>
          <cell r="MP131"/>
          <cell r="MQ131"/>
          <cell r="MR131"/>
          <cell r="MS131"/>
          <cell r="MT131"/>
          <cell r="MU131"/>
          <cell r="MV131"/>
          <cell r="MW131"/>
          <cell r="MX131"/>
          <cell r="MY131"/>
          <cell r="MZ131"/>
          <cell r="NA131"/>
          <cell r="NG131"/>
          <cell r="NH131"/>
          <cell r="NI131"/>
          <cell r="NJ131"/>
          <cell r="NK131"/>
          <cell r="NL131"/>
          <cell r="NM131"/>
          <cell r="NN131"/>
          <cell r="NO131"/>
          <cell r="NP131"/>
          <cell r="NQ131"/>
          <cell r="NR131"/>
          <cell r="NS131"/>
          <cell r="NT131"/>
          <cell r="NU131"/>
          <cell r="NV131"/>
          <cell r="NW131"/>
          <cell r="NX131"/>
          <cell r="NY131"/>
          <cell r="NZ131"/>
          <cell r="OA131"/>
          <cell r="OB131"/>
          <cell r="OC131"/>
          <cell r="OD131"/>
          <cell r="OE131"/>
          <cell r="OL131"/>
          <cell r="OM131"/>
          <cell r="ON131"/>
          <cell r="OO131"/>
          <cell r="OP131"/>
        </row>
        <row r="132">
          <cell r="A132"/>
          <cell r="B132"/>
          <cell r="C132"/>
          <cell r="D132"/>
          <cell r="H132"/>
          <cell r="R132"/>
          <cell r="S132"/>
          <cell r="T132"/>
          <cell r="U132"/>
          <cell r="V132"/>
          <cell r="BB132"/>
          <cell r="BC132"/>
          <cell r="BD132"/>
          <cell r="BE132"/>
          <cell r="BG132"/>
          <cell r="BH132"/>
          <cell r="BI132"/>
          <cell r="BJ132"/>
          <cell r="BK132"/>
          <cell r="BL132"/>
          <cell r="BM132"/>
          <cell r="BN132"/>
          <cell r="BO132"/>
          <cell r="BP132"/>
          <cell r="BQ132"/>
          <cell r="BR132"/>
          <cell r="BS132"/>
          <cell r="BT132"/>
          <cell r="BU132"/>
          <cell r="BV132"/>
          <cell r="BW132"/>
          <cell r="BX132"/>
          <cell r="BY132"/>
          <cell r="BZ132"/>
          <cell r="CA132"/>
          <cell r="CB132"/>
          <cell r="CC132"/>
          <cell r="CD132"/>
          <cell r="CE132"/>
          <cell r="CF132"/>
          <cell r="CG132"/>
          <cell r="CH132"/>
          <cell r="CI132"/>
          <cell r="CJ132"/>
          <cell r="CQ132"/>
          <cell r="CR132"/>
          <cell r="CS132"/>
          <cell r="CT132"/>
          <cell r="DN132"/>
          <cell r="DS132"/>
          <cell r="DT132"/>
          <cell r="DU132"/>
          <cell r="DV132"/>
          <cell r="DX132"/>
          <cell r="DY132"/>
          <cell r="DZ132"/>
          <cell r="EA132"/>
          <cell r="FG132"/>
          <cell r="FH132"/>
          <cell r="FI132"/>
          <cell r="FJ132"/>
          <cell r="IY132"/>
          <cell r="IZ132"/>
          <cell r="JA132"/>
          <cell r="JB132"/>
          <cell r="JC132"/>
          <cell r="MC132"/>
          <cell r="MD132"/>
          <cell r="ME132"/>
          <cell r="MF132"/>
          <cell r="MG132"/>
          <cell r="MH132"/>
          <cell r="MI132"/>
          <cell r="MJ132"/>
          <cell r="MK132"/>
          <cell r="ML132"/>
          <cell r="MM132"/>
          <cell r="MN132"/>
          <cell r="MO132"/>
          <cell r="MP132"/>
          <cell r="MQ132"/>
          <cell r="MR132"/>
          <cell r="MS132"/>
          <cell r="MT132"/>
          <cell r="MU132"/>
          <cell r="MV132"/>
          <cell r="MW132"/>
          <cell r="MX132"/>
          <cell r="MY132"/>
          <cell r="MZ132"/>
          <cell r="NA132"/>
          <cell r="NG132"/>
          <cell r="NH132"/>
          <cell r="NI132"/>
          <cell r="NJ132"/>
          <cell r="NK132"/>
          <cell r="NL132"/>
          <cell r="NM132"/>
          <cell r="NN132"/>
          <cell r="NO132"/>
          <cell r="NP132"/>
          <cell r="NQ132"/>
          <cell r="NR132"/>
          <cell r="NS132"/>
          <cell r="NT132"/>
          <cell r="NU132"/>
          <cell r="NV132"/>
          <cell r="NW132"/>
          <cell r="NX132"/>
          <cell r="NY132"/>
          <cell r="NZ132"/>
          <cell r="OA132"/>
          <cell r="OB132"/>
          <cell r="OC132"/>
          <cell r="OD132"/>
          <cell r="OE132"/>
          <cell r="OL132"/>
          <cell r="OM132"/>
          <cell r="ON132"/>
          <cell r="OO132"/>
          <cell r="OP132"/>
        </row>
        <row r="133">
          <cell r="A133"/>
          <cell r="B133"/>
          <cell r="C133"/>
          <cell r="D133"/>
          <cell r="H133"/>
          <cell r="R133"/>
          <cell r="S133"/>
          <cell r="T133"/>
          <cell r="U133"/>
          <cell r="V133"/>
          <cell r="BB133"/>
          <cell r="BC133"/>
          <cell r="BD133"/>
          <cell r="BE133"/>
          <cell r="BG133"/>
          <cell r="BH133"/>
          <cell r="BI133"/>
          <cell r="BJ133"/>
          <cell r="BK133"/>
          <cell r="BL133"/>
          <cell r="BM133"/>
          <cell r="BN133"/>
          <cell r="BO133"/>
          <cell r="BP133"/>
          <cell r="BQ133"/>
          <cell r="BR133"/>
          <cell r="BS133"/>
          <cell r="BT133"/>
          <cell r="BU133"/>
          <cell r="BV133"/>
          <cell r="BW133"/>
          <cell r="BX133"/>
          <cell r="BY133"/>
          <cell r="BZ133"/>
          <cell r="CA133"/>
          <cell r="CB133"/>
          <cell r="CC133"/>
          <cell r="CD133"/>
          <cell r="CE133"/>
          <cell r="CF133"/>
          <cell r="CG133"/>
          <cell r="CH133"/>
          <cell r="CI133"/>
          <cell r="CJ133"/>
          <cell r="CQ133"/>
          <cell r="CR133"/>
          <cell r="CS133"/>
          <cell r="CT133"/>
          <cell r="DN133"/>
          <cell r="DS133"/>
          <cell r="DT133"/>
          <cell r="DU133"/>
          <cell r="DV133"/>
          <cell r="DX133"/>
          <cell r="DY133"/>
          <cell r="DZ133"/>
          <cell r="EA133"/>
          <cell r="FG133"/>
          <cell r="FH133"/>
          <cell r="FI133"/>
          <cell r="FJ133"/>
          <cell r="IY133"/>
          <cell r="IZ133"/>
          <cell r="JA133"/>
          <cell r="JB133"/>
          <cell r="JC133"/>
          <cell r="MC133"/>
          <cell r="MD133"/>
          <cell r="ME133"/>
          <cell r="MF133"/>
          <cell r="MG133"/>
          <cell r="MH133"/>
          <cell r="MI133"/>
          <cell r="MJ133"/>
          <cell r="MK133"/>
          <cell r="ML133"/>
          <cell r="MM133"/>
          <cell r="MN133"/>
          <cell r="MO133"/>
          <cell r="MP133"/>
          <cell r="MQ133"/>
          <cell r="MR133"/>
          <cell r="MS133"/>
          <cell r="MT133"/>
          <cell r="MU133"/>
          <cell r="MV133"/>
          <cell r="MW133"/>
          <cell r="MX133"/>
          <cell r="MY133"/>
          <cell r="MZ133"/>
          <cell r="NA133"/>
          <cell r="NG133"/>
          <cell r="NH133"/>
          <cell r="NI133"/>
          <cell r="NJ133"/>
          <cell r="NK133"/>
          <cell r="NL133"/>
          <cell r="NM133"/>
          <cell r="NN133"/>
          <cell r="NO133"/>
          <cell r="NP133"/>
          <cell r="NQ133"/>
          <cell r="NR133"/>
          <cell r="NS133"/>
          <cell r="NT133"/>
          <cell r="NU133"/>
          <cell r="NV133"/>
          <cell r="NW133"/>
          <cell r="NX133"/>
          <cell r="NY133"/>
          <cell r="NZ133"/>
          <cell r="OA133"/>
          <cell r="OB133"/>
          <cell r="OC133"/>
          <cell r="OD133"/>
          <cell r="OE133"/>
          <cell r="OL133"/>
          <cell r="OM133"/>
          <cell r="ON133"/>
          <cell r="OO133"/>
          <cell r="OP133"/>
        </row>
        <row r="134">
          <cell r="A134"/>
          <cell r="B134"/>
          <cell r="C134"/>
          <cell r="D134"/>
          <cell r="H134"/>
          <cell r="R134"/>
          <cell r="S134"/>
          <cell r="T134"/>
          <cell r="U134"/>
          <cell r="V134"/>
          <cell r="BB134"/>
          <cell r="BC134"/>
          <cell r="BD134"/>
          <cell r="BE134"/>
          <cell r="BG134"/>
          <cell r="BH134"/>
          <cell r="BI134"/>
          <cell r="BJ134"/>
          <cell r="BK134"/>
          <cell r="BL134"/>
          <cell r="BM134"/>
          <cell r="BN134"/>
          <cell r="BO134"/>
          <cell r="BP134"/>
          <cell r="BQ134"/>
          <cell r="BR134"/>
          <cell r="BS134"/>
          <cell r="BT134"/>
          <cell r="BU134"/>
          <cell r="BV134"/>
          <cell r="BW134"/>
          <cell r="BX134"/>
          <cell r="BY134"/>
          <cell r="BZ134"/>
          <cell r="CA134"/>
          <cell r="CB134"/>
          <cell r="CC134"/>
          <cell r="CD134"/>
          <cell r="CE134"/>
          <cell r="CF134"/>
          <cell r="CG134"/>
          <cell r="CH134"/>
          <cell r="CI134"/>
          <cell r="CJ134"/>
          <cell r="CQ134"/>
          <cell r="CR134"/>
          <cell r="CS134"/>
          <cell r="CT134"/>
          <cell r="DN134"/>
          <cell r="DS134"/>
          <cell r="DT134"/>
          <cell r="DU134"/>
          <cell r="DV134"/>
          <cell r="DX134"/>
          <cell r="DY134"/>
          <cell r="DZ134"/>
          <cell r="EA134"/>
          <cell r="FG134"/>
          <cell r="FH134"/>
          <cell r="FI134"/>
          <cell r="FJ134"/>
          <cell r="IY134"/>
          <cell r="IZ134"/>
          <cell r="JA134"/>
          <cell r="JB134"/>
          <cell r="JC134"/>
          <cell r="MC134"/>
          <cell r="MD134"/>
          <cell r="ME134"/>
          <cell r="MF134"/>
          <cell r="MG134"/>
          <cell r="MH134"/>
          <cell r="MI134"/>
          <cell r="MJ134"/>
          <cell r="MK134"/>
          <cell r="ML134"/>
          <cell r="MM134"/>
          <cell r="MN134"/>
          <cell r="MO134"/>
          <cell r="MP134"/>
          <cell r="MQ134"/>
          <cell r="MR134"/>
          <cell r="MS134"/>
          <cell r="MT134"/>
          <cell r="MU134"/>
          <cell r="MV134"/>
          <cell r="MW134"/>
          <cell r="MX134"/>
          <cell r="MY134"/>
          <cell r="MZ134"/>
          <cell r="NA134"/>
          <cell r="NG134"/>
          <cell r="NH134"/>
          <cell r="NI134"/>
          <cell r="NJ134"/>
          <cell r="NK134"/>
          <cell r="NL134"/>
          <cell r="NM134"/>
          <cell r="NN134"/>
          <cell r="NO134"/>
          <cell r="NP134"/>
          <cell r="NQ134"/>
          <cell r="NR134"/>
          <cell r="NS134"/>
          <cell r="NT134"/>
          <cell r="NU134"/>
          <cell r="NV134"/>
          <cell r="NW134"/>
          <cell r="NX134"/>
          <cell r="NY134"/>
          <cell r="NZ134"/>
          <cell r="OA134"/>
          <cell r="OB134"/>
          <cell r="OC134"/>
          <cell r="OD134"/>
          <cell r="OE134"/>
          <cell r="OL134"/>
          <cell r="OM134"/>
          <cell r="ON134"/>
          <cell r="OO134"/>
          <cell r="OP134"/>
        </row>
        <row r="135">
          <cell r="A135"/>
          <cell r="B135"/>
          <cell r="C135"/>
          <cell r="D135"/>
          <cell r="H135"/>
          <cell r="R135"/>
          <cell r="S135"/>
          <cell r="T135"/>
          <cell r="U135"/>
          <cell r="V135"/>
          <cell r="BB135"/>
          <cell r="BC135"/>
          <cell r="BD135"/>
          <cell r="BE135"/>
          <cell r="BG135"/>
          <cell r="BH135"/>
          <cell r="BI135"/>
          <cell r="BJ135"/>
          <cell r="BK135"/>
          <cell r="BL135"/>
          <cell r="BM135"/>
          <cell r="BN135"/>
          <cell r="BO135"/>
          <cell r="BP135"/>
          <cell r="BQ135"/>
          <cell r="BR135"/>
          <cell r="BS135"/>
          <cell r="BT135"/>
          <cell r="BU135"/>
          <cell r="BV135"/>
          <cell r="BW135"/>
          <cell r="BX135"/>
          <cell r="BY135"/>
          <cell r="BZ135"/>
          <cell r="CA135"/>
          <cell r="CB135"/>
          <cell r="CC135"/>
          <cell r="CD135"/>
          <cell r="CE135"/>
          <cell r="CF135"/>
          <cell r="CG135"/>
          <cell r="CH135"/>
          <cell r="CI135"/>
          <cell r="CJ135"/>
          <cell r="CQ135"/>
          <cell r="CR135"/>
          <cell r="CS135"/>
          <cell r="CT135"/>
          <cell r="DN135"/>
          <cell r="DS135"/>
          <cell r="DT135"/>
          <cell r="DU135"/>
          <cell r="DV135"/>
          <cell r="DX135"/>
          <cell r="DY135"/>
          <cell r="DZ135"/>
          <cell r="EA135"/>
          <cell r="FG135"/>
          <cell r="FH135"/>
          <cell r="FI135"/>
          <cell r="FJ135"/>
          <cell r="IY135"/>
          <cell r="IZ135"/>
          <cell r="JA135"/>
          <cell r="JB135"/>
          <cell r="JC135"/>
          <cell r="MC135"/>
          <cell r="MD135"/>
          <cell r="ME135"/>
          <cell r="MF135"/>
          <cell r="MG135"/>
          <cell r="MH135"/>
          <cell r="MI135"/>
          <cell r="MJ135"/>
          <cell r="MK135"/>
          <cell r="ML135"/>
          <cell r="MM135"/>
          <cell r="MN135"/>
          <cell r="MO135"/>
          <cell r="MP135"/>
          <cell r="MQ135"/>
          <cell r="MR135"/>
          <cell r="MS135"/>
          <cell r="MT135"/>
          <cell r="MU135"/>
          <cell r="MV135"/>
          <cell r="MW135"/>
          <cell r="MX135"/>
          <cell r="MY135"/>
          <cell r="MZ135"/>
          <cell r="NA135"/>
          <cell r="NG135"/>
          <cell r="NH135"/>
          <cell r="NI135"/>
          <cell r="NJ135"/>
          <cell r="NK135"/>
          <cell r="NL135"/>
          <cell r="NM135"/>
          <cell r="NN135"/>
          <cell r="NO135"/>
          <cell r="NP135"/>
          <cell r="NQ135"/>
          <cell r="NR135"/>
          <cell r="NS135"/>
          <cell r="NT135"/>
          <cell r="NU135"/>
          <cell r="NV135"/>
          <cell r="NW135"/>
          <cell r="NX135"/>
          <cell r="NY135"/>
          <cell r="NZ135"/>
          <cell r="OA135"/>
          <cell r="OB135"/>
          <cell r="OC135"/>
          <cell r="OD135"/>
          <cell r="OE135"/>
          <cell r="OL135"/>
          <cell r="OM135"/>
          <cell r="ON135"/>
          <cell r="OO135"/>
          <cell r="OP135"/>
        </row>
        <row r="136">
          <cell r="A136"/>
          <cell r="B136"/>
          <cell r="C136"/>
          <cell r="D136"/>
          <cell r="H136"/>
          <cell r="R136"/>
          <cell r="S136"/>
          <cell r="T136"/>
          <cell r="U136"/>
          <cell r="V136"/>
          <cell r="BB136"/>
          <cell r="BC136"/>
          <cell r="BD136"/>
          <cell r="BE136"/>
          <cell r="BG136"/>
          <cell r="BH136"/>
          <cell r="BI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Q136"/>
          <cell r="CR136"/>
          <cell r="CS136"/>
          <cell r="CT136"/>
          <cell r="DN136"/>
          <cell r="DS136"/>
          <cell r="DT136"/>
          <cell r="DU136"/>
          <cell r="DV136"/>
          <cell r="DX136"/>
          <cell r="DY136"/>
          <cell r="DZ136"/>
          <cell r="EA136"/>
          <cell r="FG136"/>
          <cell r="FH136"/>
          <cell r="FI136"/>
          <cell r="FJ136"/>
          <cell r="IY136"/>
          <cell r="IZ136"/>
          <cell r="JA136"/>
          <cell r="JB136"/>
          <cell r="JC136"/>
          <cell r="MC136"/>
          <cell r="MD136"/>
          <cell r="ME136"/>
          <cell r="MF136"/>
          <cell r="MG136"/>
          <cell r="MH136"/>
          <cell r="MI136"/>
          <cell r="MJ136"/>
          <cell r="MK136"/>
          <cell r="ML136"/>
          <cell r="MM136"/>
          <cell r="MN136"/>
          <cell r="MO136"/>
          <cell r="MP136"/>
          <cell r="MQ136"/>
          <cell r="MR136"/>
          <cell r="MS136"/>
          <cell r="MT136"/>
          <cell r="MU136"/>
          <cell r="MV136"/>
          <cell r="MW136"/>
          <cell r="MX136"/>
          <cell r="MY136"/>
          <cell r="MZ136"/>
          <cell r="NA136"/>
          <cell r="NG136"/>
          <cell r="NH136"/>
          <cell r="NI136"/>
          <cell r="NJ136"/>
          <cell r="NK136"/>
          <cell r="NL136"/>
          <cell r="NM136"/>
          <cell r="NN136"/>
          <cell r="NO136"/>
          <cell r="NP136"/>
          <cell r="NQ136"/>
          <cell r="NR136"/>
          <cell r="NS136"/>
          <cell r="NT136"/>
          <cell r="NU136"/>
          <cell r="NV136"/>
          <cell r="NW136"/>
          <cell r="NX136"/>
          <cell r="NY136"/>
          <cell r="NZ136"/>
          <cell r="OA136"/>
          <cell r="OB136"/>
          <cell r="OC136"/>
          <cell r="OD136"/>
          <cell r="OE136"/>
          <cell r="OL136"/>
          <cell r="OM136"/>
          <cell r="ON136"/>
          <cell r="OO136"/>
          <cell r="OP136"/>
        </row>
        <row r="137">
          <cell r="A137"/>
          <cell r="B137"/>
          <cell r="C137"/>
          <cell r="D137"/>
          <cell r="H137"/>
          <cell r="R137"/>
          <cell r="S137"/>
          <cell r="T137"/>
          <cell r="U137"/>
          <cell r="V137"/>
          <cell r="BB137"/>
          <cell r="BC137"/>
          <cell r="BD137"/>
          <cell r="BE137"/>
          <cell r="BG137"/>
          <cell r="BH137"/>
          <cell r="BI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Q137"/>
          <cell r="CR137"/>
          <cell r="CS137"/>
          <cell r="CT137"/>
          <cell r="DN137"/>
          <cell r="DS137"/>
          <cell r="DT137"/>
          <cell r="DU137"/>
          <cell r="DV137"/>
          <cell r="DX137"/>
          <cell r="DY137"/>
          <cell r="DZ137"/>
          <cell r="EA137"/>
          <cell r="FG137"/>
          <cell r="FH137"/>
          <cell r="FI137"/>
          <cell r="FJ137"/>
          <cell r="IY137"/>
          <cell r="IZ137"/>
          <cell r="JA137"/>
          <cell r="JB137"/>
          <cell r="JC137"/>
          <cell r="MC137"/>
          <cell r="MD137"/>
          <cell r="ME137"/>
          <cell r="MF137"/>
          <cell r="MG137"/>
          <cell r="MH137"/>
          <cell r="MI137"/>
          <cell r="MJ137"/>
          <cell r="MK137"/>
          <cell r="ML137"/>
          <cell r="MM137"/>
          <cell r="MN137"/>
          <cell r="MO137"/>
          <cell r="MP137"/>
          <cell r="MQ137"/>
          <cell r="MR137"/>
          <cell r="MS137"/>
          <cell r="MT137"/>
          <cell r="MU137"/>
          <cell r="MV137"/>
          <cell r="MW137"/>
          <cell r="MX137"/>
          <cell r="MY137"/>
          <cell r="MZ137"/>
          <cell r="NA137"/>
          <cell r="NG137"/>
          <cell r="NH137"/>
          <cell r="NI137"/>
          <cell r="NJ137"/>
          <cell r="NK137"/>
          <cell r="NL137"/>
          <cell r="NM137"/>
          <cell r="NN137"/>
          <cell r="NO137"/>
          <cell r="NP137"/>
          <cell r="NQ137"/>
          <cell r="NR137"/>
          <cell r="NS137"/>
          <cell r="NT137"/>
          <cell r="NU137"/>
          <cell r="NV137"/>
          <cell r="NW137"/>
          <cell r="NX137"/>
          <cell r="NY137"/>
          <cell r="NZ137"/>
          <cell r="OA137"/>
          <cell r="OB137"/>
          <cell r="OC137"/>
          <cell r="OD137"/>
          <cell r="OE137"/>
          <cell r="OL137"/>
          <cell r="OM137"/>
          <cell r="ON137"/>
          <cell r="OO137"/>
          <cell r="OP137"/>
        </row>
        <row r="138">
          <cell r="A138"/>
          <cell r="B138"/>
          <cell r="C138"/>
          <cell r="D138"/>
          <cell r="H138"/>
          <cell r="R138"/>
          <cell r="S138"/>
          <cell r="T138"/>
          <cell r="U138"/>
          <cell r="V138"/>
          <cell r="BB138"/>
          <cell r="BC138"/>
          <cell r="BD138"/>
          <cell r="BE138"/>
          <cell r="BG138"/>
          <cell r="BH138"/>
          <cell r="BI138"/>
          <cell r="BJ138"/>
          <cell r="BK138"/>
          <cell r="BL138"/>
          <cell r="BM138"/>
          <cell r="BN138"/>
          <cell r="BO138"/>
          <cell r="BP138"/>
          <cell r="BQ138"/>
          <cell r="BR138"/>
          <cell r="BS138"/>
          <cell r="BT138"/>
          <cell r="BU138"/>
          <cell r="BV138"/>
          <cell r="BW138"/>
          <cell r="BX138"/>
          <cell r="BY138"/>
          <cell r="BZ138"/>
          <cell r="CA138"/>
          <cell r="CB138"/>
          <cell r="CC138"/>
          <cell r="CD138"/>
          <cell r="CE138"/>
          <cell r="CF138"/>
          <cell r="CG138"/>
          <cell r="CH138"/>
          <cell r="CI138"/>
          <cell r="CJ138"/>
          <cell r="CQ138"/>
          <cell r="CR138"/>
          <cell r="CS138"/>
          <cell r="CT138"/>
          <cell r="DN138"/>
          <cell r="DS138"/>
          <cell r="DT138"/>
          <cell r="DU138"/>
          <cell r="DV138"/>
          <cell r="DX138"/>
          <cell r="DY138"/>
          <cell r="DZ138"/>
          <cell r="EA138"/>
          <cell r="FG138"/>
          <cell r="FH138"/>
          <cell r="FI138"/>
          <cell r="FJ138"/>
          <cell r="IY138"/>
          <cell r="IZ138"/>
          <cell r="JA138"/>
          <cell r="JB138"/>
          <cell r="JC138"/>
          <cell r="MC138"/>
          <cell r="MD138"/>
          <cell r="ME138"/>
          <cell r="MF138"/>
          <cell r="MG138"/>
          <cell r="MH138"/>
          <cell r="MI138"/>
          <cell r="MJ138"/>
          <cell r="MK138"/>
          <cell r="ML138"/>
          <cell r="MM138"/>
          <cell r="MN138"/>
          <cell r="MO138"/>
          <cell r="MP138"/>
          <cell r="MQ138"/>
          <cell r="MR138"/>
          <cell r="MS138"/>
          <cell r="MT138"/>
          <cell r="MU138"/>
          <cell r="MV138"/>
          <cell r="MW138"/>
          <cell r="MX138"/>
          <cell r="MY138"/>
          <cell r="MZ138"/>
          <cell r="NA138"/>
          <cell r="NG138"/>
          <cell r="NH138"/>
          <cell r="NI138"/>
          <cell r="NJ138"/>
          <cell r="NK138"/>
          <cell r="NL138"/>
          <cell r="NM138"/>
          <cell r="NN138"/>
          <cell r="NO138"/>
          <cell r="NP138"/>
          <cell r="NQ138"/>
          <cell r="NR138"/>
          <cell r="NS138"/>
          <cell r="NT138"/>
          <cell r="NU138"/>
          <cell r="NV138"/>
          <cell r="NW138"/>
          <cell r="NX138"/>
          <cell r="NY138"/>
          <cell r="NZ138"/>
          <cell r="OA138"/>
          <cell r="OB138"/>
          <cell r="OC138"/>
          <cell r="OD138"/>
          <cell r="OE138"/>
          <cell r="OL138"/>
          <cell r="OM138"/>
          <cell r="ON138"/>
          <cell r="OO138"/>
          <cell r="OP138"/>
        </row>
        <row r="139">
          <cell r="A139"/>
          <cell r="B139"/>
          <cell r="C139"/>
          <cell r="D139"/>
          <cell r="H139"/>
          <cell r="R139"/>
          <cell r="S139"/>
          <cell r="T139"/>
          <cell r="U139"/>
          <cell r="V139"/>
          <cell r="BB139"/>
          <cell r="BC139"/>
          <cell r="BD139"/>
          <cell r="BE139"/>
          <cell r="BG139"/>
          <cell r="BH139"/>
          <cell r="BI139"/>
          <cell r="BJ139"/>
          <cell r="BK139"/>
          <cell r="BL139"/>
          <cell r="BM139"/>
          <cell r="BN139"/>
          <cell r="BO139"/>
          <cell r="BP139"/>
          <cell r="BQ139"/>
          <cell r="BR139"/>
          <cell r="BS139"/>
          <cell r="BT139"/>
          <cell r="BU139"/>
          <cell r="BV139"/>
          <cell r="BW139"/>
          <cell r="BX139"/>
          <cell r="BY139"/>
          <cell r="BZ139"/>
          <cell r="CA139"/>
          <cell r="CB139"/>
          <cell r="CC139"/>
          <cell r="CD139"/>
          <cell r="CE139"/>
          <cell r="CF139"/>
          <cell r="CG139"/>
          <cell r="CH139"/>
          <cell r="CI139"/>
          <cell r="CJ139"/>
          <cell r="CQ139"/>
          <cell r="CR139"/>
          <cell r="CS139"/>
          <cell r="CT139"/>
          <cell r="DN139"/>
          <cell r="DS139"/>
          <cell r="DT139"/>
          <cell r="DU139"/>
          <cell r="DV139"/>
          <cell r="DX139"/>
          <cell r="DY139"/>
          <cell r="DZ139"/>
          <cell r="EA139"/>
          <cell r="FG139"/>
          <cell r="FH139"/>
          <cell r="FI139"/>
          <cell r="FJ139"/>
          <cell r="IY139"/>
          <cell r="IZ139"/>
          <cell r="JA139"/>
          <cell r="JB139"/>
          <cell r="JC139"/>
          <cell r="MC139"/>
          <cell r="MD139"/>
          <cell r="ME139"/>
          <cell r="MF139"/>
          <cell r="MG139"/>
          <cell r="MH139"/>
          <cell r="MI139"/>
          <cell r="MJ139"/>
          <cell r="MK139"/>
          <cell r="ML139"/>
          <cell r="MM139"/>
          <cell r="MN139"/>
          <cell r="MO139"/>
          <cell r="MP139"/>
          <cell r="MQ139"/>
          <cell r="MR139"/>
          <cell r="MS139"/>
          <cell r="MT139"/>
          <cell r="MU139"/>
          <cell r="MV139"/>
          <cell r="MW139"/>
          <cell r="MX139"/>
          <cell r="MY139"/>
          <cell r="MZ139"/>
          <cell r="NA139"/>
          <cell r="NG139"/>
          <cell r="NH139"/>
          <cell r="NI139"/>
          <cell r="NJ139"/>
          <cell r="NK139"/>
          <cell r="NL139"/>
          <cell r="NM139"/>
          <cell r="NN139"/>
          <cell r="NO139"/>
          <cell r="NP139"/>
          <cell r="NQ139"/>
          <cell r="NR139"/>
          <cell r="NS139"/>
          <cell r="NT139"/>
          <cell r="NU139"/>
          <cell r="NV139"/>
          <cell r="NW139"/>
          <cell r="NX139"/>
          <cell r="NY139"/>
          <cell r="NZ139"/>
          <cell r="OA139"/>
          <cell r="OB139"/>
          <cell r="OC139"/>
          <cell r="OD139"/>
          <cell r="OE139"/>
          <cell r="OL139"/>
          <cell r="OM139"/>
          <cell r="ON139"/>
          <cell r="OO139"/>
          <cell r="OP139"/>
        </row>
        <row r="140">
          <cell r="A140"/>
          <cell r="B140"/>
          <cell r="C140"/>
          <cell r="D140"/>
          <cell r="H140"/>
          <cell r="R140"/>
          <cell r="S140"/>
          <cell r="T140"/>
          <cell r="U140"/>
          <cell r="V140"/>
          <cell r="BB140"/>
          <cell r="BC140"/>
          <cell r="BD140"/>
          <cell r="BE140"/>
          <cell r="BG140"/>
          <cell r="BH140"/>
          <cell r="BI140"/>
          <cell r="BJ140"/>
          <cell r="BK140"/>
          <cell r="BL140"/>
          <cell r="BM140"/>
          <cell r="BN140"/>
          <cell r="BO140"/>
          <cell r="BP140"/>
          <cell r="BQ140"/>
          <cell r="BR140"/>
          <cell r="BS140"/>
          <cell r="BT140"/>
          <cell r="BU140"/>
          <cell r="BV140"/>
          <cell r="BW140"/>
          <cell r="BX140"/>
          <cell r="BY140"/>
          <cell r="BZ140"/>
          <cell r="CA140"/>
          <cell r="CB140"/>
          <cell r="CC140"/>
          <cell r="CD140"/>
          <cell r="CE140"/>
          <cell r="CF140"/>
          <cell r="CG140"/>
          <cell r="CH140"/>
          <cell r="CI140"/>
          <cell r="CJ140"/>
          <cell r="CQ140"/>
          <cell r="CR140"/>
          <cell r="CS140"/>
          <cell r="CT140"/>
          <cell r="DN140"/>
          <cell r="DS140"/>
          <cell r="DT140"/>
          <cell r="DU140"/>
          <cell r="DV140"/>
          <cell r="DX140"/>
          <cell r="DY140"/>
          <cell r="DZ140"/>
          <cell r="EA140"/>
          <cell r="FG140"/>
          <cell r="FH140"/>
          <cell r="FI140"/>
          <cell r="FJ140"/>
          <cell r="IY140"/>
          <cell r="IZ140"/>
          <cell r="JA140"/>
          <cell r="JB140"/>
          <cell r="JC140"/>
          <cell r="MC140"/>
          <cell r="MD140"/>
          <cell r="ME140"/>
          <cell r="MF140"/>
          <cell r="MG140"/>
          <cell r="MH140"/>
          <cell r="MI140"/>
          <cell r="MJ140"/>
          <cell r="MK140"/>
          <cell r="ML140"/>
          <cell r="MM140"/>
          <cell r="MN140"/>
          <cell r="MO140"/>
          <cell r="MP140"/>
          <cell r="MQ140"/>
          <cell r="MR140"/>
          <cell r="MS140"/>
          <cell r="MT140"/>
          <cell r="MU140"/>
          <cell r="MV140"/>
          <cell r="MW140"/>
          <cell r="MX140"/>
          <cell r="MY140"/>
          <cell r="MZ140"/>
          <cell r="NA140"/>
          <cell r="NG140"/>
          <cell r="NH140"/>
          <cell r="NI140"/>
          <cell r="NJ140"/>
          <cell r="NK140"/>
          <cell r="NL140"/>
          <cell r="NM140"/>
          <cell r="NN140"/>
          <cell r="NO140"/>
          <cell r="NP140"/>
          <cell r="NQ140"/>
          <cell r="NR140"/>
          <cell r="NS140"/>
          <cell r="NT140"/>
          <cell r="NU140"/>
          <cell r="NV140"/>
          <cell r="NW140"/>
          <cell r="NX140"/>
          <cell r="NY140"/>
          <cell r="NZ140"/>
          <cell r="OA140"/>
          <cell r="OB140"/>
          <cell r="OC140"/>
          <cell r="OD140"/>
          <cell r="OE140"/>
          <cell r="OL140"/>
          <cell r="OM140"/>
          <cell r="ON140"/>
          <cell r="OO140"/>
          <cell r="OP140"/>
        </row>
        <row r="141">
          <cell r="A141"/>
          <cell r="B141"/>
          <cell r="C141"/>
          <cell r="D141"/>
          <cell r="H141"/>
          <cell r="R141"/>
          <cell r="S141"/>
          <cell r="T141"/>
          <cell r="U141"/>
          <cell r="V141"/>
          <cell r="BB141"/>
          <cell r="BC141"/>
          <cell r="BD141"/>
          <cell r="BE141"/>
          <cell r="BG141"/>
          <cell r="BH141"/>
          <cell r="BI141"/>
          <cell r="BJ141"/>
          <cell r="BK141"/>
          <cell r="BL141"/>
          <cell r="BM141"/>
          <cell r="BN141"/>
          <cell r="BO141"/>
          <cell r="BP141"/>
          <cell r="BQ141"/>
          <cell r="BR141"/>
          <cell r="BS141"/>
          <cell r="BT141"/>
          <cell r="BU141"/>
          <cell r="BV141"/>
          <cell r="BW141"/>
          <cell r="BX141"/>
          <cell r="BY141"/>
          <cell r="BZ141"/>
          <cell r="CA141"/>
          <cell r="CB141"/>
          <cell r="CC141"/>
          <cell r="CD141"/>
          <cell r="CE141"/>
          <cell r="CF141"/>
          <cell r="CG141"/>
          <cell r="CH141"/>
          <cell r="CI141"/>
          <cell r="CJ141"/>
          <cell r="CQ141"/>
          <cell r="CR141"/>
          <cell r="CS141"/>
          <cell r="CT141"/>
          <cell r="DN141"/>
          <cell r="DS141"/>
          <cell r="DT141"/>
          <cell r="DU141"/>
          <cell r="DV141"/>
          <cell r="DX141"/>
          <cell r="DY141"/>
          <cell r="DZ141"/>
          <cell r="EA141"/>
          <cell r="FG141"/>
          <cell r="FH141"/>
          <cell r="FI141"/>
          <cell r="FJ141"/>
          <cell r="IY141"/>
          <cell r="IZ141"/>
          <cell r="JA141"/>
          <cell r="JB141"/>
          <cell r="JC141"/>
          <cell r="MC141"/>
          <cell r="MD141"/>
          <cell r="ME141"/>
          <cell r="MF141"/>
          <cell r="MG141"/>
          <cell r="MH141"/>
          <cell r="MI141"/>
          <cell r="MJ141"/>
          <cell r="MK141"/>
          <cell r="ML141"/>
          <cell r="MM141"/>
          <cell r="MN141"/>
          <cell r="MO141"/>
          <cell r="MP141"/>
          <cell r="MQ141"/>
          <cell r="MR141"/>
          <cell r="MS141"/>
          <cell r="MT141"/>
          <cell r="MU141"/>
          <cell r="MV141"/>
          <cell r="MW141"/>
          <cell r="MX141"/>
          <cell r="MY141"/>
          <cell r="MZ141"/>
          <cell r="NA141"/>
          <cell r="NG141"/>
          <cell r="NH141"/>
          <cell r="NI141"/>
          <cell r="NJ141"/>
          <cell r="NK141"/>
          <cell r="NL141"/>
          <cell r="NM141"/>
          <cell r="NN141"/>
          <cell r="NO141"/>
          <cell r="NP141"/>
          <cell r="NQ141"/>
          <cell r="NR141"/>
          <cell r="NS141"/>
          <cell r="NT141"/>
          <cell r="NU141"/>
          <cell r="NV141"/>
          <cell r="NW141"/>
          <cell r="NX141"/>
          <cell r="NY141"/>
          <cell r="NZ141"/>
          <cell r="OA141"/>
          <cell r="OB141"/>
          <cell r="OC141"/>
          <cell r="OD141"/>
          <cell r="OE141"/>
          <cell r="OL141"/>
          <cell r="OM141"/>
          <cell r="ON141"/>
          <cell r="OO141"/>
          <cell r="OP141"/>
        </row>
        <row r="142">
          <cell r="A142"/>
          <cell r="B142"/>
          <cell r="C142"/>
          <cell r="D142"/>
          <cell r="H142"/>
          <cell r="R142"/>
          <cell r="S142"/>
          <cell r="T142"/>
          <cell r="U142"/>
          <cell r="V142"/>
          <cell r="BB142"/>
          <cell r="BC142"/>
          <cell r="BD142"/>
          <cell r="BE142"/>
          <cell r="BG142"/>
          <cell r="BH142"/>
          <cell r="BI142"/>
          <cell r="BJ142"/>
          <cell r="BK142"/>
          <cell r="BL142"/>
          <cell r="BM142"/>
          <cell r="BN142"/>
          <cell r="BO142"/>
          <cell r="BP142"/>
          <cell r="BQ142"/>
          <cell r="BR142"/>
          <cell r="BS142"/>
          <cell r="BT142"/>
          <cell r="BU142"/>
          <cell r="BV142"/>
          <cell r="BW142"/>
          <cell r="BX142"/>
          <cell r="BY142"/>
          <cell r="BZ142"/>
          <cell r="CA142"/>
          <cell r="CB142"/>
          <cell r="CC142"/>
          <cell r="CD142"/>
          <cell r="CE142"/>
          <cell r="CF142"/>
          <cell r="CG142"/>
          <cell r="CH142"/>
          <cell r="CI142"/>
          <cell r="CJ142"/>
          <cell r="CQ142"/>
          <cell r="CR142"/>
          <cell r="CS142"/>
          <cell r="CT142"/>
          <cell r="DN142"/>
          <cell r="DS142"/>
          <cell r="DT142"/>
          <cell r="DU142"/>
          <cell r="DV142"/>
          <cell r="DX142"/>
          <cell r="DY142"/>
          <cell r="DZ142"/>
          <cell r="EA142"/>
          <cell r="FG142"/>
          <cell r="FH142"/>
          <cell r="FI142"/>
          <cell r="FJ142"/>
          <cell r="IY142"/>
          <cell r="IZ142"/>
          <cell r="JA142"/>
          <cell r="JB142"/>
          <cell r="JC142"/>
          <cell r="MC142"/>
          <cell r="MD142"/>
          <cell r="ME142"/>
          <cell r="MF142"/>
          <cell r="MG142"/>
          <cell r="MH142"/>
          <cell r="MI142"/>
          <cell r="MJ142"/>
          <cell r="MK142"/>
          <cell r="ML142"/>
          <cell r="MM142"/>
          <cell r="MN142"/>
          <cell r="MO142"/>
          <cell r="MP142"/>
          <cell r="MQ142"/>
          <cell r="MR142"/>
          <cell r="MS142"/>
          <cell r="MT142"/>
          <cell r="MU142"/>
          <cell r="MV142"/>
          <cell r="MW142"/>
          <cell r="MX142"/>
          <cell r="MY142"/>
          <cell r="MZ142"/>
          <cell r="NA142"/>
          <cell r="NG142"/>
          <cell r="NH142"/>
          <cell r="NI142"/>
          <cell r="NJ142"/>
          <cell r="NK142"/>
          <cell r="NL142"/>
          <cell r="NM142"/>
          <cell r="NN142"/>
          <cell r="NO142"/>
          <cell r="NP142"/>
          <cell r="NQ142"/>
          <cell r="NR142"/>
          <cell r="NS142"/>
          <cell r="NT142"/>
          <cell r="NU142"/>
          <cell r="NV142"/>
          <cell r="NW142"/>
          <cell r="NX142"/>
          <cell r="NY142"/>
          <cell r="NZ142"/>
          <cell r="OA142"/>
          <cell r="OB142"/>
          <cell r="OC142"/>
          <cell r="OD142"/>
          <cell r="OE142"/>
          <cell r="OL142"/>
          <cell r="OM142"/>
          <cell r="ON142"/>
          <cell r="OO142"/>
          <cell r="OP142"/>
        </row>
        <row r="143">
          <cell r="A143"/>
          <cell r="B143"/>
          <cell r="C143"/>
          <cell r="D143"/>
          <cell r="H143"/>
          <cell r="R143"/>
          <cell r="S143"/>
          <cell r="T143"/>
          <cell r="U143"/>
          <cell r="V143"/>
          <cell r="BB143"/>
          <cell r="BC143"/>
          <cell r="BD143"/>
          <cell r="BE143"/>
          <cell r="BG143"/>
          <cell r="BH143"/>
          <cell r="BI143"/>
          <cell r="BJ143"/>
          <cell r="BK143"/>
          <cell r="BL143"/>
          <cell r="BM143"/>
          <cell r="BN143"/>
          <cell r="BO143"/>
          <cell r="BP143"/>
          <cell r="BQ143"/>
          <cell r="BR143"/>
          <cell r="BS143"/>
          <cell r="BT143"/>
          <cell r="BU143"/>
          <cell r="BV143"/>
          <cell r="BW143"/>
          <cell r="BX143"/>
          <cell r="BY143"/>
          <cell r="BZ143"/>
          <cell r="CA143"/>
          <cell r="CB143"/>
          <cell r="CC143"/>
          <cell r="CD143"/>
          <cell r="CE143"/>
          <cell r="CF143"/>
          <cell r="CG143"/>
          <cell r="CH143"/>
          <cell r="CI143"/>
          <cell r="CJ143"/>
          <cell r="CQ143"/>
          <cell r="CR143"/>
          <cell r="CS143"/>
          <cell r="CT143"/>
          <cell r="DN143"/>
          <cell r="DS143"/>
          <cell r="DT143"/>
          <cell r="DU143"/>
          <cell r="DV143"/>
          <cell r="DX143"/>
          <cell r="DY143"/>
          <cell r="DZ143"/>
          <cell r="EA143"/>
          <cell r="FG143"/>
          <cell r="FH143"/>
          <cell r="FI143"/>
          <cell r="FJ143"/>
          <cell r="IY143"/>
          <cell r="IZ143"/>
          <cell r="JA143"/>
          <cell r="JB143"/>
          <cell r="JC143"/>
          <cell r="MC143"/>
          <cell r="MD143"/>
          <cell r="ME143"/>
          <cell r="MF143"/>
          <cell r="MG143"/>
          <cell r="MH143"/>
          <cell r="MI143"/>
          <cell r="MJ143"/>
          <cell r="MK143"/>
          <cell r="ML143"/>
          <cell r="MM143"/>
          <cell r="MN143"/>
          <cell r="MO143"/>
          <cell r="MP143"/>
          <cell r="MQ143"/>
          <cell r="MR143"/>
          <cell r="MS143"/>
          <cell r="MT143"/>
          <cell r="MU143"/>
          <cell r="MV143"/>
          <cell r="MW143"/>
          <cell r="MX143"/>
          <cell r="MY143"/>
          <cell r="MZ143"/>
          <cell r="NA143"/>
          <cell r="NG143"/>
          <cell r="NH143"/>
          <cell r="NI143"/>
          <cell r="NJ143"/>
          <cell r="NK143"/>
          <cell r="NL143"/>
          <cell r="NM143"/>
          <cell r="NN143"/>
          <cell r="NO143"/>
          <cell r="NP143"/>
          <cell r="NQ143"/>
          <cell r="NR143"/>
          <cell r="NS143"/>
          <cell r="NT143"/>
          <cell r="NU143"/>
          <cell r="NV143"/>
          <cell r="NW143"/>
          <cell r="NX143"/>
          <cell r="NY143"/>
          <cell r="NZ143"/>
          <cell r="OA143"/>
          <cell r="OB143"/>
          <cell r="OC143"/>
          <cell r="OD143"/>
          <cell r="OE143"/>
          <cell r="OL143"/>
          <cell r="OM143"/>
          <cell r="ON143"/>
          <cell r="OO143"/>
          <cell r="OP143"/>
        </row>
        <row r="144">
          <cell r="A144"/>
          <cell r="B144"/>
          <cell r="C144"/>
          <cell r="D144"/>
          <cell r="H144"/>
          <cell r="R144"/>
          <cell r="S144"/>
          <cell r="T144"/>
          <cell r="U144"/>
          <cell r="V144"/>
          <cell r="BB144"/>
          <cell r="BC144"/>
          <cell r="BD144"/>
          <cell r="BE144"/>
          <cell r="BG144"/>
          <cell r="BH144"/>
          <cell r="BI144"/>
          <cell r="BJ144"/>
          <cell r="BK144"/>
          <cell r="BL144"/>
          <cell r="BM144"/>
          <cell r="BN144"/>
          <cell r="BO144"/>
          <cell r="BP144"/>
          <cell r="BQ144"/>
          <cell r="BR144"/>
          <cell r="BS144"/>
          <cell r="BT144"/>
          <cell r="BU144"/>
          <cell r="BV144"/>
          <cell r="BW144"/>
          <cell r="BX144"/>
          <cell r="BY144"/>
          <cell r="BZ144"/>
          <cell r="CA144"/>
          <cell r="CB144"/>
          <cell r="CC144"/>
          <cell r="CD144"/>
          <cell r="CE144"/>
          <cell r="CF144"/>
          <cell r="CG144"/>
          <cell r="CH144"/>
          <cell r="CI144"/>
          <cell r="CJ144"/>
          <cell r="CQ144"/>
          <cell r="CR144"/>
          <cell r="CS144"/>
          <cell r="CT144"/>
          <cell r="DN144"/>
          <cell r="DS144"/>
          <cell r="DT144"/>
          <cell r="DU144"/>
          <cell r="DV144"/>
          <cell r="DX144"/>
          <cell r="DY144"/>
          <cell r="DZ144"/>
          <cell r="EA144"/>
          <cell r="FG144"/>
          <cell r="FH144"/>
          <cell r="FI144"/>
          <cell r="FJ144"/>
          <cell r="IY144"/>
          <cell r="IZ144"/>
          <cell r="JA144"/>
          <cell r="JB144"/>
          <cell r="JC144"/>
          <cell r="MC144"/>
          <cell r="MD144"/>
          <cell r="ME144"/>
          <cell r="MF144"/>
          <cell r="MG144"/>
          <cell r="MH144"/>
          <cell r="MI144"/>
          <cell r="MJ144"/>
          <cell r="MK144"/>
          <cell r="ML144"/>
          <cell r="MM144"/>
          <cell r="MN144"/>
          <cell r="MO144"/>
          <cell r="MP144"/>
          <cell r="MQ144"/>
          <cell r="MR144"/>
          <cell r="MS144"/>
          <cell r="MT144"/>
          <cell r="MU144"/>
          <cell r="MV144"/>
          <cell r="MW144"/>
          <cell r="MX144"/>
          <cell r="MY144"/>
          <cell r="MZ144"/>
          <cell r="NA144"/>
          <cell r="NG144"/>
          <cell r="NH144"/>
          <cell r="NI144"/>
          <cell r="NJ144"/>
          <cell r="NK144"/>
          <cell r="NL144"/>
          <cell r="NM144"/>
          <cell r="NN144"/>
          <cell r="NO144"/>
          <cell r="NP144"/>
          <cell r="NQ144"/>
          <cell r="NR144"/>
          <cell r="NS144"/>
          <cell r="NT144"/>
          <cell r="NU144"/>
          <cell r="NV144"/>
          <cell r="NW144"/>
          <cell r="NX144"/>
          <cell r="NY144"/>
          <cell r="NZ144"/>
          <cell r="OA144"/>
          <cell r="OB144"/>
          <cell r="OC144"/>
          <cell r="OD144"/>
          <cell r="OE144"/>
          <cell r="OL144"/>
          <cell r="OM144"/>
          <cell r="ON144"/>
          <cell r="OO144"/>
          <cell r="OP144"/>
        </row>
        <row r="145">
          <cell r="A145"/>
          <cell r="B145"/>
          <cell r="C145"/>
          <cell r="D145"/>
          <cell r="H145"/>
          <cell r="R145"/>
          <cell r="S145"/>
          <cell r="T145"/>
          <cell r="U145"/>
          <cell r="V145"/>
          <cell r="BB145"/>
          <cell r="BC145"/>
          <cell r="BD145"/>
          <cell r="BE145"/>
          <cell r="BG145"/>
          <cell r="BH145"/>
          <cell r="BI145"/>
          <cell r="BJ145"/>
          <cell r="BK145"/>
          <cell r="BL145"/>
          <cell r="BM145"/>
          <cell r="BN145"/>
          <cell r="BO145"/>
          <cell r="BP145"/>
          <cell r="BQ145"/>
          <cell r="BR145"/>
          <cell r="BS145"/>
          <cell r="BT145"/>
          <cell r="BU145"/>
          <cell r="BV145"/>
          <cell r="BW145"/>
          <cell r="BX145"/>
          <cell r="BY145"/>
          <cell r="BZ145"/>
          <cell r="CA145"/>
          <cell r="CB145"/>
          <cell r="CC145"/>
          <cell r="CD145"/>
          <cell r="CE145"/>
          <cell r="CF145"/>
          <cell r="CG145"/>
          <cell r="CH145"/>
          <cell r="CI145"/>
          <cell r="CJ145"/>
          <cell r="CQ145"/>
          <cell r="CR145"/>
          <cell r="CS145"/>
          <cell r="CT145"/>
          <cell r="DN145"/>
          <cell r="DS145"/>
          <cell r="DT145"/>
          <cell r="DU145"/>
          <cell r="DV145"/>
          <cell r="DX145"/>
          <cell r="DY145"/>
          <cell r="DZ145"/>
          <cell r="EA145"/>
          <cell r="FG145"/>
          <cell r="FH145"/>
          <cell r="FI145"/>
          <cell r="FJ145"/>
          <cell r="IY145"/>
          <cell r="IZ145"/>
          <cell r="JA145"/>
          <cell r="JB145"/>
          <cell r="JC145"/>
          <cell r="MC145"/>
          <cell r="MD145"/>
          <cell r="ME145"/>
          <cell r="MF145"/>
          <cell r="MG145"/>
          <cell r="MH145"/>
          <cell r="MI145"/>
          <cell r="MJ145"/>
          <cell r="MK145"/>
          <cell r="ML145"/>
          <cell r="MM145"/>
          <cell r="MN145"/>
          <cell r="MO145"/>
          <cell r="MP145"/>
          <cell r="MQ145"/>
          <cell r="MR145"/>
          <cell r="MS145"/>
          <cell r="MT145"/>
          <cell r="MU145"/>
          <cell r="MV145"/>
          <cell r="MW145"/>
          <cell r="MX145"/>
          <cell r="MY145"/>
          <cell r="MZ145"/>
          <cell r="NA145"/>
          <cell r="NG145"/>
          <cell r="NH145"/>
          <cell r="NI145"/>
          <cell r="NJ145"/>
          <cell r="NK145"/>
          <cell r="NL145"/>
          <cell r="NM145"/>
          <cell r="NN145"/>
          <cell r="NO145"/>
          <cell r="NP145"/>
          <cell r="NQ145"/>
          <cell r="NR145"/>
          <cell r="NS145"/>
          <cell r="NT145"/>
          <cell r="NU145"/>
          <cell r="NV145"/>
          <cell r="NW145"/>
          <cell r="NX145"/>
          <cell r="NY145"/>
          <cell r="NZ145"/>
          <cell r="OA145"/>
          <cell r="OB145"/>
          <cell r="OC145"/>
          <cell r="OD145"/>
          <cell r="OE145"/>
          <cell r="OL145"/>
          <cell r="OM145"/>
          <cell r="ON145"/>
          <cell r="OO145"/>
          <cell r="OP145"/>
        </row>
        <row r="146">
          <cell r="A146"/>
          <cell r="B146"/>
          <cell r="C146"/>
          <cell r="D146"/>
          <cell r="H146"/>
          <cell r="R146"/>
          <cell r="S146"/>
          <cell r="T146"/>
          <cell r="U146"/>
          <cell r="V146"/>
          <cell r="BB146"/>
          <cell r="BC146"/>
          <cell r="BD146"/>
          <cell r="BE146"/>
          <cell r="BG146"/>
          <cell r="BH146"/>
          <cell r="BI146"/>
          <cell r="BJ146"/>
          <cell r="BK146"/>
          <cell r="BL146"/>
          <cell r="BM146"/>
          <cell r="BN146"/>
          <cell r="BO146"/>
          <cell r="BP146"/>
          <cell r="BQ146"/>
          <cell r="BR146"/>
          <cell r="BS146"/>
          <cell r="BT146"/>
          <cell r="BU146"/>
          <cell r="BV146"/>
          <cell r="BW146"/>
          <cell r="BX146"/>
          <cell r="BY146"/>
          <cell r="BZ146"/>
          <cell r="CA146"/>
          <cell r="CB146"/>
          <cell r="CC146"/>
          <cell r="CD146"/>
          <cell r="CE146"/>
          <cell r="CF146"/>
          <cell r="CG146"/>
          <cell r="CH146"/>
          <cell r="CI146"/>
          <cell r="CJ146"/>
          <cell r="CQ146"/>
          <cell r="CR146"/>
          <cell r="CS146"/>
          <cell r="CT146"/>
          <cell r="DN146"/>
          <cell r="DS146"/>
          <cell r="DT146"/>
          <cell r="DU146"/>
          <cell r="DV146"/>
          <cell r="DX146"/>
          <cell r="DY146"/>
          <cell r="DZ146"/>
          <cell r="EA146"/>
          <cell r="FG146"/>
          <cell r="FH146"/>
          <cell r="FI146"/>
          <cell r="FJ146"/>
          <cell r="IY146"/>
          <cell r="IZ146"/>
          <cell r="JA146"/>
          <cell r="JB146"/>
          <cell r="JC146"/>
          <cell r="MC146"/>
          <cell r="MD146"/>
          <cell r="ME146"/>
          <cell r="MF146"/>
          <cell r="MG146"/>
          <cell r="MH146"/>
          <cell r="MI146"/>
          <cell r="MJ146"/>
          <cell r="MK146"/>
          <cell r="ML146"/>
          <cell r="MM146"/>
          <cell r="MN146"/>
          <cell r="MO146"/>
          <cell r="MP146"/>
          <cell r="MQ146"/>
          <cell r="MR146"/>
          <cell r="MS146"/>
          <cell r="MT146"/>
          <cell r="MU146"/>
          <cell r="MV146"/>
          <cell r="MW146"/>
          <cell r="MX146"/>
          <cell r="MY146"/>
          <cell r="MZ146"/>
          <cell r="NA146"/>
          <cell r="NG146"/>
          <cell r="NH146"/>
          <cell r="NI146"/>
          <cell r="NJ146"/>
          <cell r="NK146"/>
          <cell r="NL146"/>
          <cell r="NM146"/>
          <cell r="NN146"/>
          <cell r="NO146"/>
          <cell r="NP146"/>
          <cell r="NQ146"/>
          <cell r="NR146"/>
          <cell r="NS146"/>
          <cell r="NT146"/>
          <cell r="NU146"/>
          <cell r="NV146"/>
          <cell r="NW146"/>
          <cell r="NX146"/>
          <cell r="NY146"/>
          <cell r="NZ146"/>
          <cell r="OA146"/>
          <cell r="OB146"/>
          <cell r="OC146"/>
          <cell r="OD146"/>
          <cell r="OE146"/>
          <cell r="OL146"/>
          <cell r="OM146"/>
          <cell r="ON146"/>
          <cell r="OO146"/>
          <cell r="OP146"/>
        </row>
        <row r="147">
          <cell r="A147"/>
          <cell r="B147"/>
          <cell r="C147"/>
          <cell r="D147"/>
          <cell r="H147"/>
          <cell r="R147"/>
          <cell r="S147"/>
          <cell r="T147"/>
          <cell r="U147"/>
          <cell r="V147"/>
          <cell r="BB147"/>
          <cell r="BC147"/>
          <cell r="BD147"/>
          <cell r="BE147"/>
          <cell r="BG147"/>
          <cell r="BH147"/>
          <cell r="BI147"/>
          <cell r="BJ147"/>
          <cell r="BK147"/>
          <cell r="BL147"/>
          <cell r="BM147"/>
          <cell r="BN147"/>
          <cell r="BO147"/>
          <cell r="BP147"/>
          <cell r="BQ147"/>
          <cell r="BR147"/>
          <cell r="BS147"/>
          <cell r="BT147"/>
          <cell r="BU147"/>
          <cell r="BV147"/>
          <cell r="BW147"/>
          <cell r="BX147"/>
          <cell r="BY147"/>
          <cell r="BZ147"/>
          <cell r="CA147"/>
          <cell r="CB147"/>
          <cell r="CC147"/>
          <cell r="CD147"/>
          <cell r="CE147"/>
          <cell r="CF147"/>
          <cell r="CG147"/>
          <cell r="CH147"/>
          <cell r="CI147"/>
          <cell r="CJ147"/>
          <cell r="CQ147"/>
          <cell r="CR147"/>
          <cell r="CS147"/>
          <cell r="CT147"/>
          <cell r="DN147"/>
          <cell r="DS147"/>
          <cell r="DT147"/>
          <cell r="DU147"/>
          <cell r="DV147"/>
          <cell r="DX147"/>
          <cell r="DY147"/>
          <cell r="DZ147"/>
          <cell r="EA147"/>
          <cell r="FG147"/>
          <cell r="FH147"/>
          <cell r="FI147"/>
          <cell r="FJ147"/>
          <cell r="IY147"/>
          <cell r="IZ147"/>
          <cell r="JA147"/>
          <cell r="JB147"/>
          <cell r="JC147"/>
          <cell r="MC147"/>
          <cell r="MD147"/>
          <cell r="ME147"/>
          <cell r="MF147"/>
          <cell r="MG147"/>
          <cell r="MH147"/>
          <cell r="MI147"/>
          <cell r="MJ147"/>
          <cell r="MK147"/>
          <cell r="ML147"/>
          <cell r="MM147"/>
          <cell r="MN147"/>
          <cell r="MO147"/>
          <cell r="MP147"/>
          <cell r="MQ147"/>
          <cell r="MR147"/>
          <cell r="MS147"/>
          <cell r="MT147"/>
          <cell r="MU147"/>
          <cell r="MV147"/>
          <cell r="MW147"/>
          <cell r="MX147"/>
          <cell r="MY147"/>
          <cell r="MZ147"/>
          <cell r="NA147"/>
          <cell r="NG147"/>
          <cell r="NH147"/>
          <cell r="NI147"/>
          <cell r="NJ147"/>
          <cell r="NK147"/>
          <cell r="NL147"/>
          <cell r="NM147"/>
          <cell r="NN147"/>
          <cell r="NO147"/>
          <cell r="NP147"/>
          <cell r="NQ147"/>
          <cell r="NR147"/>
          <cell r="NS147"/>
          <cell r="NT147"/>
          <cell r="NU147"/>
          <cell r="NV147"/>
          <cell r="NW147"/>
          <cell r="NX147"/>
          <cell r="NY147"/>
          <cell r="NZ147"/>
          <cell r="OA147"/>
          <cell r="OB147"/>
          <cell r="OC147"/>
          <cell r="OD147"/>
          <cell r="OE147"/>
          <cell r="OL147"/>
          <cell r="OM147"/>
          <cell r="ON147"/>
          <cell r="OO147"/>
          <cell r="OP147"/>
        </row>
        <row r="148">
          <cell r="A148"/>
          <cell r="B148"/>
          <cell r="C148"/>
          <cell r="D148"/>
          <cell r="H148"/>
          <cell r="R148"/>
          <cell r="S148"/>
          <cell r="T148"/>
          <cell r="U148"/>
          <cell r="V148"/>
          <cell r="BB148"/>
          <cell r="BC148"/>
          <cell r="BD148"/>
          <cell r="BE148"/>
          <cell r="BG148"/>
          <cell r="BH148"/>
          <cell r="BI148"/>
          <cell r="BJ148"/>
          <cell r="BK148"/>
          <cell r="BL148"/>
          <cell r="BM148"/>
          <cell r="BN148"/>
          <cell r="BO148"/>
          <cell r="BP148"/>
          <cell r="BQ148"/>
          <cell r="BR148"/>
          <cell r="BS148"/>
          <cell r="BT148"/>
          <cell r="BU148"/>
          <cell r="BV148"/>
          <cell r="BW148"/>
          <cell r="BX148"/>
          <cell r="BY148"/>
          <cell r="BZ148"/>
          <cell r="CA148"/>
          <cell r="CB148"/>
          <cell r="CC148"/>
          <cell r="CD148"/>
          <cell r="CE148"/>
          <cell r="CF148"/>
          <cell r="CG148"/>
          <cell r="CH148"/>
          <cell r="CI148"/>
          <cell r="CJ148"/>
          <cell r="CQ148"/>
          <cell r="CR148"/>
          <cell r="CS148"/>
          <cell r="CT148"/>
          <cell r="DN148"/>
          <cell r="DS148"/>
          <cell r="DT148"/>
          <cell r="DU148"/>
          <cell r="DV148"/>
          <cell r="DX148"/>
          <cell r="DY148"/>
          <cell r="DZ148"/>
          <cell r="EA148"/>
          <cell r="FG148"/>
          <cell r="FH148"/>
          <cell r="FI148"/>
          <cell r="FJ148"/>
          <cell r="IY148"/>
          <cell r="IZ148"/>
          <cell r="JA148"/>
          <cell r="JB148"/>
          <cell r="JC148"/>
          <cell r="MC148"/>
          <cell r="MD148"/>
          <cell r="ME148"/>
          <cell r="MF148"/>
          <cell r="MG148"/>
          <cell r="MH148"/>
          <cell r="MI148"/>
          <cell r="MJ148"/>
          <cell r="MK148"/>
          <cell r="ML148"/>
          <cell r="MM148"/>
          <cell r="MN148"/>
          <cell r="MO148"/>
          <cell r="MP148"/>
          <cell r="MQ148"/>
          <cell r="MR148"/>
          <cell r="MS148"/>
          <cell r="MT148"/>
          <cell r="MU148"/>
          <cell r="MV148"/>
          <cell r="MW148"/>
          <cell r="MX148"/>
          <cell r="MY148"/>
          <cell r="MZ148"/>
          <cell r="NA148"/>
          <cell r="NG148"/>
          <cell r="NH148"/>
          <cell r="NI148"/>
          <cell r="NJ148"/>
          <cell r="NK148"/>
          <cell r="NL148"/>
          <cell r="NM148"/>
          <cell r="NN148"/>
          <cell r="NO148"/>
          <cell r="NP148"/>
          <cell r="NQ148"/>
          <cell r="NR148"/>
          <cell r="NS148"/>
          <cell r="NT148"/>
          <cell r="NU148"/>
          <cell r="NV148"/>
          <cell r="NW148"/>
          <cell r="NX148"/>
          <cell r="NY148"/>
          <cell r="NZ148"/>
          <cell r="OA148"/>
          <cell r="OB148"/>
          <cell r="OC148"/>
          <cell r="OD148"/>
          <cell r="OE148"/>
          <cell r="OL148"/>
          <cell r="OM148"/>
          <cell r="ON148"/>
          <cell r="OO148"/>
          <cell r="OP148"/>
        </row>
        <row r="149">
          <cell r="A149"/>
          <cell r="B149"/>
          <cell r="C149"/>
          <cell r="D149"/>
          <cell r="H149"/>
          <cell r="R149"/>
          <cell r="S149"/>
          <cell r="T149"/>
          <cell r="U149"/>
          <cell r="V149"/>
          <cell r="BB149"/>
          <cell r="BC149"/>
          <cell r="BD149"/>
          <cell r="BE149"/>
          <cell r="BG149"/>
          <cell r="BH149"/>
          <cell r="BI149"/>
          <cell r="BJ149"/>
          <cell r="BK149"/>
          <cell r="BL149"/>
          <cell r="BM149"/>
          <cell r="BN149"/>
          <cell r="BO149"/>
          <cell r="BP149"/>
          <cell r="BQ149"/>
          <cell r="BR149"/>
          <cell r="BS149"/>
          <cell r="BT149"/>
          <cell r="BU149"/>
          <cell r="BV149"/>
          <cell r="BW149"/>
          <cell r="BX149"/>
          <cell r="BY149"/>
          <cell r="BZ149"/>
          <cell r="CA149"/>
          <cell r="CB149"/>
          <cell r="CC149"/>
          <cell r="CD149"/>
          <cell r="CE149"/>
          <cell r="CF149"/>
          <cell r="CG149"/>
          <cell r="CH149"/>
          <cell r="CI149"/>
          <cell r="CJ149"/>
          <cell r="CQ149"/>
          <cell r="CR149"/>
          <cell r="CS149"/>
          <cell r="CT149"/>
          <cell r="DN149"/>
          <cell r="DS149"/>
          <cell r="DT149"/>
          <cell r="DU149"/>
          <cell r="DV149"/>
          <cell r="DX149"/>
          <cell r="DY149"/>
          <cell r="DZ149"/>
          <cell r="EA149"/>
          <cell r="FG149"/>
          <cell r="FH149"/>
          <cell r="FI149"/>
          <cell r="FJ149"/>
          <cell r="IY149"/>
          <cell r="IZ149"/>
          <cell r="JA149"/>
          <cell r="JB149"/>
          <cell r="JC149"/>
          <cell r="MC149"/>
          <cell r="MD149"/>
          <cell r="ME149"/>
          <cell r="MF149"/>
          <cell r="MG149"/>
          <cell r="MH149"/>
          <cell r="MI149"/>
          <cell r="MJ149"/>
          <cell r="MK149"/>
          <cell r="ML149"/>
          <cell r="MM149"/>
          <cell r="MN149"/>
          <cell r="MO149"/>
          <cell r="MP149"/>
          <cell r="MQ149"/>
          <cell r="MR149"/>
          <cell r="MS149"/>
          <cell r="MT149"/>
          <cell r="MU149"/>
          <cell r="MV149"/>
          <cell r="MW149"/>
          <cell r="MX149"/>
          <cell r="MY149"/>
          <cell r="MZ149"/>
          <cell r="NA149"/>
          <cell r="NG149"/>
          <cell r="NH149"/>
          <cell r="NI149"/>
          <cell r="NJ149"/>
          <cell r="NK149"/>
          <cell r="NL149"/>
          <cell r="NM149"/>
          <cell r="NN149"/>
          <cell r="NO149"/>
          <cell r="NP149"/>
          <cell r="NQ149"/>
          <cell r="NR149"/>
          <cell r="NS149"/>
          <cell r="NT149"/>
          <cell r="NU149"/>
          <cell r="NV149"/>
          <cell r="NW149"/>
          <cell r="NX149"/>
          <cell r="NY149"/>
          <cell r="NZ149"/>
          <cell r="OA149"/>
          <cell r="OB149"/>
          <cell r="OC149"/>
          <cell r="OD149"/>
          <cell r="OE149"/>
          <cell r="OL149"/>
          <cell r="OM149"/>
          <cell r="ON149"/>
          <cell r="OO149"/>
          <cell r="OP149"/>
        </row>
        <row r="150">
          <cell r="A150"/>
          <cell r="B150"/>
          <cell r="C150"/>
          <cell r="D150"/>
          <cell r="H150"/>
          <cell r="R150"/>
          <cell r="S150"/>
          <cell r="T150"/>
          <cell r="U150"/>
          <cell r="V150"/>
          <cell r="BB150"/>
          <cell r="BC150"/>
          <cell r="BD150"/>
          <cell r="BE150"/>
          <cell r="BG150"/>
          <cell r="BH150"/>
          <cell r="BI150"/>
          <cell r="BJ150"/>
          <cell r="BK150"/>
          <cell r="BL150"/>
          <cell r="BM150"/>
          <cell r="BN150"/>
          <cell r="BO150"/>
          <cell r="BP150"/>
          <cell r="BQ150"/>
          <cell r="BR150"/>
          <cell r="BS150"/>
          <cell r="BT150"/>
          <cell r="BU150"/>
          <cell r="BV150"/>
          <cell r="BW150"/>
          <cell r="BX150"/>
          <cell r="BY150"/>
          <cell r="BZ150"/>
          <cell r="CA150"/>
          <cell r="CB150"/>
          <cell r="CC150"/>
          <cell r="CD150"/>
          <cell r="CE150"/>
          <cell r="CF150"/>
          <cell r="CG150"/>
          <cell r="CH150"/>
          <cell r="CI150"/>
          <cell r="CJ150"/>
          <cell r="CQ150"/>
          <cell r="CR150"/>
          <cell r="CS150"/>
          <cell r="CT150"/>
          <cell r="DN150"/>
          <cell r="DS150"/>
          <cell r="DT150"/>
          <cell r="DU150"/>
          <cell r="DV150"/>
          <cell r="DX150"/>
          <cell r="DY150"/>
          <cell r="DZ150"/>
          <cell r="EA150"/>
          <cell r="FG150"/>
          <cell r="FH150"/>
          <cell r="FI150"/>
          <cell r="FJ150"/>
          <cell r="IY150"/>
          <cell r="IZ150"/>
          <cell r="JA150"/>
          <cell r="JB150"/>
          <cell r="JC150"/>
          <cell r="MC150"/>
          <cell r="MD150"/>
          <cell r="ME150"/>
          <cell r="MF150"/>
          <cell r="MG150"/>
          <cell r="MH150"/>
          <cell r="MI150"/>
          <cell r="MJ150"/>
          <cell r="MK150"/>
          <cell r="ML150"/>
          <cell r="MM150"/>
          <cell r="MN150"/>
          <cell r="MO150"/>
          <cell r="MP150"/>
          <cell r="MQ150"/>
          <cell r="MR150"/>
          <cell r="MS150"/>
          <cell r="MT150"/>
          <cell r="MU150"/>
          <cell r="MV150"/>
          <cell r="MW150"/>
          <cell r="MX150"/>
          <cell r="MY150"/>
          <cell r="MZ150"/>
          <cell r="NA150"/>
          <cell r="NG150"/>
          <cell r="NH150"/>
          <cell r="NI150"/>
          <cell r="NJ150"/>
          <cell r="NK150"/>
          <cell r="NL150"/>
          <cell r="NM150"/>
          <cell r="NN150"/>
          <cell r="NO150"/>
          <cell r="NP150"/>
          <cell r="NQ150"/>
          <cell r="NR150"/>
          <cell r="NS150"/>
          <cell r="NT150"/>
          <cell r="NU150"/>
          <cell r="NV150"/>
          <cell r="NW150"/>
          <cell r="NX150"/>
          <cell r="NY150"/>
          <cell r="NZ150"/>
          <cell r="OA150"/>
          <cell r="OB150"/>
          <cell r="OC150"/>
          <cell r="OD150"/>
          <cell r="OE150"/>
          <cell r="OL150"/>
          <cell r="OM150"/>
          <cell r="ON150"/>
          <cell r="OO150"/>
          <cell r="OP150"/>
        </row>
        <row r="151">
          <cell r="A151"/>
          <cell r="B151"/>
          <cell r="C151"/>
          <cell r="D151"/>
          <cell r="H151"/>
          <cell r="R151"/>
          <cell r="S151"/>
          <cell r="T151"/>
          <cell r="U151"/>
          <cell r="V151"/>
          <cell r="BB151"/>
          <cell r="BC151"/>
          <cell r="BD151"/>
          <cell r="BE151"/>
          <cell r="BG151"/>
          <cell r="BH151"/>
          <cell r="BI151"/>
          <cell r="BJ151"/>
          <cell r="BK151"/>
          <cell r="BL151"/>
          <cell r="BM151"/>
          <cell r="BN151"/>
          <cell r="BO151"/>
          <cell r="BP151"/>
          <cell r="BQ151"/>
          <cell r="BR151"/>
          <cell r="BS151"/>
          <cell r="BT151"/>
          <cell r="BU151"/>
          <cell r="BV151"/>
          <cell r="BW151"/>
          <cell r="BX151"/>
          <cell r="BY151"/>
          <cell r="BZ151"/>
          <cell r="CA151"/>
          <cell r="CB151"/>
          <cell r="CC151"/>
          <cell r="CD151"/>
          <cell r="CE151"/>
          <cell r="CF151"/>
          <cell r="CG151"/>
          <cell r="CH151"/>
          <cell r="CI151"/>
          <cell r="CJ151"/>
          <cell r="CQ151"/>
          <cell r="CR151"/>
          <cell r="CS151"/>
          <cell r="CT151"/>
          <cell r="DN151"/>
          <cell r="DS151"/>
          <cell r="DT151"/>
          <cell r="DU151"/>
          <cell r="DV151"/>
          <cell r="DX151"/>
          <cell r="DY151"/>
          <cell r="DZ151"/>
          <cell r="EA151"/>
          <cell r="FG151"/>
          <cell r="FH151"/>
          <cell r="FI151"/>
          <cell r="FJ151"/>
          <cell r="IY151"/>
          <cell r="IZ151"/>
          <cell r="JA151"/>
          <cell r="JB151"/>
          <cell r="JC151"/>
          <cell r="MC151"/>
          <cell r="MD151"/>
          <cell r="ME151"/>
          <cell r="MF151"/>
          <cell r="MG151"/>
          <cell r="MH151"/>
          <cell r="MI151"/>
          <cell r="MJ151"/>
          <cell r="MK151"/>
          <cell r="ML151"/>
          <cell r="MM151"/>
          <cell r="MN151"/>
          <cell r="MO151"/>
          <cell r="MP151"/>
          <cell r="MQ151"/>
          <cell r="MR151"/>
          <cell r="MS151"/>
          <cell r="MT151"/>
          <cell r="MU151"/>
          <cell r="MV151"/>
          <cell r="MW151"/>
          <cell r="MX151"/>
          <cell r="MY151"/>
          <cell r="MZ151"/>
          <cell r="NA151"/>
          <cell r="NG151"/>
          <cell r="NH151"/>
          <cell r="NI151"/>
          <cell r="NJ151"/>
          <cell r="NK151"/>
          <cell r="NL151"/>
          <cell r="NM151"/>
          <cell r="NN151"/>
          <cell r="NO151"/>
          <cell r="NP151"/>
          <cell r="NQ151"/>
          <cell r="NR151"/>
          <cell r="NS151"/>
          <cell r="NT151"/>
          <cell r="NU151"/>
          <cell r="NV151"/>
          <cell r="NW151"/>
          <cell r="NX151"/>
          <cell r="NY151"/>
          <cell r="NZ151"/>
          <cell r="OA151"/>
          <cell r="OB151"/>
          <cell r="OC151"/>
          <cell r="OD151"/>
          <cell r="OE151"/>
          <cell r="OL151"/>
          <cell r="OM151"/>
          <cell r="ON151"/>
          <cell r="OO151"/>
          <cell r="OP151"/>
        </row>
        <row r="152">
          <cell r="A152"/>
          <cell r="B152"/>
          <cell r="C152"/>
          <cell r="D152"/>
          <cell r="H152"/>
          <cell r="R152"/>
          <cell r="S152"/>
          <cell r="T152"/>
          <cell r="U152"/>
          <cell r="V152"/>
          <cell r="BB152"/>
          <cell r="BC152"/>
          <cell r="BD152"/>
          <cell r="BE152"/>
          <cell r="BG152"/>
          <cell r="BH152"/>
          <cell r="BI152"/>
          <cell r="BJ152"/>
          <cell r="BK152"/>
          <cell r="BL152"/>
          <cell r="BM152"/>
          <cell r="BN152"/>
          <cell r="BO152"/>
          <cell r="BP152"/>
          <cell r="BQ152"/>
          <cell r="BR152"/>
          <cell r="BS152"/>
          <cell r="BT152"/>
          <cell r="BU152"/>
          <cell r="BV152"/>
          <cell r="BW152"/>
          <cell r="BX152"/>
          <cell r="BY152"/>
          <cell r="BZ152"/>
          <cell r="CA152"/>
          <cell r="CB152"/>
          <cell r="CC152"/>
          <cell r="CD152"/>
          <cell r="CE152"/>
          <cell r="CF152"/>
          <cell r="CG152"/>
          <cell r="CH152"/>
          <cell r="CI152"/>
          <cell r="CJ152"/>
          <cell r="CQ152"/>
          <cell r="CR152"/>
          <cell r="CS152"/>
          <cell r="CT152"/>
          <cell r="DN152"/>
          <cell r="DS152"/>
          <cell r="DT152"/>
          <cell r="DU152"/>
          <cell r="DV152"/>
          <cell r="DX152"/>
          <cell r="DY152"/>
          <cell r="DZ152"/>
          <cell r="EA152"/>
          <cell r="FG152"/>
          <cell r="FH152"/>
          <cell r="FI152"/>
          <cell r="FJ152"/>
          <cell r="IY152"/>
          <cell r="IZ152"/>
          <cell r="JA152"/>
          <cell r="JB152"/>
          <cell r="JC152"/>
          <cell r="MC152"/>
          <cell r="MD152"/>
          <cell r="ME152"/>
          <cell r="MF152"/>
          <cell r="MG152"/>
          <cell r="MH152"/>
          <cell r="MI152"/>
          <cell r="MJ152"/>
          <cell r="MK152"/>
          <cell r="ML152"/>
          <cell r="MM152"/>
          <cell r="MN152"/>
          <cell r="MO152"/>
          <cell r="MP152"/>
          <cell r="MQ152"/>
          <cell r="MR152"/>
          <cell r="MS152"/>
          <cell r="MT152"/>
          <cell r="MU152"/>
          <cell r="MV152"/>
          <cell r="MW152"/>
          <cell r="MX152"/>
          <cell r="MY152"/>
          <cell r="MZ152"/>
          <cell r="NA152"/>
          <cell r="NG152"/>
          <cell r="NH152"/>
          <cell r="NI152"/>
          <cell r="NJ152"/>
          <cell r="NK152"/>
          <cell r="NL152"/>
          <cell r="NM152"/>
          <cell r="NN152"/>
          <cell r="NO152"/>
          <cell r="NP152"/>
          <cell r="NQ152"/>
          <cell r="NR152"/>
          <cell r="NS152"/>
          <cell r="NT152"/>
          <cell r="NU152"/>
          <cell r="NV152"/>
          <cell r="NW152"/>
          <cell r="NX152"/>
          <cell r="NY152"/>
          <cell r="NZ152"/>
          <cell r="OA152"/>
          <cell r="OB152"/>
          <cell r="OC152"/>
          <cell r="OD152"/>
          <cell r="OE152"/>
          <cell r="OL152"/>
          <cell r="OM152"/>
          <cell r="ON152"/>
          <cell r="OO152"/>
          <cell r="OP152"/>
        </row>
        <row r="153">
          <cell r="A153"/>
          <cell r="B153"/>
          <cell r="C153"/>
          <cell r="D153"/>
          <cell r="H153"/>
          <cell r="R153"/>
          <cell r="S153"/>
          <cell r="T153"/>
          <cell r="U153"/>
          <cell r="V153"/>
          <cell r="BB153"/>
          <cell r="BC153"/>
          <cell r="BD153"/>
          <cell r="BE153"/>
          <cell r="BG153"/>
          <cell r="BH153"/>
          <cell r="BI153"/>
          <cell r="BJ153"/>
          <cell r="BK153"/>
          <cell r="BL153"/>
          <cell r="BM153"/>
          <cell r="BN153"/>
          <cell r="BO153"/>
          <cell r="BP153"/>
          <cell r="BQ153"/>
          <cell r="BR153"/>
          <cell r="BS153"/>
          <cell r="BT153"/>
          <cell r="BU153"/>
          <cell r="BV153"/>
          <cell r="BW153"/>
          <cell r="BX153"/>
          <cell r="BY153"/>
          <cell r="BZ153"/>
          <cell r="CA153"/>
          <cell r="CB153"/>
          <cell r="CC153"/>
          <cell r="CD153"/>
          <cell r="CE153"/>
          <cell r="CF153"/>
          <cell r="CG153"/>
          <cell r="CH153"/>
          <cell r="CI153"/>
          <cell r="CJ153"/>
          <cell r="CQ153"/>
          <cell r="CR153"/>
          <cell r="CS153"/>
          <cell r="CT153"/>
          <cell r="DN153"/>
          <cell r="DS153"/>
          <cell r="DT153"/>
          <cell r="DU153"/>
          <cell r="DV153"/>
          <cell r="DX153"/>
          <cell r="DY153"/>
          <cell r="DZ153"/>
          <cell r="EA153"/>
          <cell r="FG153"/>
          <cell r="FH153"/>
          <cell r="FI153"/>
          <cell r="FJ153"/>
          <cell r="IY153"/>
          <cell r="IZ153"/>
          <cell r="JA153"/>
          <cell r="JB153"/>
          <cell r="JC153"/>
          <cell r="MC153"/>
          <cell r="MD153"/>
          <cell r="ME153"/>
          <cell r="MF153"/>
          <cell r="MG153"/>
          <cell r="MH153"/>
          <cell r="MI153"/>
          <cell r="MJ153"/>
          <cell r="MK153"/>
          <cell r="ML153"/>
          <cell r="MM153"/>
          <cell r="MN153"/>
          <cell r="MO153"/>
          <cell r="MP153"/>
          <cell r="MQ153"/>
          <cell r="MR153"/>
          <cell r="MS153"/>
          <cell r="MT153"/>
          <cell r="MU153"/>
          <cell r="MV153"/>
          <cell r="MW153"/>
          <cell r="MX153"/>
          <cell r="MY153"/>
          <cell r="MZ153"/>
          <cell r="NA153"/>
          <cell r="NG153"/>
          <cell r="NH153"/>
          <cell r="NI153"/>
          <cell r="NJ153"/>
          <cell r="NK153"/>
          <cell r="NL153"/>
          <cell r="NM153"/>
          <cell r="NN153"/>
          <cell r="NO153"/>
          <cell r="NP153"/>
          <cell r="NQ153"/>
          <cell r="NR153"/>
          <cell r="NS153"/>
          <cell r="NT153"/>
          <cell r="NU153"/>
          <cell r="NV153"/>
          <cell r="NW153"/>
          <cell r="NX153"/>
          <cell r="NY153"/>
          <cell r="NZ153"/>
          <cell r="OA153"/>
          <cell r="OB153"/>
          <cell r="OC153"/>
          <cell r="OD153"/>
          <cell r="OE153"/>
          <cell r="OL153"/>
          <cell r="OM153"/>
          <cell r="ON153"/>
          <cell r="OO153"/>
          <cell r="OP153"/>
        </row>
        <row r="154">
          <cell r="A154"/>
          <cell r="B154"/>
          <cell r="C154"/>
          <cell r="D154"/>
          <cell r="H154"/>
          <cell r="R154"/>
          <cell r="S154"/>
          <cell r="T154"/>
          <cell r="U154"/>
          <cell r="V154"/>
          <cell r="BB154"/>
          <cell r="BC154"/>
          <cell r="BD154"/>
          <cell r="BE154"/>
          <cell r="BG154"/>
          <cell r="BH154"/>
          <cell r="BI154"/>
          <cell r="BJ154"/>
          <cell r="BK154"/>
          <cell r="BL154"/>
          <cell r="BM154"/>
          <cell r="BN154"/>
          <cell r="BO154"/>
          <cell r="BP154"/>
          <cell r="BQ154"/>
          <cell r="BR154"/>
          <cell r="BS154"/>
          <cell r="BT154"/>
          <cell r="BU154"/>
          <cell r="BV154"/>
          <cell r="BW154"/>
          <cell r="BX154"/>
          <cell r="BY154"/>
          <cell r="BZ154"/>
          <cell r="CA154"/>
          <cell r="CB154"/>
          <cell r="CC154"/>
          <cell r="CD154"/>
          <cell r="CE154"/>
          <cell r="CF154"/>
          <cell r="CG154"/>
          <cell r="CH154"/>
          <cell r="CI154"/>
          <cell r="CJ154"/>
          <cell r="CQ154"/>
          <cell r="CR154"/>
          <cell r="CS154"/>
          <cell r="CT154"/>
          <cell r="DN154"/>
          <cell r="DS154"/>
          <cell r="DT154"/>
          <cell r="DU154"/>
          <cell r="DV154"/>
          <cell r="DX154"/>
          <cell r="DY154"/>
          <cell r="DZ154"/>
          <cell r="EA154"/>
          <cell r="FG154"/>
          <cell r="FH154"/>
          <cell r="FI154"/>
          <cell r="FJ154"/>
          <cell r="IY154"/>
          <cell r="IZ154"/>
          <cell r="JA154"/>
          <cell r="JB154"/>
          <cell r="JC154"/>
          <cell r="MC154"/>
          <cell r="MD154"/>
          <cell r="ME154"/>
          <cell r="MF154"/>
          <cell r="MG154"/>
          <cell r="MH154"/>
          <cell r="MI154"/>
          <cell r="MJ154"/>
          <cell r="MK154"/>
          <cell r="ML154"/>
          <cell r="MM154"/>
          <cell r="MN154"/>
          <cell r="MO154"/>
          <cell r="MP154"/>
          <cell r="MQ154"/>
          <cell r="MR154"/>
          <cell r="MS154"/>
          <cell r="MT154"/>
          <cell r="MU154"/>
          <cell r="MV154"/>
          <cell r="MW154"/>
          <cell r="MX154"/>
          <cell r="MY154"/>
          <cell r="MZ154"/>
          <cell r="NA154"/>
          <cell r="NG154"/>
          <cell r="NH154"/>
          <cell r="NI154"/>
          <cell r="NJ154"/>
          <cell r="NK154"/>
          <cell r="NL154"/>
          <cell r="NM154"/>
          <cell r="NN154"/>
          <cell r="NO154"/>
          <cell r="NP154"/>
          <cell r="NQ154"/>
          <cell r="NR154"/>
          <cell r="NS154"/>
          <cell r="NT154"/>
          <cell r="NU154"/>
          <cell r="NV154"/>
          <cell r="NW154"/>
          <cell r="NX154"/>
          <cell r="NY154"/>
          <cell r="NZ154"/>
          <cell r="OA154"/>
          <cell r="OB154"/>
          <cell r="OC154"/>
          <cell r="OD154"/>
          <cell r="OE154"/>
          <cell r="OL154"/>
          <cell r="OM154"/>
          <cell r="ON154"/>
          <cell r="OO154"/>
          <cell r="OP154"/>
        </row>
        <row r="155">
          <cell r="A155"/>
          <cell r="B155"/>
          <cell r="C155"/>
          <cell r="D155"/>
          <cell r="H155"/>
          <cell r="R155"/>
          <cell r="S155"/>
          <cell r="T155"/>
          <cell r="U155"/>
          <cell r="V155"/>
          <cell r="BB155"/>
          <cell r="BC155"/>
          <cell r="BD155"/>
          <cell r="BE155"/>
          <cell r="BG155"/>
          <cell r="BH155"/>
          <cell r="BI155"/>
          <cell r="BJ155"/>
          <cell r="BK155"/>
          <cell r="BL155"/>
          <cell r="BM155"/>
          <cell r="BN155"/>
          <cell r="BO155"/>
          <cell r="BP155"/>
          <cell r="BQ155"/>
          <cell r="BR155"/>
          <cell r="BS155"/>
          <cell r="BT155"/>
          <cell r="BU155"/>
          <cell r="BV155"/>
          <cell r="BW155"/>
          <cell r="BX155"/>
          <cell r="BY155"/>
          <cell r="BZ155"/>
          <cell r="CA155"/>
          <cell r="CB155"/>
          <cell r="CC155"/>
          <cell r="CD155"/>
          <cell r="CE155"/>
          <cell r="CF155"/>
          <cell r="CG155"/>
          <cell r="CH155"/>
          <cell r="CI155"/>
          <cell r="CJ155"/>
          <cell r="CQ155"/>
          <cell r="CR155"/>
          <cell r="CS155"/>
          <cell r="CT155"/>
          <cell r="DN155"/>
          <cell r="DS155"/>
          <cell r="DT155"/>
          <cell r="DU155"/>
          <cell r="DV155"/>
          <cell r="DX155"/>
          <cell r="DY155"/>
          <cell r="DZ155"/>
          <cell r="EA155"/>
          <cell r="FG155"/>
          <cell r="FH155"/>
          <cell r="FI155"/>
          <cell r="FJ155"/>
          <cell r="IY155"/>
          <cell r="IZ155"/>
          <cell r="JA155"/>
          <cell r="JB155"/>
          <cell r="JC155"/>
          <cell r="MC155"/>
          <cell r="MD155"/>
          <cell r="ME155"/>
          <cell r="MF155"/>
          <cell r="MG155"/>
          <cell r="MH155"/>
          <cell r="MI155"/>
          <cell r="MJ155"/>
          <cell r="MK155"/>
          <cell r="ML155"/>
          <cell r="MM155"/>
          <cell r="MN155"/>
          <cell r="MO155"/>
          <cell r="MP155"/>
          <cell r="MQ155"/>
          <cell r="MR155"/>
          <cell r="MS155"/>
          <cell r="MT155"/>
          <cell r="MU155"/>
          <cell r="MV155"/>
          <cell r="MW155"/>
          <cell r="MX155"/>
          <cell r="MY155"/>
          <cell r="MZ155"/>
          <cell r="NA155"/>
          <cell r="NG155"/>
          <cell r="NH155"/>
          <cell r="NI155"/>
          <cell r="NJ155"/>
          <cell r="NK155"/>
          <cell r="NL155"/>
          <cell r="NM155"/>
          <cell r="NN155"/>
          <cell r="NO155"/>
          <cell r="NP155"/>
          <cell r="NQ155"/>
          <cell r="NR155"/>
          <cell r="NS155"/>
          <cell r="NT155"/>
          <cell r="NU155"/>
          <cell r="NV155"/>
          <cell r="NW155"/>
          <cell r="NX155"/>
          <cell r="NY155"/>
          <cell r="NZ155"/>
          <cell r="OA155"/>
          <cell r="OB155"/>
          <cell r="OC155"/>
          <cell r="OD155"/>
          <cell r="OE155"/>
          <cell r="OL155"/>
          <cell r="OM155"/>
          <cell r="ON155"/>
          <cell r="OO155"/>
          <cell r="OP155"/>
        </row>
        <row r="156">
          <cell r="A156"/>
          <cell r="B156"/>
          <cell r="C156"/>
          <cell r="D156"/>
          <cell r="H156"/>
          <cell r="R156"/>
          <cell r="S156"/>
          <cell r="T156"/>
          <cell r="U156"/>
          <cell r="V156"/>
          <cell r="BB156"/>
          <cell r="BC156"/>
          <cell r="BD156"/>
          <cell r="BE156"/>
          <cell r="BG156"/>
          <cell r="BH156"/>
          <cell r="BI156"/>
          <cell r="BJ156"/>
          <cell r="BK156"/>
          <cell r="BL156"/>
          <cell r="BM156"/>
          <cell r="BN156"/>
          <cell r="BO156"/>
          <cell r="BP156"/>
          <cell r="BQ156"/>
          <cell r="BR156"/>
          <cell r="BS156"/>
          <cell r="BT156"/>
          <cell r="BU156"/>
          <cell r="BV156"/>
          <cell r="BW156"/>
          <cell r="BX156"/>
          <cell r="BY156"/>
          <cell r="BZ156"/>
          <cell r="CA156"/>
          <cell r="CB156"/>
          <cell r="CC156"/>
          <cell r="CD156"/>
          <cell r="CE156"/>
          <cell r="CF156"/>
          <cell r="CG156"/>
          <cell r="CH156"/>
          <cell r="CI156"/>
          <cell r="CJ156"/>
          <cell r="CQ156"/>
          <cell r="CR156"/>
          <cell r="CS156"/>
          <cell r="CT156"/>
          <cell r="DN156"/>
          <cell r="DS156"/>
          <cell r="DT156"/>
          <cell r="DU156"/>
          <cell r="DV156"/>
          <cell r="DX156"/>
          <cell r="DY156"/>
          <cell r="DZ156"/>
          <cell r="EA156"/>
          <cell r="FG156"/>
          <cell r="FH156"/>
          <cell r="FI156"/>
          <cell r="FJ156"/>
          <cell r="IY156"/>
          <cell r="IZ156"/>
          <cell r="JA156"/>
          <cell r="JB156"/>
          <cell r="JC156"/>
          <cell r="MC156"/>
          <cell r="MD156"/>
          <cell r="ME156"/>
          <cell r="MF156"/>
          <cell r="MG156"/>
          <cell r="MH156"/>
          <cell r="MI156"/>
          <cell r="MJ156"/>
          <cell r="MK156"/>
          <cell r="ML156"/>
          <cell r="MM156"/>
          <cell r="MN156"/>
          <cell r="MO156"/>
          <cell r="MP156"/>
          <cell r="MQ156"/>
          <cell r="MR156"/>
          <cell r="MS156"/>
          <cell r="MT156"/>
          <cell r="MU156"/>
          <cell r="MV156"/>
          <cell r="MW156"/>
          <cell r="MX156"/>
          <cell r="MY156"/>
          <cell r="MZ156"/>
          <cell r="NA156"/>
          <cell r="NG156"/>
          <cell r="NH156"/>
          <cell r="NI156"/>
          <cell r="NJ156"/>
          <cell r="NK156"/>
          <cell r="NL156"/>
          <cell r="NM156"/>
          <cell r="NN156"/>
          <cell r="NO156"/>
          <cell r="NP156"/>
          <cell r="NQ156"/>
          <cell r="NR156"/>
          <cell r="NS156"/>
          <cell r="NT156"/>
          <cell r="NU156"/>
          <cell r="NV156"/>
          <cell r="NW156"/>
          <cell r="NX156"/>
          <cell r="NY156"/>
          <cell r="NZ156"/>
          <cell r="OA156"/>
          <cell r="OB156"/>
          <cell r="OC156"/>
          <cell r="OD156"/>
          <cell r="OE156"/>
          <cell r="OL156"/>
          <cell r="OM156"/>
          <cell r="ON156"/>
          <cell r="OO156"/>
          <cell r="OP156"/>
        </row>
        <row r="157">
          <cell r="A157"/>
          <cell r="B157"/>
          <cell r="C157"/>
          <cell r="D157"/>
          <cell r="H157"/>
          <cell r="R157"/>
          <cell r="S157"/>
          <cell r="T157"/>
          <cell r="U157"/>
          <cell r="V157"/>
          <cell r="BB157"/>
          <cell r="BC157"/>
          <cell r="BD157"/>
          <cell r="BE157"/>
          <cell r="BG157"/>
          <cell r="BH157"/>
          <cell r="BI157"/>
          <cell r="BJ157"/>
          <cell r="BK157"/>
          <cell r="BL157"/>
          <cell r="BM157"/>
          <cell r="BN157"/>
          <cell r="BO157"/>
          <cell r="BP157"/>
          <cell r="BQ157"/>
          <cell r="BR157"/>
          <cell r="BS157"/>
          <cell r="BT157"/>
          <cell r="BU157"/>
          <cell r="BV157"/>
          <cell r="BW157"/>
          <cell r="BX157"/>
          <cell r="BY157"/>
          <cell r="BZ157"/>
          <cell r="CA157"/>
          <cell r="CB157"/>
          <cell r="CC157"/>
          <cell r="CD157"/>
          <cell r="CE157"/>
          <cell r="CF157"/>
          <cell r="CG157"/>
          <cell r="CH157"/>
          <cell r="CI157"/>
          <cell r="CJ157"/>
          <cell r="CQ157"/>
          <cell r="CR157"/>
          <cell r="CS157"/>
          <cell r="CT157"/>
          <cell r="DN157"/>
          <cell r="DS157"/>
          <cell r="DT157"/>
          <cell r="DU157"/>
          <cell r="DV157"/>
          <cell r="DX157"/>
          <cell r="DY157"/>
          <cell r="DZ157"/>
          <cell r="EA157"/>
          <cell r="FG157"/>
          <cell r="FH157"/>
          <cell r="FI157"/>
          <cell r="FJ157"/>
          <cell r="IY157"/>
          <cell r="IZ157"/>
          <cell r="JA157"/>
          <cell r="JB157"/>
          <cell r="JC157"/>
          <cell r="MC157"/>
          <cell r="MD157"/>
          <cell r="ME157"/>
          <cell r="MF157"/>
          <cell r="MG157"/>
          <cell r="MH157"/>
          <cell r="MI157"/>
          <cell r="MJ157"/>
          <cell r="MK157"/>
          <cell r="ML157"/>
          <cell r="MM157"/>
          <cell r="MN157"/>
          <cell r="MO157"/>
          <cell r="MP157"/>
          <cell r="MQ157"/>
          <cell r="MR157"/>
          <cell r="MS157"/>
          <cell r="MT157"/>
          <cell r="MU157"/>
          <cell r="MV157"/>
          <cell r="MW157"/>
          <cell r="MX157"/>
          <cell r="MY157"/>
          <cell r="MZ157"/>
          <cell r="NA157"/>
          <cell r="NG157"/>
          <cell r="NH157"/>
          <cell r="NI157"/>
          <cell r="NJ157"/>
          <cell r="NK157"/>
          <cell r="NL157"/>
          <cell r="NM157"/>
          <cell r="NN157"/>
          <cell r="NO157"/>
          <cell r="NP157"/>
          <cell r="NQ157"/>
          <cell r="NR157"/>
          <cell r="NS157"/>
          <cell r="NT157"/>
          <cell r="NU157"/>
          <cell r="NV157"/>
          <cell r="NW157"/>
          <cell r="NX157"/>
          <cell r="NY157"/>
          <cell r="NZ157"/>
          <cell r="OA157"/>
          <cell r="OB157"/>
          <cell r="OC157"/>
          <cell r="OD157"/>
          <cell r="OE157"/>
          <cell r="OL157"/>
          <cell r="OM157"/>
          <cell r="ON157"/>
          <cell r="OO157"/>
          <cell r="OP157"/>
        </row>
        <row r="158">
          <cell r="A158"/>
          <cell r="B158"/>
          <cell r="C158"/>
          <cell r="D158"/>
          <cell r="H158"/>
          <cell r="R158"/>
          <cell r="S158"/>
          <cell r="T158"/>
          <cell r="U158"/>
          <cell r="V158"/>
          <cell r="BB158"/>
          <cell r="BC158"/>
          <cell r="BD158"/>
          <cell r="BE158"/>
          <cell r="BG158"/>
          <cell r="BH158"/>
          <cell r="BI158"/>
          <cell r="BJ158"/>
          <cell r="BK158"/>
          <cell r="BL158"/>
          <cell r="BM158"/>
          <cell r="BN158"/>
          <cell r="BO158"/>
          <cell r="BP158"/>
          <cell r="BQ158"/>
          <cell r="BR158"/>
          <cell r="BS158"/>
          <cell r="BT158"/>
          <cell r="BU158"/>
          <cell r="BV158"/>
          <cell r="BW158"/>
          <cell r="BX158"/>
          <cell r="BY158"/>
          <cell r="BZ158"/>
          <cell r="CA158"/>
          <cell r="CB158"/>
          <cell r="CC158"/>
          <cell r="CD158"/>
          <cell r="CE158"/>
          <cell r="CF158"/>
          <cell r="CG158"/>
          <cell r="CH158"/>
          <cell r="CI158"/>
          <cell r="CJ158"/>
          <cell r="CQ158"/>
          <cell r="CR158"/>
          <cell r="CS158"/>
          <cell r="CT158"/>
          <cell r="DN158"/>
          <cell r="DS158"/>
          <cell r="DT158"/>
          <cell r="DU158"/>
          <cell r="DV158"/>
          <cell r="DX158"/>
          <cell r="DY158"/>
          <cell r="DZ158"/>
          <cell r="EA158"/>
          <cell r="FG158"/>
          <cell r="FH158"/>
          <cell r="FI158"/>
          <cell r="FJ158"/>
          <cell r="IY158"/>
          <cell r="IZ158"/>
          <cell r="JA158"/>
          <cell r="JB158"/>
          <cell r="JC158"/>
          <cell r="MC158"/>
          <cell r="MD158"/>
          <cell r="ME158"/>
          <cell r="MF158"/>
          <cell r="MG158"/>
          <cell r="MH158"/>
          <cell r="MI158"/>
          <cell r="MJ158"/>
          <cell r="MK158"/>
          <cell r="ML158"/>
          <cell r="MM158"/>
          <cell r="MN158"/>
          <cell r="MO158"/>
          <cell r="MP158"/>
          <cell r="MQ158"/>
          <cell r="MR158"/>
          <cell r="MS158"/>
          <cell r="MT158"/>
          <cell r="MU158"/>
          <cell r="MV158"/>
          <cell r="MW158"/>
          <cell r="MX158"/>
          <cell r="MY158"/>
          <cell r="MZ158"/>
          <cell r="NA158"/>
          <cell r="NG158"/>
          <cell r="NH158"/>
          <cell r="NI158"/>
          <cell r="NJ158"/>
          <cell r="NK158"/>
          <cell r="NL158"/>
          <cell r="NM158"/>
          <cell r="NN158"/>
          <cell r="NO158"/>
          <cell r="NP158"/>
          <cell r="NQ158"/>
          <cell r="NR158"/>
          <cell r="NS158"/>
          <cell r="NT158"/>
          <cell r="NU158"/>
          <cell r="NV158"/>
          <cell r="NW158"/>
          <cell r="NX158"/>
          <cell r="NY158"/>
          <cell r="NZ158"/>
          <cell r="OA158"/>
          <cell r="OB158"/>
          <cell r="OC158"/>
          <cell r="OD158"/>
          <cell r="OE158"/>
          <cell r="OL158"/>
          <cell r="OM158"/>
          <cell r="ON158"/>
          <cell r="OO158"/>
          <cell r="OP158"/>
        </row>
        <row r="159">
          <cell r="A159"/>
          <cell r="B159"/>
          <cell r="C159"/>
          <cell r="D159"/>
          <cell r="H159"/>
          <cell r="R159"/>
          <cell r="S159"/>
          <cell r="T159"/>
          <cell r="U159"/>
          <cell r="V159"/>
          <cell r="BB159"/>
          <cell r="BC159"/>
          <cell r="BD159"/>
          <cell r="BE159"/>
          <cell r="BG159"/>
          <cell r="BH159"/>
          <cell r="BI159"/>
          <cell r="BJ159"/>
          <cell r="BK159"/>
          <cell r="BL159"/>
          <cell r="BM159"/>
          <cell r="BN159"/>
          <cell r="BO159"/>
          <cell r="BP159"/>
          <cell r="BQ159"/>
          <cell r="BR159"/>
          <cell r="BS159"/>
          <cell r="BT159"/>
          <cell r="BU159"/>
          <cell r="BV159"/>
          <cell r="BW159"/>
          <cell r="BX159"/>
          <cell r="BY159"/>
          <cell r="BZ159"/>
          <cell r="CA159"/>
          <cell r="CB159"/>
          <cell r="CC159"/>
          <cell r="CD159"/>
          <cell r="CE159"/>
          <cell r="CF159"/>
          <cell r="CG159"/>
          <cell r="CH159"/>
          <cell r="CI159"/>
          <cell r="CJ159"/>
          <cell r="CQ159"/>
          <cell r="CR159"/>
          <cell r="CS159"/>
          <cell r="CT159"/>
          <cell r="DN159"/>
          <cell r="DS159"/>
          <cell r="DT159"/>
          <cell r="DU159"/>
          <cell r="DV159"/>
          <cell r="DX159"/>
          <cell r="DY159"/>
          <cell r="DZ159"/>
          <cell r="EA159"/>
          <cell r="FG159"/>
          <cell r="FH159"/>
          <cell r="FI159"/>
          <cell r="FJ159"/>
          <cell r="IY159"/>
          <cell r="IZ159"/>
          <cell r="JA159"/>
          <cell r="JB159"/>
          <cell r="JC159"/>
          <cell r="MC159"/>
          <cell r="MD159"/>
          <cell r="ME159"/>
          <cell r="MF159"/>
          <cell r="MG159"/>
          <cell r="MH159"/>
          <cell r="MI159"/>
          <cell r="MJ159"/>
          <cell r="MK159"/>
          <cell r="ML159"/>
          <cell r="MM159"/>
          <cell r="MN159"/>
          <cell r="MO159"/>
          <cell r="MP159"/>
          <cell r="MQ159"/>
          <cell r="MR159"/>
          <cell r="MS159"/>
          <cell r="MT159"/>
          <cell r="MU159"/>
          <cell r="MV159"/>
          <cell r="MW159"/>
          <cell r="MX159"/>
          <cell r="MY159"/>
          <cell r="MZ159"/>
          <cell r="NA159"/>
          <cell r="NG159"/>
          <cell r="NH159"/>
          <cell r="NI159"/>
          <cell r="NJ159"/>
          <cell r="NK159"/>
          <cell r="NL159"/>
          <cell r="NM159"/>
          <cell r="NN159"/>
          <cell r="NO159"/>
          <cell r="NP159"/>
          <cell r="NQ159"/>
          <cell r="NR159"/>
          <cell r="NS159"/>
          <cell r="NT159"/>
          <cell r="NU159"/>
          <cell r="NV159"/>
          <cell r="NW159"/>
          <cell r="NX159"/>
          <cell r="NY159"/>
          <cell r="NZ159"/>
          <cell r="OA159"/>
          <cell r="OB159"/>
          <cell r="OC159"/>
          <cell r="OD159"/>
          <cell r="OE159"/>
          <cell r="OL159"/>
          <cell r="OM159"/>
          <cell r="ON159"/>
          <cell r="OO159"/>
          <cell r="OP159"/>
        </row>
        <row r="160">
          <cell r="A160"/>
          <cell r="B160"/>
          <cell r="C160"/>
          <cell r="D160"/>
          <cell r="H160"/>
          <cell r="R160"/>
          <cell r="S160"/>
          <cell r="T160"/>
          <cell r="U160"/>
          <cell r="V160"/>
          <cell r="BB160"/>
          <cell r="BC160"/>
          <cell r="BD160"/>
          <cell r="BE160"/>
          <cell r="BG160"/>
          <cell r="BH160"/>
          <cell r="BI160"/>
          <cell r="BJ160"/>
          <cell r="BK160"/>
          <cell r="BL160"/>
          <cell r="BM160"/>
          <cell r="BN160"/>
          <cell r="BO160"/>
          <cell r="BP160"/>
          <cell r="BQ160"/>
          <cell r="BR160"/>
          <cell r="BS160"/>
          <cell r="BT160"/>
          <cell r="BU160"/>
          <cell r="BV160"/>
          <cell r="BW160"/>
          <cell r="BX160"/>
          <cell r="BY160"/>
          <cell r="BZ160"/>
          <cell r="CA160"/>
          <cell r="CB160"/>
          <cell r="CC160"/>
          <cell r="CD160"/>
          <cell r="CE160"/>
          <cell r="CF160"/>
          <cell r="CG160"/>
          <cell r="CH160"/>
          <cell r="CI160"/>
          <cell r="CJ160"/>
          <cell r="CQ160"/>
          <cell r="CR160"/>
          <cell r="CS160"/>
          <cell r="CT160"/>
          <cell r="DN160"/>
          <cell r="DS160"/>
          <cell r="DT160"/>
          <cell r="DU160"/>
          <cell r="DV160"/>
          <cell r="DX160"/>
          <cell r="DY160"/>
          <cell r="DZ160"/>
          <cell r="EA160"/>
          <cell r="FG160"/>
          <cell r="FH160"/>
          <cell r="FI160"/>
          <cell r="FJ160"/>
          <cell r="IY160"/>
          <cell r="IZ160"/>
          <cell r="JA160"/>
          <cell r="JB160"/>
          <cell r="JC160"/>
          <cell r="MC160"/>
          <cell r="MD160"/>
          <cell r="ME160"/>
          <cell r="MF160"/>
          <cell r="MG160"/>
          <cell r="MH160"/>
          <cell r="MI160"/>
          <cell r="MJ160"/>
          <cell r="MK160"/>
          <cell r="ML160"/>
          <cell r="MM160"/>
          <cell r="MN160"/>
          <cell r="MO160"/>
          <cell r="MP160"/>
          <cell r="MQ160"/>
          <cell r="MR160"/>
          <cell r="MS160"/>
          <cell r="MT160"/>
          <cell r="MU160"/>
          <cell r="MV160"/>
          <cell r="MW160"/>
          <cell r="MX160"/>
          <cell r="MY160"/>
          <cell r="MZ160"/>
          <cell r="NA160"/>
          <cell r="NG160"/>
          <cell r="NH160"/>
          <cell r="NI160"/>
          <cell r="NJ160"/>
          <cell r="NK160"/>
          <cell r="NL160"/>
          <cell r="NM160"/>
          <cell r="NN160"/>
          <cell r="NO160"/>
          <cell r="NP160"/>
          <cell r="NQ160"/>
          <cell r="NR160"/>
          <cell r="NS160"/>
          <cell r="NT160"/>
          <cell r="NU160"/>
          <cell r="NV160"/>
          <cell r="NW160"/>
          <cell r="NX160"/>
          <cell r="NY160"/>
          <cell r="NZ160"/>
          <cell r="OA160"/>
          <cell r="OB160"/>
          <cell r="OC160"/>
          <cell r="OD160"/>
          <cell r="OE160"/>
          <cell r="OL160"/>
          <cell r="OM160"/>
          <cell r="ON160"/>
          <cell r="OO160"/>
          <cell r="OP160"/>
        </row>
        <row r="161">
          <cell r="A161"/>
          <cell r="B161"/>
          <cell r="C161"/>
          <cell r="D161"/>
          <cell r="H161"/>
          <cell r="R161"/>
          <cell r="S161"/>
          <cell r="T161"/>
          <cell r="U161"/>
          <cell r="V161"/>
          <cell r="BB161"/>
          <cell r="BC161"/>
          <cell r="BD161"/>
          <cell r="BE161"/>
          <cell r="BG161"/>
          <cell r="BH161"/>
          <cell r="BI161"/>
          <cell r="BJ161"/>
          <cell r="BK161"/>
          <cell r="BL161"/>
          <cell r="BM161"/>
          <cell r="BN161"/>
          <cell r="BO161"/>
          <cell r="BP161"/>
          <cell r="BQ161"/>
          <cell r="BR161"/>
          <cell r="BS161"/>
          <cell r="BT161"/>
          <cell r="BU161"/>
          <cell r="BV161"/>
          <cell r="BW161"/>
          <cell r="BX161"/>
          <cell r="BY161"/>
          <cell r="BZ161"/>
          <cell r="CA161"/>
          <cell r="CB161"/>
          <cell r="CC161"/>
          <cell r="CD161"/>
          <cell r="CE161"/>
          <cell r="CF161"/>
          <cell r="CG161"/>
          <cell r="CH161"/>
          <cell r="CI161"/>
          <cell r="CJ161"/>
          <cell r="CQ161"/>
          <cell r="CR161"/>
          <cell r="CS161"/>
          <cell r="CT161"/>
          <cell r="DN161"/>
          <cell r="DS161"/>
          <cell r="DT161"/>
          <cell r="DU161"/>
          <cell r="DV161"/>
          <cell r="DX161"/>
          <cell r="DY161"/>
          <cell r="DZ161"/>
          <cell r="EA161"/>
          <cell r="FG161"/>
          <cell r="FH161"/>
          <cell r="FI161"/>
          <cell r="FJ161"/>
          <cell r="IY161"/>
          <cell r="IZ161"/>
          <cell r="JA161"/>
          <cell r="JB161"/>
          <cell r="JC161"/>
          <cell r="MC161"/>
          <cell r="MD161"/>
          <cell r="ME161"/>
          <cell r="MF161"/>
          <cell r="MG161"/>
          <cell r="MH161"/>
          <cell r="MI161"/>
          <cell r="MJ161"/>
          <cell r="MK161"/>
          <cell r="ML161"/>
          <cell r="MM161"/>
          <cell r="MN161"/>
          <cell r="MO161"/>
          <cell r="MP161"/>
          <cell r="MQ161"/>
          <cell r="MR161"/>
          <cell r="MS161"/>
          <cell r="MT161"/>
          <cell r="MU161"/>
          <cell r="MV161"/>
          <cell r="MW161"/>
          <cell r="MX161"/>
          <cell r="MY161"/>
          <cell r="MZ161"/>
          <cell r="NA161"/>
          <cell r="NG161"/>
          <cell r="NH161"/>
          <cell r="NI161"/>
          <cell r="NJ161"/>
          <cell r="NK161"/>
          <cell r="NL161"/>
          <cell r="NM161"/>
          <cell r="NN161"/>
          <cell r="NO161"/>
          <cell r="NP161"/>
          <cell r="NQ161"/>
          <cell r="NR161"/>
          <cell r="NS161"/>
          <cell r="NT161"/>
          <cell r="NU161"/>
          <cell r="NV161"/>
          <cell r="NW161"/>
          <cell r="NX161"/>
          <cell r="NY161"/>
          <cell r="NZ161"/>
          <cell r="OA161"/>
          <cell r="OB161"/>
          <cell r="OC161"/>
          <cell r="OD161"/>
          <cell r="OE161"/>
          <cell r="OL161"/>
          <cell r="OM161"/>
          <cell r="ON161"/>
          <cell r="OO161"/>
          <cell r="OP161"/>
        </row>
        <row r="162">
          <cell r="A162"/>
          <cell r="B162"/>
          <cell r="C162"/>
          <cell r="D162"/>
          <cell r="H162"/>
          <cell r="R162"/>
          <cell r="S162"/>
          <cell r="T162"/>
          <cell r="U162"/>
          <cell r="V162"/>
          <cell r="BB162"/>
          <cell r="BC162"/>
          <cell r="BD162"/>
          <cell r="BE162"/>
          <cell r="BG162"/>
          <cell r="BH162"/>
          <cell r="BI162"/>
          <cell r="BJ162"/>
          <cell r="BK162"/>
          <cell r="BL162"/>
          <cell r="BM162"/>
          <cell r="BN162"/>
          <cell r="BO162"/>
          <cell r="BP162"/>
          <cell r="BQ162"/>
          <cell r="BR162"/>
          <cell r="BS162"/>
          <cell r="BT162"/>
          <cell r="BU162"/>
          <cell r="BV162"/>
          <cell r="BW162"/>
          <cell r="BX162"/>
          <cell r="BY162"/>
          <cell r="BZ162"/>
          <cell r="CA162"/>
          <cell r="CB162"/>
          <cell r="CC162"/>
          <cell r="CD162"/>
          <cell r="CE162"/>
          <cell r="CF162"/>
          <cell r="CG162"/>
          <cell r="CH162"/>
          <cell r="CI162"/>
          <cell r="CJ162"/>
          <cell r="CQ162"/>
          <cell r="CR162"/>
          <cell r="CS162"/>
          <cell r="CT162"/>
          <cell r="DN162"/>
          <cell r="DS162"/>
          <cell r="DT162"/>
          <cell r="DU162"/>
          <cell r="DV162"/>
          <cell r="DX162"/>
          <cell r="DY162"/>
          <cell r="DZ162"/>
          <cell r="EA162"/>
          <cell r="FG162"/>
          <cell r="FH162"/>
          <cell r="FI162"/>
          <cell r="FJ162"/>
          <cell r="IY162"/>
          <cell r="IZ162"/>
          <cell r="JA162"/>
          <cell r="JB162"/>
          <cell r="JC162"/>
          <cell r="MC162"/>
          <cell r="MD162"/>
          <cell r="ME162"/>
          <cell r="MF162"/>
          <cell r="MG162"/>
          <cell r="MH162"/>
          <cell r="MI162"/>
          <cell r="MJ162"/>
          <cell r="MK162"/>
          <cell r="ML162"/>
          <cell r="MM162"/>
          <cell r="MN162"/>
          <cell r="MO162"/>
          <cell r="MP162"/>
          <cell r="MQ162"/>
          <cell r="MR162"/>
          <cell r="MS162"/>
          <cell r="MT162"/>
          <cell r="MU162"/>
          <cell r="MV162"/>
          <cell r="MW162"/>
          <cell r="MX162"/>
          <cell r="MY162"/>
          <cell r="MZ162"/>
          <cell r="NA162"/>
          <cell r="NG162"/>
          <cell r="NH162"/>
          <cell r="NI162"/>
          <cell r="NJ162"/>
          <cell r="NK162"/>
          <cell r="NL162"/>
          <cell r="NM162"/>
          <cell r="NN162"/>
          <cell r="NO162"/>
          <cell r="NP162"/>
          <cell r="NQ162"/>
          <cell r="NR162"/>
          <cell r="NS162"/>
          <cell r="NT162"/>
          <cell r="NU162"/>
          <cell r="NV162"/>
          <cell r="NW162"/>
          <cell r="NX162"/>
          <cell r="NY162"/>
          <cell r="NZ162"/>
          <cell r="OA162"/>
          <cell r="OB162"/>
          <cell r="OC162"/>
          <cell r="OD162"/>
          <cell r="OE162"/>
          <cell r="OL162"/>
          <cell r="OM162"/>
          <cell r="ON162"/>
          <cell r="OO162"/>
          <cell r="OP162"/>
        </row>
        <row r="163">
          <cell r="A163"/>
          <cell r="B163"/>
          <cell r="C163"/>
          <cell r="D163"/>
          <cell r="H163"/>
          <cell r="R163"/>
          <cell r="S163"/>
          <cell r="T163"/>
          <cell r="U163"/>
          <cell r="V163"/>
          <cell r="BB163"/>
          <cell r="BC163"/>
          <cell r="BD163"/>
          <cell r="BE163"/>
          <cell r="BG163"/>
          <cell r="BH163"/>
          <cell r="BI163"/>
          <cell r="BJ163"/>
          <cell r="BK163"/>
          <cell r="BL163"/>
          <cell r="BM163"/>
          <cell r="BN163"/>
          <cell r="BO163"/>
          <cell r="BP163"/>
          <cell r="BQ163"/>
          <cell r="BR163"/>
          <cell r="BS163"/>
          <cell r="BT163"/>
          <cell r="BU163"/>
          <cell r="BV163"/>
          <cell r="BW163"/>
          <cell r="BX163"/>
          <cell r="BY163"/>
          <cell r="BZ163"/>
          <cell r="CA163"/>
          <cell r="CB163"/>
          <cell r="CC163"/>
          <cell r="CD163"/>
          <cell r="CE163"/>
          <cell r="CF163"/>
          <cell r="CG163"/>
          <cell r="CH163"/>
          <cell r="CI163"/>
          <cell r="CJ163"/>
          <cell r="CQ163"/>
          <cell r="CR163"/>
          <cell r="CS163"/>
          <cell r="CT163"/>
          <cell r="DN163"/>
          <cell r="DS163"/>
          <cell r="DT163"/>
          <cell r="DU163"/>
          <cell r="DV163"/>
          <cell r="DX163"/>
          <cell r="DY163"/>
          <cell r="DZ163"/>
          <cell r="EA163"/>
          <cell r="FG163"/>
          <cell r="FH163"/>
          <cell r="FI163"/>
          <cell r="FJ163"/>
          <cell r="IY163"/>
          <cell r="IZ163"/>
          <cell r="JA163"/>
          <cell r="JB163"/>
          <cell r="JC163"/>
          <cell r="MC163"/>
          <cell r="MD163"/>
          <cell r="ME163"/>
          <cell r="MF163"/>
          <cell r="MG163"/>
          <cell r="MH163"/>
          <cell r="MI163"/>
          <cell r="MJ163"/>
          <cell r="MK163"/>
          <cell r="ML163"/>
          <cell r="MM163"/>
          <cell r="MN163"/>
          <cell r="MO163"/>
          <cell r="MP163"/>
          <cell r="MQ163"/>
          <cell r="MR163"/>
          <cell r="MS163"/>
          <cell r="MT163"/>
          <cell r="MU163"/>
          <cell r="MV163"/>
          <cell r="MW163"/>
          <cell r="MX163"/>
          <cell r="MY163"/>
          <cell r="MZ163"/>
          <cell r="NA163"/>
          <cell r="NG163"/>
          <cell r="NH163"/>
          <cell r="NI163"/>
          <cell r="NJ163"/>
          <cell r="NK163"/>
          <cell r="NL163"/>
          <cell r="NM163"/>
          <cell r="NN163"/>
          <cell r="NO163"/>
          <cell r="NP163"/>
          <cell r="NQ163"/>
          <cell r="NR163"/>
          <cell r="NS163"/>
          <cell r="NT163"/>
          <cell r="NU163"/>
          <cell r="NV163"/>
          <cell r="NW163"/>
          <cell r="NX163"/>
          <cell r="NY163"/>
          <cell r="NZ163"/>
          <cell r="OA163"/>
          <cell r="OB163"/>
          <cell r="OC163"/>
          <cell r="OD163"/>
          <cell r="OE163"/>
          <cell r="OL163"/>
          <cell r="OM163"/>
          <cell r="ON163"/>
          <cell r="OO163"/>
          <cell r="OP163"/>
        </row>
        <row r="164">
          <cell r="A164"/>
          <cell r="B164"/>
          <cell r="C164"/>
          <cell r="D164"/>
          <cell r="H164"/>
          <cell r="R164"/>
          <cell r="S164"/>
          <cell r="T164"/>
          <cell r="U164"/>
          <cell r="V164"/>
          <cell r="BB164"/>
          <cell r="BC164"/>
          <cell r="BD164"/>
          <cell r="BE164"/>
          <cell r="BG164"/>
          <cell r="BH164"/>
          <cell r="BI164"/>
          <cell r="BJ164"/>
          <cell r="BK164"/>
          <cell r="BL164"/>
          <cell r="BM164"/>
          <cell r="BN164"/>
          <cell r="BO164"/>
          <cell r="BP164"/>
          <cell r="BQ164"/>
          <cell r="BR164"/>
          <cell r="BS164"/>
          <cell r="BT164"/>
          <cell r="BU164"/>
          <cell r="BV164"/>
          <cell r="BW164"/>
          <cell r="BX164"/>
          <cell r="BY164"/>
          <cell r="BZ164"/>
          <cell r="CA164"/>
          <cell r="CB164"/>
          <cell r="CC164"/>
          <cell r="CD164"/>
          <cell r="CE164"/>
          <cell r="CF164"/>
          <cell r="CG164"/>
          <cell r="CH164"/>
          <cell r="CI164"/>
          <cell r="CJ164"/>
          <cell r="CQ164"/>
          <cell r="CR164"/>
          <cell r="CS164"/>
          <cell r="CT164"/>
          <cell r="DN164"/>
          <cell r="DS164"/>
          <cell r="DT164"/>
          <cell r="DU164"/>
          <cell r="DV164"/>
          <cell r="DX164"/>
          <cell r="DY164"/>
          <cell r="DZ164"/>
          <cell r="EA164"/>
          <cell r="FG164"/>
          <cell r="FH164"/>
          <cell r="FI164"/>
          <cell r="FJ164"/>
          <cell r="IY164"/>
          <cell r="IZ164"/>
          <cell r="JA164"/>
          <cell r="JB164"/>
          <cell r="JC164"/>
          <cell r="MC164"/>
          <cell r="MD164"/>
          <cell r="ME164"/>
          <cell r="MF164"/>
          <cell r="MG164"/>
          <cell r="MH164"/>
          <cell r="MI164"/>
          <cell r="MJ164"/>
          <cell r="MK164"/>
          <cell r="ML164"/>
          <cell r="MM164"/>
          <cell r="MN164"/>
          <cell r="MO164"/>
          <cell r="MP164"/>
          <cell r="MQ164"/>
          <cell r="MR164"/>
          <cell r="MS164"/>
          <cell r="MT164"/>
          <cell r="MU164"/>
          <cell r="MV164"/>
          <cell r="MW164"/>
          <cell r="MX164"/>
          <cell r="MY164"/>
          <cell r="MZ164"/>
          <cell r="NA164"/>
          <cell r="NG164"/>
          <cell r="NH164"/>
          <cell r="NI164"/>
          <cell r="NJ164"/>
          <cell r="NK164"/>
          <cell r="NL164"/>
          <cell r="NM164"/>
          <cell r="NN164"/>
          <cell r="NO164"/>
          <cell r="NP164"/>
          <cell r="NQ164"/>
          <cell r="NR164"/>
          <cell r="NS164"/>
          <cell r="NT164"/>
          <cell r="NU164"/>
          <cell r="NV164"/>
          <cell r="NW164"/>
          <cell r="NX164"/>
          <cell r="NY164"/>
          <cell r="NZ164"/>
          <cell r="OA164"/>
          <cell r="OB164"/>
          <cell r="OC164"/>
          <cell r="OD164"/>
          <cell r="OE164"/>
          <cell r="OL164"/>
          <cell r="OM164"/>
          <cell r="ON164"/>
          <cell r="OO164"/>
          <cell r="OP164"/>
        </row>
        <row r="165">
          <cell r="A165"/>
          <cell r="B165"/>
          <cell r="C165"/>
          <cell r="D165"/>
          <cell r="H165"/>
          <cell r="R165"/>
          <cell r="S165"/>
          <cell r="T165"/>
          <cell r="U165"/>
          <cell r="V165"/>
          <cell r="BB165"/>
          <cell r="BC165"/>
          <cell r="BD165"/>
          <cell r="BE165"/>
          <cell r="BG165"/>
          <cell r="BH165"/>
          <cell r="BI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Q165"/>
          <cell r="CR165"/>
          <cell r="CS165"/>
          <cell r="CT165"/>
          <cell r="DN165"/>
          <cell r="DS165"/>
          <cell r="DT165"/>
          <cell r="DU165"/>
          <cell r="DV165"/>
          <cell r="DX165"/>
          <cell r="DY165"/>
          <cell r="DZ165"/>
          <cell r="EA165"/>
          <cell r="FG165"/>
          <cell r="FH165"/>
          <cell r="FI165"/>
          <cell r="FJ165"/>
          <cell r="IY165"/>
          <cell r="IZ165"/>
          <cell r="JA165"/>
          <cell r="JB165"/>
          <cell r="JC165"/>
          <cell r="MC165"/>
          <cell r="MD165"/>
          <cell r="ME165"/>
          <cell r="MF165"/>
          <cell r="MG165"/>
          <cell r="MH165"/>
          <cell r="MI165"/>
          <cell r="MJ165"/>
          <cell r="MK165"/>
          <cell r="ML165"/>
          <cell r="MM165"/>
          <cell r="MN165"/>
          <cell r="MO165"/>
          <cell r="MP165"/>
          <cell r="MQ165"/>
          <cell r="MR165"/>
          <cell r="MS165"/>
          <cell r="MT165"/>
          <cell r="MU165"/>
          <cell r="MV165"/>
          <cell r="MW165"/>
          <cell r="MX165"/>
          <cell r="MY165"/>
          <cell r="MZ165"/>
          <cell r="NA165"/>
          <cell r="NG165"/>
          <cell r="NH165"/>
          <cell r="NI165"/>
          <cell r="NJ165"/>
          <cell r="NK165"/>
          <cell r="NL165"/>
          <cell r="NM165"/>
          <cell r="NN165"/>
          <cell r="NO165"/>
          <cell r="NP165"/>
          <cell r="NQ165"/>
          <cell r="NR165"/>
          <cell r="NS165"/>
          <cell r="NT165"/>
          <cell r="NU165"/>
          <cell r="NV165"/>
          <cell r="NW165"/>
          <cell r="NX165"/>
          <cell r="NY165"/>
          <cell r="NZ165"/>
          <cell r="OA165"/>
          <cell r="OB165"/>
          <cell r="OC165"/>
          <cell r="OD165"/>
          <cell r="OE165"/>
          <cell r="OL165"/>
          <cell r="OM165"/>
          <cell r="ON165"/>
          <cell r="OO165"/>
          <cell r="OP165"/>
        </row>
        <row r="166">
          <cell r="A166"/>
          <cell r="B166"/>
          <cell r="C166"/>
          <cell r="D166"/>
          <cell r="H166"/>
          <cell r="R166"/>
          <cell r="S166"/>
          <cell r="T166"/>
          <cell r="U166"/>
          <cell r="V166"/>
          <cell r="BB166"/>
          <cell r="BC166"/>
          <cell r="BD166"/>
          <cell r="BE166"/>
          <cell r="BG166"/>
          <cell r="BH166"/>
          <cell r="BI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Q166"/>
          <cell r="CR166"/>
          <cell r="CS166"/>
          <cell r="CT166"/>
          <cell r="DN166"/>
          <cell r="DS166"/>
          <cell r="DT166"/>
          <cell r="DU166"/>
          <cell r="DV166"/>
          <cell r="DX166"/>
          <cell r="DY166"/>
          <cell r="DZ166"/>
          <cell r="EA166"/>
          <cell r="FG166"/>
          <cell r="FH166"/>
          <cell r="FI166"/>
          <cell r="FJ166"/>
          <cell r="IY166"/>
          <cell r="IZ166"/>
          <cell r="JA166"/>
          <cell r="JB166"/>
          <cell r="JC166"/>
          <cell r="MC166"/>
          <cell r="MD166"/>
          <cell r="ME166"/>
          <cell r="MF166"/>
          <cell r="MG166"/>
          <cell r="MH166"/>
          <cell r="MI166"/>
          <cell r="MJ166"/>
          <cell r="MK166"/>
          <cell r="ML166"/>
          <cell r="MM166"/>
          <cell r="MN166"/>
          <cell r="MO166"/>
          <cell r="MP166"/>
          <cell r="MQ166"/>
          <cell r="MR166"/>
          <cell r="MS166"/>
          <cell r="MT166"/>
          <cell r="MU166"/>
          <cell r="MV166"/>
          <cell r="MW166"/>
          <cell r="MX166"/>
          <cell r="MY166"/>
          <cell r="MZ166"/>
          <cell r="NA166"/>
          <cell r="NG166"/>
          <cell r="NH166"/>
          <cell r="NI166"/>
          <cell r="NJ166"/>
          <cell r="NK166"/>
          <cell r="NL166"/>
          <cell r="NM166"/>
          <cell r="NN166"/>
          <cell r="NO166"/>
          <cell r="NP166"/>
          <cell r="NQ166"/>
          <cell r="NR166"/>
          <cell r="NS166"/>
          <cell r="NT166"/>
          <cell r="NU166"/>
          <cell r="NV166"/>
          <cell r="NW166"/>
          <cell r="NX166"/>
          <cell r="NY166"/>
          <cell r="NZ166"/>
          <cell r="OA166"/>
          <cell r="OB166"/>
          <cell r="OC166"/>
          <cell r="OD166"/>
          <cell r="OE166"/>
          <cell r="OL166"/>
          <cell r="OM166"/>
          <cell r="ON166"/>
          <cell r="OO166"/>
          <cell r="OP166"/>
        </row>
        <row r="167">
          <cell r="A167"/>
          <cell r="B167"/>
          <cell r="C167"/>
          <cell r="D167"/>
          <cell r="H167"/>
          <cell r="R167"/>
          <cell r="S167"/>
          <cell r="T167"/>
          <cell r="U167"/>
          <cell r="V167"/>
          <cell r="BB167"/>
          <cell r="BC167"/>
          <cell r="BD167"/>
          <cell r="BE167"/>
          <cell r="BG167"/>
          <cell r="BH167"/>
          <cell r="BI167"/>
          <cell r="BJ167"/>
          <cell r="BK167"/>
          <cell r="BL167"/>
          <cell r="BM167"/>
          <cell r="BN167"/>
          <cell r="BO167"/>
          <cell r="BP167"/>
          <cell r="BQ167"/>
          <cell r="BR167"/>
          <cell r="BS167"/>
          <cell r="BT167"/>
          <cell r="BU167"/>
          <cell r="BV167"/>
          <cell r="BW167"/>
          <cell r="BX167"/>
          <cell r="BY167"/>
          <cell r="BZ167"/>
          <cell r="CA167"/>
          <cell r="CB167"/>
          <cell r="CC167"/>
          <cell r="CD167"/>
          <cell r="CE167"/>
          <cell r="CF167"/>
          <cell r="CG167"/>
          <cell r="CH167"/>
          <cell r="CI167"/>
          <cell r="CJ167"/>
          <cell r="CQ167"/>
          <cell r="CR167"/>
          <cell r="CS167"/>
          <cell r="CT167"/>
          <cell r="DN167"/>
          <cell r="DS167"/>
          <cell r="DT167"/>
          <cell r="DU167"/>
          <cell r="DV167"/>
          <cell r="DX167"/>
          <cell r="DY167"/>
          <cell r="DZ167"/>
          <cell r="EA167"/>
          <cell r="FG167"/>
          <cell r="FH167"/>
          <cell r="FI167"/>
          <cell r="FJ167"/>
          <cell r="IY167"/>
          <cell r="IZ167"/>
          <cell r="JA167"/>
          <cell r="JB167"/>
          <cell r="JC167"/>
          <cell r="MC167"/>
          <cell r="MD167"/>
          <cell r="ME167"/>
          <cell r="MF167"/>
          <cell r="MG167"/>
          <cell r="MH167"/>
          <cell r="MI167"/>
          <cell r="MJ167"/>
          <cell r="MK167"/>
          <cell r="ML167"/>
          <cell r="MM167"/>
          <cell r="MN167"/>
          <cell r="MO167"/>
          <cell r="MP167"/>
          <cell r="MQ167"/>
          <cell r="MR167"/>
          <cell r="MS167"/>
          <cell r="MT167"/>
          <cell r="MU167"/>
          <cell r="MV167"/>
          <cell r="MW167"/>
          <cell r="MX167"/>
          <cell r="MY167"/>
          <cell r="MZ167"/>
          <cell r="NA167"/>
          <cell r="NG167"/>
          <cell r="NH167"/>
          <cell r="NI167"/>
          <cell r="NJ167"/>
          <cell r="NK167"/>
          <cell r="NL167"/>
          <cell r="NM167"/>
          <cell r="NN167"/>
          <cell r="NO167"/>
          <cell r="NP167"/>
          <cell r="NQ167"/>
          <cell r="NR167"/>
          <cell r="NS167"/>
          <cell r="NT167"/>
          <cell r="NU167"/>
          <cell r="NV167"/>
          <cell r="NW167"/>
          <cell r="NX167"/>
          <cell r="NY167"/>
          <cell r="NZ167"/>
          <cell r="OA167"/>
          <cell r="OB167"/>
          <cell r="OC167"/>
          <cell r="OD167"/>
          <cell r="OE167"/>
          <cell r="OL167"/>
          <cell r="OM167"/>
          <cell r="ON167"/>
          <cell r="OO167"/>
          <cell r="OP167"/>
        </row>
        <row r="168">
          <cell r="A168"/>
          <cell r="B168"/>
          <cell r="C168"/>
          <cell r="D168"/>
          <cell r="H168"/>
          <cell r="R168"/>
          <cell r="S168"/>
          <cell r="T168"/>
          <cell r="U168"/>
          <cell r="V168"/>
          <cell r="BB168"/>
          <cell r="BC168"/>
          <cell r="BD168"/>
          <cell r="BE168"/>
          <cell r="BG168"/>
          <cell r="BH168"/>
          <cell r="BI168"/>
          <cell r="BJ168"/>
          <cell r="BK168"/>
          <cell r="BL168"/>
          <cell r="BM168"/>
          <cell r="BN168"/>
          <cell r="BO168"/>
          <cell r="BP168"/>
          <cell r="BQ168"/>
          <cell r="BR168"/>
          <cell r="BS168"/>
          <cell r="BT168"/>
          <cell r="BU168"/>
          <cell r="BV168"/>
          <cell r="BW168"/>
          <cell r="BX168"/>
          <cell r="BY168"/>
          <cell r="BZ168"/>
          <cell r="CA168"/>
          <cell r="CB168"/>
          <cell r="CC168"/>
          <cell r="CD168"/>
          <cell r="CE168"/>
          <cell r="CF168"/>
          <cell r="CG168"/>
          <cell r="CH168"/>
          <cell r="CI168"/>
          <cell r="CJ168"/>
          <cell r="CQ168"/>
          <cell r="CR168"/>
          <cell r="CS168"/>
          <cell r="CT168"/>
          <cell r="DN168"/>
          <cell r="DS168"/>
          <cell r="DT168"/>
          <cell r="DU168"/>
          <cell r="DV168"/>
          <cell r="DX168"/>
          <cell r="DY168"/>
          <cell r="DZ168"/>
          <cell r="EA168"/>
          <cell r="FG168"/>
          <cell r="FH168"/>
          <cell r="FI168"/>
          <cell r="FJ168"/>
          <cell r="IY168"/>
          <cell r="IZ168"/>
          <cell r="JA168"/>
          <cell r="JB168"/>
          <cell r="JC168"/>
          <cell r="MC168"/>
          <cell r="MD168"/>
          <cell r="ME168"/>
          <cell r="MF168"/>
          <cell r="MG168"/>
          <cell r="MH168"/>
          <cell r="MI168"/>
          <cell r="MJ168"/>
          <cell r="MK168"/>
          <cell r="ML168"/>
          <cell r="MM168"/>
          <cell r="MN168"/>
          <cell r="MO168"/>
          <cell r="MP168"/>
          <cell r="MQ168"/>
          <cell r="MR168"/>
          <cell r="MS168"/>
          <cell r="MT168"/>
          <cell r="MU168"/>
          <cell r="MV168"/>
          <cell r="MW168"/>
          <cell r="MX168"/>
          <cell r="MY168"/>
          <cell r="MZ168"/>
          <cell r="NA168"/>
          <cell r="NG168"/>
          <cell r="NH168"/>
          <cell r="NI168"/>
          <cell r="NJ168"/>
          <cell r="NK168"/>
          <cell r="NL168"/>
          <cell r="NM168"/>
          <cell r="NN168"/>
          <cell r="NO168"/>
          <cell r="NP168"/>
          <cell r="NQ168"/>
          <cell r="NR168"/>
          <cell r="NS168"/>
          <cell r="NT168"/>
          <cell r="NU168"/>
          <cell r="NV168"/>
          <cell r="NW168"/>
          <cell r="NX168"/>
          <cell r="NY168"/>
          <cell r="NZ168"/>
          <cell r="OA168"/>
          <cell r="OB168"/>
          <cell r="OC168"/>
          <cell r="OD168"/>
          <cell r="OE168"/>
          <cell r="OL168"/>
          <cell r="OM168"/>
          <cell r="ON168"/>
          <cell r="OO168"/>
          <cell r="OP168"/>
        </row>
        <row r="169">
          <cell r="A169"/>
          <cell r="B169"/>
          <cell r="C169"/>
          <cell r="D169"/>
          <cell r="H169"/>
          <cell r="R169"/>
          <cell r="S169"/>
          <cell r="T169"/>
          <cell r="U169"/>
          <cell r="V169"/>
          <cell r="BB169"/>
          <cell r="BC169"/>
          <cell r="BD169"/>
          <cell r="BE169"/>
          <cell r="BG169"/>
          <cell r="BH169"/>
          <cell r="BI169"/>
          <cell r="BJ169"/>
          <cell r="BK169"/>
          <cell r="BL169"/>
          <cell r="BM169"/>
          <cell r="BN169"/>
          <cell r="BO169"/>
          <cell r="BP169"/>
          <cell r="BQ169"/>
          <cell r="BR169"/>
          <cell r="BS169"/>
          <cell r="BT169"/>
          <cell r="BU169"/>
          <cell r="BV169"/>
          <cell r="BW169"/>
          <cell r="BX169"/>
          <cell r="BY169"/>
          <cell r="BZ169"/>
          <cell r="CA169"/>
          <cell r="CB169"/>
          <cell r="CC169"/>
          <cell r="CD169"/>
          <cell r="CE169"/>
          <cell r="CF169"/>
          <cell r="CG169"/>
          <cell r="CH169"/>
          <cell r="CI169"/>
          <cell r="CJ169"/>
          <cell r="CQ169"/>
          <cell r="CR169"/>
          <cell r="CS169"/>
          <cell r="CT169"/>
          <cell r="DN169"/>
          <cell r="DS169"/>
          <cell r="DT169"/>
          <cell r="DU169"/>
          <cell r="DV169"/>
          <cell r="DX169"/>
          <cell r="DY169"/>
          <cell r="DZ169"/>
          <cell r="EA169"/>
          <cell r="FG169"/>
          <cell r="FH169"/>
          <cell r="FI169"/>
          <cell r="FJ169"/>
          <cell r="IY169"/>
          <cell r="IZ169"/>
          <cell r="JA169"/>
          <cell r="JB169"/>
          <cell r="JC169"/>
          <cell r="MC169"/>
          <cell r="MD169"/>
          <cell r="ME169"/>
          <cell r="MF169"/>
          <cell r="MG169"/>
          <cell r="MH169"/>
          <cell r="MI169"/>
          <cell r="MJ169"/>
          <cell r="MK169"/>
          <cell r="ML169"/>
          <cell r="MM169"/>
          <cell r="MN169"/>
          <cell r="MO169"/>
          <cell r="MP169"/>
          <cell r="MQ169"/>
          <cell r="MR169"/>
          <cell r="MS169"/>
          <cell r="MT169"/>
          <cell r="MU169"/>
          <cell r="MV169"/>
          <cell r="MW169"/>
          <cell r="MX169"/>
          <cell r="MY169"/>
          <cell r="MZ169"/>
          <cell r="NA169"/>
          <cell r="NG169"/>
          <cell r="NH169"/>
          <cell r="NI169"/>
          <cell r="NJ169"/>
          <cell r="NK169"/>
          <cell r="NL169"/>
          <cell r="NM169"/>
          <cell r="NN169"/>
          <cell r="NO169"/>
          <cell r="NP169"/>
          <cell r="NQ169"/>
          <cell r="NR169"/>
          <cell r="NS169"/>
          <cell r="NT169"/>
          <cell r="NU169"/>
          <cell r="NV169"/>
          <cell r="NW169"/>
          <cell r="NX169"/>
          <cell r="NY169"/>
          <cell r="NZ169"/>
          <cell r="OA169"/>
          <cell r="OB169"/>
          <cell r="OC169"/>
          <cell r="OD169"/>
          <cell r="OE169"/>
          <cell r="OL169"/>
          <cell r="OM169"/>
          <cell r="ON169"/>
          <cell r="OO169"/>
          <cell r="OP169"/>
        </row>
        <row r="170">
          <cell r="A170"/>
          <cell r="B170"/>
          <cell r="C170"/>
          <cell r="D170"/>
          <cell r="H170"/>
          <cell r="R170"/>
          <cell r="S170"/>
          <cell r="T170"/>
          <cell r="U170"/>
          <cell r="V170"/>
          <cell r="BB170"/>
          <cell r="BC170"/>
          <cell r="BD170"/>
          <cell r="BE170"/>
          <cell r="BG170"/>
          <cell r="BH170"/>
          <cell r="BI170"/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Q170"/>
          <cell r="CR170"/>
          <cell r="CS170"/>
          <cell r="CT170"/>
          <cell r="DN170"/>
          <cell r="DS170"/>
          <cell r="DT170"/>
          <cell r="DU170"/>
          <cell r="DV170"/>
          <cell r="DX170"/>
          <cell r="DY170"/>
          <cell r="DZ170"/>
          <cell r="EA170"/>
          <cell r="FG170"/>
          <cell r="FH170"/>
          <cell r="FI170"/>
          <cell r="FJ170"/>
          <cell r="IY170"/>
          <cell r="IZ170"/>
          <cell r="JA170"/>
          <cell r="JB170"/>
          <cell r="JC170"/>
          <cell r="MC170"/>
          <cell r="MD170"/>
          <cell r="ME170"/>
          <cell r="MF170"/>
          <cell r="MG170"/>
          <cell r="MH170"/>
          <cell r="MI170"/>
          <cell r="MJ170"/>
          <cell r="MK170"/>
          <cell r="ML170"/>
          <cell r="MM170"/>
          <cell r="MN170"/>
          <cell r="MO170"/>
          <cell r="MP170"/>
          <cell r="MQ170"/>
          <cell r="MR170"/>
          <cell r="MS170"/>
          <cell r="MT170"/>
          <cell r="MU170"/>
          <cell r="MV170"/>
          <cell r="MW170"/>
          <cell r="MX170"/>
          <cell r="MY170"/>
          <cell r="MZ170"/>
          <cell r="NA170"/>
          <cell r="NG170"/>
          <cell r="NH170"/>
          <cell r="NI170"/>
          <cell r="NJ170"/>
          <cell r="NK170"/>
          <cell r="NL170"/>
          <cell r="NM170"/>
          <cell r="NN170"/>
          <cell r="NO170"/>
          <cell r="NP170"/>
          <cell r="NQ170"/>
          <cell r="NR170"/>
          <cell r="NS170"/>
          <cell r="NT170"/>
          <cell r="NU170"/>
          <cell r="NV170"/>
          <cell r="NW170"/>
          <cell r="NX170"/>
          <cell r="NY170"/>
          <cell r="NZ170"/>
          <cell r="OA170"/>
          <cell r="OB170"/>
          <cell r="OC170"/>
          <cell r="OD170"/>
          <cell r="OE170"/>
          <cell r="OL170"/>
          <cell r="OM170"/>
          <cell r="ON170"/>
          <cell r="OO170"/>
          <cell r="OP170"/>
        </row>
        <row r="171">
          <cell r="A171"/>
          <cell r="B171"/>
          <cell r="C171"/>
          <cell r="D171"/>
          <cell r="H171"/>
          <cell r="R171"/>
          <cell r="S171"/>
          <cell r="T171"/>
          <cell r="U171"/>
          <cell r="V171"/>
          <cell r="BB171"/>
          <cell r="BC171"/>
          <cell r="BD171"/>
          <cell r="BE171"/>
          <cell r="BG171"/>
          <cell r="BH171"/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Q171"/>
          <cell r="CR171"/>
          <cell r="CS171"/>
          <cell r="CT171"/>
          <cell r="DN171"/>
          <cell r="DS171"/>
          <cell r="DT171"/>
          <cell r="DU171"/>
          <cell r="DV171"/>
          <cell r="DX171"/>
          <cell r="DY171"/>
          <cell r="DZ171"/>
          <cell r="EA171"/>
          <cell r="FG171"/>
          <cell r="FH171"/>
          <cell r="FI171"/>
          <cell r="FJ171"/>
          <cell r="IY171"/>
          <cell r="IZ171"/>
          <cell r="JA171"/>
          <cell r="JB171"/>
          <cell r="JC171"/>
          <cell r="MC171"/>
          <cell r="MD171"/>
          <cell r="ME171"/>
          <cell r="MF171"/>
          <cell r="MG171"/>
          <cell r="MH171"/>
          <cell r="MI171"/>
          <cell r="MJ171"/>
          <cell r="MK171"/>
          <cell r="ML171"/>
          <cell r="MM171"/>
          <cell r="MN171"/>
          <cell r="MO171"/>
          <cell r="MP171"/>
          <cell r="MQ171"/>
          <cell r="MR171"/>
          <cell r="MS171"/>
          <cell r="MT171"/>
          <cell r="MU171"/>
          <cell r="MV171"/>
          <cell r="MW171"/>
          <cell r="MX171"/>
          <cell r="MY171"/>
          <cell r="MZ171"/>
          <cell r="NA171"/>
          <cell r="NG171"/>
          <cell r="NH171"/>
          <cell r="NI171"/>
          <cell r="NJ171"/>
          <cell r="NK171"/>
          <cell r="NL171"/>
          <cell r="NM171"/>
          <cell r="NN171"/>
          <cell r="NO171"/>
          <cell r="NP171"/>
          <cell r="NQ171"/>
          <cell r="NR171"/>
          <cell r="NS171"/>
          <cell r="NT171"/>
          <cell r="NU171"/>
          <cell r="NV171"/>
          <cell r="NW171"/>
          <cell r="NX171"/>
          <cell r="NY171"/>
          <cell r="NZ171"/>
          <cell r="OA171"/>
          <cell r="OB171"/>
          <cell r="OC171"/>
          <cell r="OD171"/>
          <cell r="OE171"/>
          <cell r="OL171"/>
          <cell r="OM171"/>
          <cell r="ON171"/>
          <cell r="OO171"/>
          <cell r="OP171"/>
        </row>
        <row r="172">
          <cell r="A172"/>
          <cell r="B172"/>
          <cell r="C172"/>
          <cell r="D172"/>
          <cell r="H172"/>
          <cell r="R172"/>
          <cell r="S172"/>
          <cell r="T172"/>
          <cell r="U172"/>
          <cell r="V172"/>
          <cell r="BB172"/>
          <cell r="BC172"/>
          <cell r="BD172"/>
          <cell r="BE172"/>
          <cell r="BG172"/>
          <cell r="BH172"/>
          <cell r="BI172"/>
          <cell r="BJ172"/>
          <cell r="BK172"/>
          <cell r="BL172"/>
          <cell r="BM172"/>
          <cell r="BN172"/>
          <cell r="BO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Q172"/>
          <cell r="CR172"/>
          <cell r="CS172"/>
          <cell r="CT172"/>
          <cell r="DN172"/>
          <cell r="DS172"/>
          <cell r="DT172"/>
          <cell r="DU172"/>
          <cell r="DV172"/>
          <cell r="DX172"/>
          <cell r="DY172"/>
          <cell r="DZ172"/>
          <cell r="EA172"/>
          <cell r="FG172"/>
          <cell r="FH172"/>
          <cell r="FI172"/>
          <cell r="FJ172"/>
          <cell r="IY172"/>
          <cell r="IZ172"/>
          <cell r="JA172"/>
          <cell r="JB172"/>
          <cell r="JC172"/>
          <cell r="MC172"/>
          <cell r="MD172"/>
          <cell r="ME172"/>
          <cell r="MF172"/>
          <cell r="MG172"/>
          <cell r="MH172"/>
          <cell r="MI172"/>
          <cell r="MJ172"/>
          <cell r="MK172"/>
          <cell r="ML172"/>
          <cell r="MM172"/>
          <cell r="MN172"/>
          <cell r="MO172"/>
          <cell r="MP172"/>
          <cell r="MQ172"/>
          <cell r="MR172"/>
          <cell r="MS172"/>
          <cell r="MT172"/>
          <cell r="MU172"/>
          <cell r="MV172"/>
          <cell r="MW172"/>
          <cell r="MX172"/>
          <cell r="MY172"/>
          <cell r="MZ172"/>
          <cell r="NA172"/>
          <cell r="NG172"/>
          <cell r="NH172"/>
          <cell r="NI172"/>
          <cell r="NJ172"/>
          <cell r="NK172"/>
          <cell r="NL172"/>
          <cell r="NM172"/>
          <cell r="NN172"/>
          <cell r="NO172"/>
          <cell r="NP172"/>
          <cell r="NQ172"/>
          <cell r="NR172"/>
          <cell r="NS172"/>
          <cell r="NT172"/>
          <cell r="NU172"/>
          <cell r="NV172"/>
          <cell r="NW172"/>
          <cell r="NX172"/>
          <cell r="NY172"/>
          <cell r="NZ172"/>
          <cell r="OA172"/>
          <cell r="OB172"/>
          <cell r="OC172"/>
          <cell r="OD172"/>
          <cell r="OE172"/>
          <cell r="OL172"/>
          <cell r="OM172"/>
          <cell r="ON172"/>
          <cell r="OO172"/>
          <cell r="OP172"/>
        </row>
        <row r="173">
          <cell r="A173"/>
          <cell r="B173"/>
          <cell r="C173"/>
          <cell r="D173"/>
          <cell r="H173"/>
          <cell r="R173"/>
          <cell r="S173"/>
          <cell r="T173"/>
          <cell r="U173"/>
          <cell r="V173"/>
          <cell r="BB173"/>
          <cell r="BC173"/>
          <cell r="BD173"/>
          <cell r="BE173"/>
          <cell r="BG173"/>
          <cell r="BH173"/>
          <cell r="BI173"/>
          <cell r="BJ173"/>
          <cell r="BK173"/>
          <cell r="BL173"/>
          <cell r="BM173"/>
          <cell r="BN173"/>
          <cell r="BO173"/>
          <cell r="BP173"/>
          <cell r="BQ173"/>
          <cell r="BR173"/>
          <cell r="BS173"/>
          <cell r="BT173"/>
          <cell r="BU173"/>
          <cell r="BV173"/>
          <cell r="BW173"/>
          <cell r="BX173"/>
          <cell r="BY173"/>
          <cell r="BZ173"/>
          <cell r="CA173"/>
          <cell r="CB173"/>
          <cell r="CC173"/>
          <cell r="CD173"/>
          <cell r="CE173"/>
          <cell r="CF173"/>
          <cell r="CG173"/>
          <cell r="CH173"/>
          <cell r="CI173"/>
          <cell r="CJ173"/>
          <cell r="CQ173"/>
          <cell r="CR173"/>
          <cell r="CS173"/>
          <cell r="CT173"/>
          <cell r="DN173"/>
          <cell r="DS173"/>
          <cell r="DT173"/>
          <cell r="DU173"/>
          <cell r="DV173"/>
          <cell r="DX173"/>
          <cell r="DY173"/>
          <cell r="DZ173"/>
          <cell r="EA173"/>
          <cell r="FG173"/>
          <cell r="FH173"/>
          <cell r="FI173"/>
          <cell r="FJ173"/>
          <cell r="IY173"/>
          <cell r="IZ173"/>
          <cell r="JA173"/>
          <cell r="JB173"/>
          <cell r="JC173"/>
          <cell r="MC173"/>
          <cell r="MD173"/>
          <cell r="ME173"/>
          <cell r="MF173"/>
          <cell r="MG173"/>
          <cell r="MH173"/>
          <cell r="MI173"/>
          <cell r="MJ173"/>
          <cell r="MK173"/>
          <cell r="ML173"/>
          <cell r="MM173"/>
          <cell r="MN173"/>
          <cell r="MO173"/>
          <cell r="MP173"/>
          <cell r="MQ173"/>
          <cell r="MR173"/>
          <cell r="MS173"/>
          <cell r="MT173"/>
          <cell r="MU173"/>
          <cell r="MV173"/>
          <cell r="MW173"/>
          <cell r="MX173"/>
          <cell r="MY173"/>
          <cell r="MZ173"/>
          <cell r="NA173"/>
          <cell r="NG173"/>
          <cell r="NH173"/>
          <cell r="NI173"/>
          <cell r="NJ173"/>
          <cell r="NK173"/>
          <cell r="NL173"/>
          <cell r="NM173"/>
          <cell r="NN173"/>
          <cell r="NO173"/>
          <cell r="NP173"/>
          <cell r="NQ173"/>
          <cell r="NR173"/>
          <cell r="NS173"/>
          <cell r="NT173"/>
          <cell r="NU173"/>
          <cell r="NV173"/>
          <cell r="NW173"/>
          <cell r="NX173"/>
          <cell r="NY173"/>
          <cell r="NZ173"/>
          <cell r="OA173"/>
          <cell r="OB173"/>
          <cell r="OC173"/>
          <cell r="OD173"/>
          <cell r="OE173"/>
          <cell r="OL173"/>
          <cell r="OM173"/>
          <cell r="ON173"/>
          <cell r="OO173"/>
          <cell r="OP173"/>
        </row>
        <row r="174">
          <cell r="A174"/>
          <cell r="B174"/>
          <cell r="C174"/>
          <cell r="D174"/>
          <cell r="H174"/>
          <cell r="R174"/>
          <cell r="S174"/>
          <cell r="T174"/>
          <cell r="U174"/>
          <cell r="V174"/>
          <cell r="BB174"/>
          <cell r="BC174"/>
          <cell r="BD174"/>
          <cell r="BE174"/>
          <cell r="BG174"/>
          <cell r="BH174"/>
          <cell r="BI174"/>
          <cell r="BJ174"/>
          <cell r="BK174"/>
          <cell r="BL174"/>
          <cell r="BM174"/>
          <cell r="BN174"/>
          <cell r="BO174"/>
          <cell r="BP174"/>
          <cell r="BQ174"/>
          <cell r="BR174"/>
          <cell r="BS174"/>
          <cell r="BT174"/>
          <cell r="BU174"/>
          <cell r="BV174"/>
          <cell r="BW174"/>
          <cell r="BX174"/>
          <cell r="BY174"/>
          <cell r="BZ174"/>
          <cell r="CA174"/>
          <cell r="CB174"/>
          <cell r="CC174"/>
          <cell r="CD174"/>
          <cell r="CE174"/>
          <cell r="CF174"/>
          <cell r="CG174"/>
          <cell r="CH174"/>
          <cell r="CI174"/>
          <cell r="CJ174"/>
          <cell r="CQ174"/>
          <cell r="CR174"/>
          <cell r="CS174"/>
          <cell r="CT174"/>
          <cell r="DN174"/>
          <cell r="DS174"/>
          <cell r="DT174"/>
          <cell r="DU174"/>
          <cell r="DV174"/>
          <cell r="DX174"/>
          <cell r="DY174"/>
          <cell r="DZ174"/>
          <cell r="EA174"/>
          <cell r="FG174"/>
          <cell r="FH174"/>
          <cell r="FI174"/>
          <cell r="FJ174"/>
          <cell r="IY174"/>
          <cell r="IZ174"/>
          <cell r="JA174"/>
          <cell r="JB174"/>
          <cell r="JC174"/>
          <cell r="MC174"/>
          <cell r="MD174"/>
          <cell r="ME174"/>
          <cell r="MF174"/>
          <cell r="MG174"/>
          <cell r="MH174"/>
          <cell r="MI174"/>
          <cell r="MJ174"/>
          <cell r="MK174"/>
          <cell r="ML174"/>
          <cell r="MM174"/>
          <cell r="MN174"/>
          <cell r="MO174"/>
          <cell r="MP174"/>
          <cell r="MQ174"/>
          <cell r="MR174"/>
          <cell r="MS174"/>
          <cell r="MT174"/>
          <cell r="MU174"/>
          <cell r="MV174"/>
          <cell r="MW174"/>
          <cell r="MX174"/>
          <cell r="MY174"/>
          <cell r="MZ174"/>
          <cell r="NA174"/>
          <cell r="NG174"/>
          <cell r="NH174"/>
          <cell r="NI174"/>
          <cell r="NJ174"/>
          <cell r="NK174"/>
          <cell r="NL174"/>
          <cell r="NM174"/>
          <cell r="NN174"/>
          <cell r="NO174"/>
          <cell r="NP174"/>
          <cell r="NQ174"/>
          <cell r="NR174"/>
          <cell r="NS174"/>
          <cell r="NT174"/>
          <cell r="NU174"/>
          <cell r="NV174"/>
          <cell r="NW174"/>
          <cell r="NX174"/>
          <cell r="NY174"/>
          <cell r="NZ174"/>
          <cell r="OA174"/>
          <cell r="OB174"/>
          <cell r="OC174"/>
          <cell r="OD174"/>
          <cell r="OE174"/>
          <cell r="OL174"/>
          <cell r="OM174"/>
          <cell r="ON174"/>
          <cell r="OO174"/>
          <cell r="OP174"/>
        </row>
        <row r="175">
          <cell r="A175"/>
          <cell r="B175"/>
          <cell r="C175"/>
          <cell r="D175"/>
          <cell r="H175"/>
          <cell r="R175"/>
          <cell r="S175"/>
          <cell r="T175"/>
          <cell r="U175"/>
          <cell r="V175"/>
          <cell r="BB175"/>
          <cell r="BC175"/>
          <cell r="BD175"/>
          <cell r="BE175"/>
          <cell r="BG175"/>
          <cell r="BH175"/>
          <cell r="BI175"/>
          <cell r="BJ175"/>
          <cell r="BK175"/>
          <cell r="BL175"/>
          <cell r="BM175"/>
          <cell r="BN175"/>
          <cell r="BO175"/>
          <cell r="BP175"/>
          <cell r="BQ175"/>
          <cell r="BR175"/>
          <cell r="BS175"/>
          <cell r="BT175"/>
          <cell r="BU175"/>
          <cell r="BV175"/>
          <cell r="BW175"/>
          <cell r="BX175"/>
          <cell r="BY175"/>
          <cell r="BZ175"/>
          <cell r="CA175"/>
          <cell r="CB175"/>
          <cell r="CC175"/>
          <cell r="CD175"/>
          <cell r="CE175"/>
          <cell r="CF175"/>
          <cell r="CG175"/>
          <cell r="CH175"/>
          <cell r="CI175"/>
          <cell r="CJ175"/>
          <cell r="CQ175"/>
          <cell r="CR175"/>
          <cell r="CS175"/>
          <cell r="CT175"/>
          <cell r="DN175"/>
          <cell r="DS175"/>
          <cell r="DT175"/>
          <cell r="DU175"/>
          <cell r="DV175"/>
          <cell r="DX175"/>
          <cell r="DY175"/>
          <cell r="DZ175"/>
          <cell r="EA175"/>
          <cell r="FG175"/>
          <cell r="FH175"/>
          <cell r="FI175"/>
          <cell r="FJ175"/>
          <cell r="IY175"/>
          <cell r="IZ175"/>
          <cell r="JA175"/>
          <cell r="JB175"/>
          <cell r="JC175"/>
          <cell r="MC175"/>
          <cell r="MD175"/>
          <cell r="ME175"/>
          <cell r="MF175"/>
          <cell r="MG175"/>
          <cell r="MH175"/>
          <cell r="MI175"/>
          <cell r="MJ175"/>
          <cell r="MK175"/>
          <cell r="ML175"/>
          <cell r="MM175"/>
          <cell r="MN175"/>
          <cell r="MO175"/>
          <cell r="MP175"/>
          <cell r="MQ175"/>
          <cell r="MR175"/>
          <cell r="MS175"/>
          <cell r="MT175"/>
          <cell r="MU175"/>
          <cell r="MV175"/>
          <cell r="MW175"/>
          <cell r="MX175"/>
          <cell r="MY175"/>
          <cell r="MZ175"/>
          <cell r="NA175"/>
          <cell r="NG175"/>
          <cell r="NH175"/>
          <cell r="NI175"/>
          <cell r="NJ175"/>
          <cell r="NK175"/>
          <cell r="NL175"/>
          <cell r="NM175"/>
          <cell r="NN175"/>
          <cell r="NO175"/>
          <cell r="NP175"/>
          <cell r="NQ175"/>
          <cell r="NR175"/>
          <cell r="NS175"/>
          <cell r="NT175"/>
          <cell r="NU175"/>
          <cell r="NV175"/>
          <cell r="NW175"/>
          <cell r="NX175"/>
          <cell r="NY175"/>
          <cell r="NZ175"/>
          <cell r="OA175"/>
          <cell r="OB175"/>
          <cell r="OC175"/>
          <cell r="OD175"/>
          <cell r="OE175"/>
          <cell r="OL175"/>
          <cell r="OM175"/>
          <cell r="ON175"/>
          <cell r="OO175"/>
          <cell r="OP175"/>
        </row>
        <row r="176">
          <cell r="A176"/>
          <cell r="B176"/>
          <cell r="C176"/>
          <cell r="D176"/>
          <cell r="H176"/>
          <cell r="R176"/>
          <cell r="S176"/>
          <cell r="T176"/>
          <cell r="U176"/>
          <cell r="V176"/>
          <cell r="BB176"/>
          <cell r="BC176"/>
          <cell r="BD176"/>
          <cell r="BE176"/>
          <cell r="BG176"/>
          <cell r="BH176"/>
          <cell r="BI176"/>
          <cell r="BJ176"/>
          <cell r="BK176"/>
          <cell r="BL176"/>
          <cell r="BM176"/>
          <cell r="BN176"/>
          <cell r="BO176"/>
          <cell r="BP176"/>
          <cell r="BQ176"/>
          <cell r="BR176"/>
          <cell r="BS176"/>
          <cell r="BT176"/>
          <cell r="BU176"/>
          <cell r="BV176"/>
          <cell r="BW176"/>
          <cell r="BX176"/>
          <cell r="BY176"/>
          <cell r="BZ176"/>
          <cell r="CA176"/>
          <cell r="CB176"/>
          <cell r="CC176"/>
          <cell r="CD176"/>
          <cell r="CE176"/>
          <cell r="CF176"/>
          <cell r="CG176"/>
          <cell r="CH176"/>
          <cell r="CI176"/>
          <cell r="CJ176"/>
          <cell r="CQ176"/>
          <cell r="CR176"/>
          <cell r="CS176"/>
          <cell r="CT176"/>
          <cell r="DN176"/>
          <cell r="DS176"/>
          <cell r="DT176"/>
          <cell r="DU176"/>
          <cell r="DV176"/>
          <cell r="DX176"/>
          <cell r="DY176"/>
          <cell r="DZ176"/>
          <cell r="EA176"/>
          <cell r="FG176"/>
          <cell r="FH176"/>
          <cell r="FI176"/>
          <cell r="FJ176"/>
          <cell r="IY176"/>
          <cell r="IZ176"/>
          <cell r="JA176"/>
          <cell r="JB176"/>
          <cell r="JC176"/>
          <cell r="MC176"/>
          <cell r="MD176"/>
          <cell r="ME176"/>
          <cell r="MF176"/>
          <cell r="MG176"/>
          <cell r="MH176"/>
          <cell r="MI176"/>
          <cell r="MJ176"/>
          <cell r="MK176"/>
          <cell r="ML176"/>
          <cell r="MM176"/>
          <cell r="MN176"/>
          <cell r="MO176"/>
          <cell r="MP176"/>
          <cell r="MQ176"/>
          <cell r="MR176"/>
          <cell r="MS176"/>
          <cell r="MT176"/>
          <cell r="MU176"/>
          <cell r="MV176"/>
          <cell r="MW176"/>
          <cell r="MX176"/>
          <cell r="MY176"/>
          <cell r="MZ176"/>
          <cell r="NA176"/>
          <cell r="NG176"/>
          <cell r="NH176"/>
          <cell r="NI176"/>
          <cell r="NJ176"/>
          <cell r="NK176"/>
          <cell r="NL176"/>
          <cell r="NM176"/>
          <cell r="NN176"/>
          <cell r="NO176"/>
          <cell r="NP176"/>
          <cell r="NQ176"/>
          <cell r="NR176"/>
          <cell r="NS176"/>
          <cell r="NT176"/>
          <cell r="NU176"/>
          <cell r="NV176"/>
          <cell r="NW176"/>
          <cell r="NX176"/>
          <cell r="NY176"/>
          <cell r="NZ176"/>
          <cell r="OA176"/>
          <cell r="OB176"/>
          <cell r="OC176"/>
          <cell r="OD176"/>
          <cell r="OE176"/>
          <cell r="OL176"/>
          <cell r="OM176"/>
          <cell r="ON176"/>
          <cell r="OO176"/>
          <cell r="OP176"/>
        </row>
        <row r="177">
          <cell r="A177"/>
          <cell r="B177"/>
          <cell r="C177"/>
          <cell r="D177"/>
          <cell r="H177"/>
          <cell r="R177"/>
          <cell r="S177"/>
          <cell r="T177"/>
          <cell r="U177"/>
          <cell r="V177"/>
          <cell r="BB177"/>
          <cell r="BC177"/>
          <cell r="BD177"/>
          <cell r="BE177"/>
          <cell r="BG177"/>
          <cell r="BH177"/>
          <cell r="BI177"/>
          <cell r="BJ177"/>
          <cell r="BK177"/>
          <cell r="BL177"/>
          <cell r="BM177"/>
          <cell r="BN177"/>
          <cell r="BO177"/>
          <cell r="BP177"/>
          <cell r="BQ177"/>
          <cell r="BR177"/>
          <cell r="BS177"/>
          <cell r="BT177"/>
          <cell r="BU177"/>
          <cell r="BV177"/>
          <cell r="BW177"/>
          <cell r="BX177"/>
          <cell r="BY177"/>
          <cell r="BZ177"/>
          <cell r="CA177"/>
          <cell r="CB177"/>
          <cell r="CC177"/>
          <cell r="CD177"/>
          <cell r="CE177"/>
          <cell r="CF177"/>
          <cell r="CG177"/>
          <cell r="CH177"/>
          <cell r="CI177"/>
          <cell r="CJ177"/>
          <cell r="CQ177"/>
          <cell r="CR177"/>
          <cell r="CS177"/>
          <cell r="CT177"/>
          <cell r="DN177"/>
          <cell r="DS177"/>
          <cell r="DT177"/>
          <cell r="DU177"/>
          <cell r="DV177"/>
          <cell r="DX177"/>
          <cell r="DY177"/>
          <cell r="DZ177"/>
          <cell r="EA177"/>
          <cell r="FG177"/>
          <cell r="FH177"/>
          <cell r="FI177"/>
          <cell r="FJ177"/>
          <cell r="IY177"/>
          <cell r="IZ177"/>
          <cell r="JA177"/>
          <cell r="JB177"/>
          <cell r="JC177"/>
          <cell r="MC177"/>
          <cell r="MD177"/>
          <cell r="ME177"/>
          <cell r="MF177"/>
          <cell r="MG177"/>
          <cell r="MH177"/>
          <cell r="MI177"/>
          <cell r="MJ177"/>
          <cell r="MK177"/>
          <cell r="ML177"/>
          <cell r="MM177"/>
          <cell r="MN177"/>
          <cell r="MO177"/>
          <cell r="MP177"/>
          <cell r="MQ177"/>
          <cell r="MR177"/>
          <cell r="MS177"/>
          <cell r="MT177"/>
          <cell r="MU177"/>
          <cell r="MV177"/>
          <cell r="MW177"/>
          <cell r="MX177"/>
          <cell r="MY177"/>
          <cell r="MZ177"/>
          <cell r="NA177"/>
          <cell r="NG177"/>
          <cell r="NH177"/>
          <cell r="NI177"/>
          <cell r="NJ177"/>
          <cell r="NK177"/>
          <cell r="NL177"/>
          <cell r="NM177"/>
          <cell r="NN177"/>
          <cell r="NO177"/>
          <cell r="NP177"/>
          <cell r="NQ177"/>
          <cell r="NR177"/>
          <cell r="NS177"/>
          <cell r="NT177"/>
          <cell r="NU177"/>
          <cell r="NV177"/>
          <cell r="NW177"/>
          <cell r="NX177"/>
          <cell r="NY177"/>
          <cell r="NZ177"/>
          <cell r="OA177"/>
          <cell r="OB177"/>
          <cell r="OC177"/>
          <cell r="OD177"/>
          <cell r="OE177"/>
          <cell r="OL177"/>
          <cell r="OM177"/>
          <cell r="ON177"/>
          <cell r="OO177"/>
          <cell r="OP177"/>
        </row>
        <row r="178">
          <cell r="A178"/>
          <cell r="B178"/>
          <cell r="C178"/>
          <cell r="D178"/>
          <cell r="H178"/>
          <cell r="R178"/>
          <cell r="S178"/>
          <cell r="T178"/>
          <cell r="U178"/>
          <cell r="V178"/>
          <cell r="BB178"/>
          <cell r="BC178"/>
          <cell r="BD178"/>
          <cell r="BE178"/>
          <cell r="BG178"/>
          <cell r="BH178"/>
          <cell r="BI178"/>
          <cell r="BJ178"/>
          <cell r="BK178"/>
          <cell r="BL178"/>
          <cell r="BM178"/>
          <cell r="BN178"/>
          <cell r="BO178"/>
          <cell r="BP178"/>
          <cell r="BQ178"/>
          <cell r="BR178"/>
          <cell r="BS178"/>
          <cell r="BT178"/>
          <cell r="BU178"/>
          <cell r="BV178"/>
          <cell r="BW178"/>
          <cell r="BX178"/>
          <cell r="BY178"/>
          <cell r="BZ178"/>
          <cell r="CA178"/>
          <cell r="CB178"/>
          <cell r="CC178"/>
          <cell r="CD178"/>
          <cell r="CE178"/>
          <cell r="CF178"/>
          <cell r="CG178"/>
          <cell r="CH178"/>
          <cell r="CI178"/>
          <cell r="CJ178"/>
          <cell r="CQ178"/>
          <cell r="CR178"/>
          <cell r="CS178"/>
          <cell r="CT178"/>
          <cell r="DN178"/>
          <cell r="DS178"/>
          <cell r="DT178"/>
          <cell r="DU178"/>
          <cell r="DV178"/>
          <cell r="DX178"/>
          <cell r="DY178"/>
          <cell r="DZ178"/>
          <cell r="EA178"/>
          <cell r="FG178"/>
          <cell r="FH178"/>
          <cell r="FI178"/>
          <cell r="FJ178"/>
          <cell r="IY178"/>
          <cell r="IZ178"/>
          <cell r="JA178"/>
          <cell r="JB178"/>
          <cell r="JC178"/>
          <cell r="MC178"/>
          <cell r="MD178"/>
          <cell r="ME178"/>
          <cell r="MF178"/>
          <cell r="MG178"/>
          <cell r="MH178"/>
          <cell r="MI178"/>
          <cell r="MJ178"/>
          <cell r="MK178"/>
          <cell r="ML178"/>
          <cell r="MM178"/>
          <cell r="MN178"/>
          <cell r="MO178"/>
          <cell r="MP178"/>
          <cell r="MQ178"/>
          <cell r="MR178"/>
          <cell r="MS178"/>
          <cell r="MT178"/>
          <cell r="MU178"/>
          <cell r="MV178"/>
          <cell r="MW178"/>
          <cell r="MX178"/>
          <cell r="MY178"/>
          <cell r="MZ178"/>
          <cell r="NA178"/>
          <cell r="NG178"/>
          <cell r="NH178"/>
          <cell r="NI178"/>
          <cell r="NJ178"/>
          <cell r="NK178"/>
          <cell r="NL178"/>
          <cell r="NM178"/>
          <cell r="NN178"/>
          <cell r="NO178"/>
          <cell r="NP178"/>
          <cell r="NQ178"/>
          <cell r="NR178"/>
          <cell r="NS178"/>
          <cell r="NT178"/>
          <cell r="NU178"/>
          <cell r="NV178"/>
          <cell r="NW178"/>
          <cell r="NX178"/>
          <cell r="NY178"/>
          <cell r="NZ178"/>
          <cell r="OA178"/>
          <cell r="OB178"/>
          <cell r="OC178"/>
          <cell r="OD178"/>
          <cell r="OE178"/>
          <cell r="OL178"/>
          <cell r="OM178"/>
          <cell r="ON178"/>
          <cell r="OO178"/>
          <cell r="OP178"/>
        </row>
        <row r="179">
          <cell r="A179"/>
          <cell r="B179"/>
          <cell r="C179"/>
          <cell r="D179"/>
          <cell r="H179"/>
          <cell r="R179"/>
          <cell r="S179"/>
          <cell r="T179"/>
          <cell r="U179"/>
          <cell r="V179"/>
          <cell r="BB179"/>
          <cell r="BC179"/>
          <cell r="BD179"/>
          <cell r="BE179"/>
          <cell r="BG179"/>
          <cell r="BH179"/>
          <cell r="BI179"/>
          <cell r="BJ179"/>
          <cell r="BK179"/>
          <cell r="BL179"/>
          <cell r="BM179"/>
          <cell r="BN179"/>
          <cell r="BO179"/>
          <cell r="BP179"/>
          <cell r="BQ179"/>
          <cell r="BR179"/>
          <cell r="BS179"/>
          <cell r="BT179"/>
          <cell r="BU179"/>
          <cell r="BV179"/>
          <cell r="BW179"/>
          <cell r="BX179"/>
          <cell r="BY179"/>
          <cell r="BZ179"/>
          <cell r="CA179"/>
          <cell r="CB179"/>
          <cell r="CC179"/>
          <cell r="CD179"/>
          <cell r="CE179"/>
          <cell r="CF179"/>
          <cell r="CG179"/>
          <cell r="CH179"/>
          <cell r="CI179"/>
          <cell r="CJ179"/>
          <cell r="CQ179"/>
          <cell r="CR179"/>
          <cell r="CS179"/>
          <cell r="CT179"/>
          <cell r="DN179"/>
          <cell r="DS179"/>
          <cell r="DT179"/>
          <cell r="DU179"/>
          <cell r="DV179"/>
          <cell r="DX179"/>
          <cell r="DY179"/>
          <cell r="DZ179"/>
          <cell r="EA179"/>
          <cell r="FG179"/>
          <cell r="FH179"/>
          <cell r="FI179"/>
          <cell r="FJ179"/>
          <cell r="IY179"/>
          <cell r="IZ179"/>
          <cell r="JA179"/>
          <cell r="JB179"/>
          <cell r="JC179"/>
          <cell r="MC179"/>
          <cell r="MD179"/>
          <cell r="ME179"/>
          <cell r="MF179"/>
          <cell r="MG179"/>
          <cell r="MH179"/>
          <cell r="MI179"/>
          <cell r="MJ179"/>
          <cell r="MK179"/>
          <cell r="ML179"/>
          <cell r="MM179"/>
          <cell r="MN179"/>
          <cell r="MO179"/>
          <cell r="MP179"/>
          <cell r="MQ179"/>
          <cell r="MR179"/>
          <cell r="MS179"/>
          <cell r="MT179"/>
          <cell r="MU179"/>
          <cell r="MV179"/>
          <cell r="MW179"/>
          <cell r="MX179"/>
          <cell r="MY179"/>
          <cell r="MZ179"/>
          <cell r="NA179"/>
          <cell r="NG179"/>
          <cell r="NH179"/>
          <cell r="NI179"/>
          <cell r="NJ179"/>
          <cell r="NK179"/>
          <cell r="NL179"/>
          <cell r="NM179"/>
          <cell r="NN179"/>
          <cell r="NO179"/>
          <cell r="NP179"/>
          <cell r="NQ179"/>
          <cell r="NR179"/>
          <cell r="NS179"/>
          <cell r="NT179"/>
          <cell r="NU179"/>
          <cell r="NV179"/>
          <cell r="NW179"/>
          <cell r="NX179"/>
          <cell r="NY179"/>
          <cell r="NZ179"/>
          <cell r="OA179"/>
          <cell r="OB179"/>
          <cell r="OC179"/>
          <cell r="OD179"/>
          <cell r="OE179"/>
          <cell r="OL179"/>
          <cell r="OM179"/>
          <cell r="ON179"/>
          <cell r="OO179"/>
          <cell r="OP179"/>
        </row>
        <row r="180">
          <cell r="A180"/>
          <cell r="B180"/>
          <cell r="C180"/>
          <cell r="D180"/>
          <cell r="H180"/>
          <cell r="R180"/>
          <cell r="S180"/>
          <cell r="T180"/>
          <cell r="U180"/>
          <cell r="V180"/>
          <cell r="BB180"/>
          <cell r="BC180"/>
          <cell r="BD180"/>
          <cell r="BE180"/>
          <cell r="BG180"/>
          <cell r="BH180"/>
          <cell r="BI180"/>
          <cell r="BJ180"/>
          <cell r="BK180"/>
          <cell r="BL180"/>
          <cell r="BM180"/>
          <cell r="BN180"/>
          <cell r="BO180"/>
          <cell r="BP180"/>
          <cell r="BQ180"/>
          <cell r="BR180"/>
          <cell r="BS180"/>
          <cell r="BT180"/>
          <cell r="BU180"/>
          <cell r="BV180"/>
          <cell r="BW180"/>
          <cell r="BX180"/>
          <cell r="BY180"/>
          <cell r="BZ180"/>
          <cell r="CA180"/>
          <cell r="CB180"/>
          <cell r="CC180"/>
          <cell r="CD180"/>
          <cell r="CE180"/>
          <cell r="CF180"/>
          <cell r="CG180"/>
          <cell r="CH180"/>
          <cell r="CI180"/>
          <cell r="CJ180"/>
          <cell r="CQ180"/>
          <cell r="CR180"/>
          <cell r="CS180"/>
          <cell r="CT180"/>
          <cell r="DN180"/>
          <cell r="DS180"/>
          <cell r="DT180"/>
          <cell r="DU180"/>
          <cell r="DV180"/>
          <cell r="DX180"/>
          <cell r="DY180"/>
          <cell r="DZ180"/>
          <cell r="EA180"/>
          <cell r="FG180"/>
          <cell r="FH180"/>
          <cell r="FI180"/>
          <cell r="FJ180"/>
          <cell r="IY180"/>
          <cell r="IZ180"/>
          <cell r="JA180"/>
          <cell r="JB180"/>
          <cell r="JC180"/>
          <cell r="MC180"/>
          <cell r="MD180"/>
          <cell r="ME180"/>
          <cell r="MF180"/>
          <cell r="MG180"/>
          <cell r="MH180"/>
          <cell r="MI180"/>
          <cell r="MJ180"/>
          <cell r="MK180"/>
          <cell r="ML180"/>
          <cell r="MM180"/>
          <cell r="MN180"/>
          <cell r="MO180"/>
          <cell r="MP180"/>
          <cell r="MQ180"/>
          <cell r="MR180"/>
          <cell r="MS180"/>
          <cell r="MT180"/>
          <cell r="MU180"/>
          <cell r="MV180"/>
          <cell r="MW180"/>
          <cell r="MX180"/>
          <cell r="MY180"/>
          <cell r="MZ180"/>
          <cell r="NA180"/>
          <cell r="NG180"/>
          <cell r="NH180"/>
          <cell r="NI180"/>
          <cell r="NJ180"/>
          <cell r="NK180"/>
          <cell r="NL180"/>
          <cell r="NM180"/>
          <cell r="NN180"/>
          <cell r="NO180"/>
          <cell r="NP180"/>
          <cell r="NQ180"/>
          <cell r="NR180"/>
          <cell r="NS180"/>
          <cell r="NT180"/>
          <cell r="NU180"/>
          <cell r="NV180"/>
          <cell r="NW180"/>
          <cell r="NX180"/>
          <cell r="NY180"/>
          <cell r="NZ180"/>
          <cell r="OA180"/>
          <cell r="OB180"/>
          <cell r="OC180"/>
          <cell r="OD180"/>
          <cell r="OE180"/>
          <cell r="OL180"/>
          <cell r="OM180"/>
          <cell r="ON180"/>
          <cell r="OO180"/>
          <cell r="OP180"/>
        </row>
        <row r="181">
          <cell r="A181"/>
          <cell r="B181"/>
          <cell r="C181"/>
          <cell r="D181"/>
          <cell r="H181"/>
          <cell r="R181"/>
          <cell r="S181"/>
          <cell r="T181"/>
          <cell r="U181"/>
          <cell r="V181"/>
          <cell r="BB181"/>
          <cell r="BC181"/>
          <cell r="BD181"/>
          <cell r="BE181"/>
          <cell r="BG181"/>
          <cell r="BH181"/>
          <cell r="BI181"/>
          <cell r="BJ181"/>
          <cell r="BK181"/>
          <cell r="BL181"/>
          <cell r="BM181"/>
          <cell r="BN181"/>
          <cell r="BO181"/>
          <cell r="BP181"/>
          <cell r="BQ181"/>
          <cell r="BR181"/>
          <cell r="BS181"/>
          <cell r="BT181"/>
          <cell r="BU181"/>
          <cell r="BV181"/>
          <cell r="BW181"/>
          <cell r="BX181"/>
          <cell r="BY181"/>
          <cell r="BZ181"/>
          <cell r="CA181"/>
          <cell r="CB181"/>
          <cell r="CC181"/>
          <cell r="CD181"/>
          <cell r="CE181"/>
          <cell r="CF181"/>
          <cell r="CG181"/>
          <cell r="CH181"/>
          <cell r="CI181"/>
          <cell r="CJ181"/>
          <cell r="CQ181"/>
          <cell r="CR181"/>
          <cell r="CS181"/>
          <cell r="CT181"/>
          <cell r="DN181"/>
          <cell r="DS181"/>
          <cell r="DT181"/>
          <cell r="DU181"/>
          <cell r="DV181"/>
          <cell r="DX181"/>
          <cell r="DY181"/>
          <cell r="DZ181"/>
          <cell r="EA181"/>
          <cell r="FG181"/>
          <cell r="FH181"/>
          <cell r="FI181"/>
          <cell r="FJ181"/>
          <cell r="IY181"/>
          <cell r="IZ181"/>
          <cell r="JA181"/>
          <cell r="JB181"/>
          <cell r="JC181"/>
          <cell r="MC181"/>
          <cell r="MD181"/>
          <cell r="ME181"/>
          <cell r="MF181"/>
          <cell r="MG181"/>
          <cell r="MH181"/>
          <cell r="MI181"/>
          <cell r="MJ181"/>
          <cell r="MK181"/>
          <cell r="ML181"/>
          <cell r="MM181"/>
          <cell r="MN181"/>
          <cell r="MO181"/>
          <cell r="MP181"/>
          <cell r="MQ181"/>
          <cell r="MR181"/>
          <cell r="MS181"/>
          <cell r="MT181"/>
          <cell r="MU181"/>
          <cell r="MV181"/>
          <cell r="MW181"/>
          <cell r="MX181"/>
          <cell r="MY181"/>
          <cell r="MZ181"/>
          <cell r="NA181"/>
          <cell r="NG181"/>
          <cell r="NH181"/>
          <cell r="NI181"/>
          <cell r="NJ181"/>
          <cell r="NK181"/>
          <cell r="NL181"/>
          <cell r="NM181"/>
          <cell r="NN181"/>
          <cell r="NO181"/>
          <cell r="NP181"/>
          <cell r="NQ181"/>
          <cell r="NR181"/>
          <cell r="NS181"/>
          <cell r="NT181"/>
          <cell r="NU181"/>
          <cell r="NV181"/>
          <cell r="NW181"/>
          <cell r="NX181"/>
          <cell r="NY181"/>
          <cell r="NZ181"/>
          <cell r="OA181"/>
          <cell r="OB181"/>
          <cell r="OC181"/>
          <cell r="OD181"/>
          <cell r="OE181"/>
          <cell r="OL181"/>
          <cell r="OM181"/>
          <cell r="ON181"/>
          <cell r="OO181"/>
          <cell r="OP181"/>
        </row>
        <row r="182">
          <cell r="A182"/>
          <cell r="B182"/>
          <cell r="C182"/>
          <cell r="D182"/>
          <cell r="H182"/>
          <cell r="R182"/>
          <cell r="S182"/>
          <cell r="T182"/>
          <cell r="U182"/>
          <cell r="V182"/>
          <cell r="BB182"/>
          <cell r="BC182"/>
          <cell r="BD182"/>
          <cell r="BE182"/>
          <cell r="BG182"/>
          <cell r="BH182"/>
          <cell r="BI182"/>
          <cell r="BJ182"/>
          <cell r="BK182"/>
          <cell r="BL182"/>
          <cell r="BM182"/>
          <cell r="BN182"/>
          <cell r="BO182"/>
          <cell r="BP182"/>
          <cell r="BQ182"/>
          <cell r="BR182"/>
          <cell r="BS182"/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Q182"/>
          <cell r="CR182"/>
          <cell r="CS182"/>
          <cell r="CT182"/>
          <cell r="DN182"/>
          <cell r="DS182"/>
          <cell r="DT182"/>
          <cell r="DU182"/>
          <cell r="DV182"/>
          <cell r="DX182"/>
          <cell r="DY182"/>
          <cell r="DZ182"/>
          <cell r="EA182"/>
          <cell r="FG182"/>
          <cell r="FH182"/>
          <cell r="FI182"/>
          <cell r="FJ182"/>
          <cell r="IY182"/>
          <cell r="IZ182"/>
          <cell r="JA182"/>
          <cell r="JB182"/>
          <cell r="JC182"/>
          <cell r="MC182"/>
          <cell r="MD182"/>
          <cell r="ME182"/>
          <cell r="MF182"/>
          <cell r="MG182"/>
          <cell r="MH182"/>
          <cell r="MI182"/>
          <cell r="MJ182"/>
          <cell r="MK182"/>
          <cell r="ML182"/>
          <cell r="MM182"/>
          <cell r="MN182"/>
          <cell r="MO182"/>
          <cell r="MP182"/>
          <cell r="MQ182"/>
          <cell r="MR182"/>
          <cell r="MS182"/>
          <cell r="MT182"/>
          <cell r="MU182"/>
          <cell r="MV182"/>
          <cell r="MW182"/>
          <cell r="MX182"/>
          <cell r="MY182"/>
          <cell r="MZ182"/>
          <cell r="NA182"/>
          <cell r="NG182"/>
          <cell r="NH182"/>
          <cell r="NI182"/>
          <cell r="NJ182"/>
          <cell r="NK182"/>
          <cell r="NL182"/>
          <cell r="NM182"/>
          <cell r="NN182"/>
          <cell r="NO182"/>
          <cell r="NP182"/>
          <cell r="NQ182"/>
          <cell r="NR182"/>
          <cell r="NS182"/>
          <cell r="NT182"/>
          <cell r="NU182"/>
          <cell r="NV182"/>
          <cell r="NW182"/>
          <cell r="NX182"/>
          <cell r="NY182"/>
          <cell r="NZ182"/>
          <cell r="OA182"/>
          <cell r="OB182"/>
          <cell r="OC182"/>
          <cell r="OD182"/>
          <cell r="OE182"/>
          <cell r="OL182"/>
          <cell r="OM182"/>
          <cell r="ON182"/>
          <cell r="OO182"/>
          <cell r="OP182"/>
        </row>
        <row r="183">
          <cell r="A183"/>
          <cell r="B183"/>
          <cell r="C183"/>
          <cell r="D183"/>
          <cell r="H183"/>
          <cell r="R183"/>
          <cell r="S183"/>
          <cell r="T183"/>
          <cell r="U183"/>
          <cell r="V183"/>
          <cell r="BB183"/>
          <cell r="BC183"/>
          <cell r="BD183"/>
          <cell r="BE183"/>
          <cell r="BG183"/>
          <cell r="BH183"/>
          <cell r="BI183"/>
          <cell r="BJ183"/>
          <cell r="BK183"/>
          <cell r="BL183"/>
          <cell r="BM183"/>
          <cell r="BN183"/>
          <cell r="BO183"/>
          <cell r="BP183"/>
          <cell r="BQ183"/>
          <cell r="BR183"/>
          <cell r="BS183"/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Q183"/>
          <cell r="CR183"/>
          <cell r="CS183"/>
          <cell r="CT183"/>
          <cell r="DN183"/>
          <cell r="DS183"/>
          <cell r="DT183"/>
          <cell r="DU183"/>
          <cell r="DV183"/>
          <cell r="DX183"/>
          <cell r="DY183"/>
          <cell r="DZ183"/>
          <cell r="EA183"/>
          <cell r="FG183"/>
          <cell r="FH183"/>
          <cell r="FI183"/>
          <cell r="FJ183"/>
          <cell r="IY183"/>
          <cell r="IZ183"/>
          <cell r="JA183"/>
          <cell r="JB183"/>
          <cell r="JC183"/>
          <cell r="MC183"/>
          <cell r="MD183"/>
          <cell r="ME183"/>
          <cell r="MF183"/>
          <cell r="MG183"/>
          <cell r="MH183"/>
          <cell r="MI183"/>
          <cell r="MJ183"/>
          <cell r="MK183"/>
          <cell r="ML183"/>
          <cell r="MM183"/>
          <cell r="MN183"/>
          <cell r="MO183"/>
          <cell r="MP183"/>
          <cell r="MQ183"/>
          <cell r="MR183"/>
          <cell r="MS183"/>
          <cell r="MT183"/>
          <cell r="MU183"/>
          <cell r="MV183"/>
          <cell r="MW183"/>
          <cell r="MX183"/>
          <cell r="MY183"/>
          <cell r="MZ183"/>
          <cell r="NA183"/>
          <cell r="NG183"/>
          <cell r="NH183"/>
          <cell r="NI183"/>
          <cell r="NJ183"/>
          <cell r="NK183"/>
          <cell r="NL183"/>
          <cell r="NM183"/>
          <cell r="NN183"/>
          <cell r="NO183"/>
          <cell r="NP183"/>
          <cell r="NQ183"/>
          <cell r="NR183"/>
          <cell r="NS183"/>
          <cell r="NT183"/>
          <cell r="NU183"/>
          <cell r="NV183"/>
          <cell r="NW183"/>
          <cell r="NX183"/>
          <cell r="NY183"/>
          <cell r="NZ183"/>
          <cell r="OA183"/>
          <cell r="OB183"/>
          <cell r="OC183"/>
          <cell r="OD183"/>
          <cell r="OE183"/>
          <cell r="OL183"/>
          <cell r="OM183"/>
          <cell r="ON183"/>
          <cell r="OO183"/>
          <cell r="OP183"/>
        </row>
        <row r="184">
          <cell r="A184"/>
          <cell r="B184"/>
          <cell r="C184"/>
          <cell r="D184"/>
          <cell r="H184"/>
          <cell r="R184"/>
          <cell r="S184"/>
          <cell r="T184"/>
          <cell r="U184"/>
          <cell r="V184"/>
          <cell r="BB184"/>
          <cell r="BC184"/>
          <cell r="BD184"/>
          <cell r="BE184"/>
          <cell r="BG184"/>
          <cell r="BH184"/>
          <cell r="BI184"/>
          <cell r="BJ184"/>
          <cell r="BK184"/>
          <cell r="BL184"/>
          <cell r="BM184"/>
          <cell r="BN184"/>
          <cell r="BO184"/>
          <cell r="BP184"/>
          <cell r="BQ184"/>
          <cell r="BR184"/>
          <cell r="BS184"/>
          <cell r="BT184"/>
          <cell r="BU184"/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Q184"/>
          <cell r="CR184"/>
          <cell r="CS184"/>
          <cell r="CT184"/>
          <cell r="DN184"/>
          <cell r="DS184"/>
          <cell r="DT184"/>
          <cell r="DU184"/>
          <cell r="DV184"/>
          <cell r="DX184"/>
          <cell r="DY184"/>
          <cell r="DZ184"/>
          <cell r="EA184"/>
          <cell r="FG184"/>
          <cell r="FH184"/>
          <cell r="FI184"/>
          <cell r="FJ184"/>
          <cell r="IY184"/>
          <cell r="IZ184"/>
          <cell r="JA184"/>
          <cell r="JB184"/>
          <cell r="JC184"/>
          <cell r="MC184"/>
          <cell r="MD184"/>
          <cell r="ME184"/>
          <cell r="MF184"/>
          <cell r="MG184"/>
          <cell r="MH184"/>
          <cell r="MI184"/>
          <cell r="MJ184"/>
          <cell r="MK184"/>
          <cell r="ML184"/>
          <cell r="MM184"/>
          <cell r="MN184"/>
          <cell r="MO184"/>
          <cell r="MP184"/>
          <cell r="MQ184"/>
          <cell r="MR184"/>
          <cell r="MS184"/>
          <cell r="MT184"/>
          <cell r="MU184"/>
          <cell r="MV184"/>
          <cell r="MW184"/>
          <cell r="MX184"/>
          <cell r="MY184"/>
          <cell r="MZ184"/>
          <cell r="NA184"/>
          <cell r="NG184"/>
          <cell r="NH184"/>
          <cell r="NI184"/>
          <cell r="NJ184"/>
          <cell r="NK184"/>
          <cell r="NL184"/>
          <cell r="NM184"/>
          <cell r="NN184"/>
          <cell r="NO184"/>
          <cell r="NP184"/>
          <cell r="NQ184"/>
          <cell r="NR184"/>
          <cell r="NS184"/>
          <cell r="NT184"/>
          <cell r="NU184"/>
          <cell r="NV184"/>
          <cell r="NW184"/>
          <cell r="NX184"/>
          <cell r="NY184"/>
          <cell r="NZ184"/>
          <cell r="OA184"/>
          <cell r="OB184"/>
          <cell r="OC184"/>
          <cell r="OD184"/>
          <cell r="OE184"/>
          <cell r="OL184"/>
          <cell r="OM184"/>
          <cell r="ON184"/>
          <cell r="OO184"/>
          <cell r="OP184"/>
        </row>
        <row r="185">
          <cell r="A185"/>
          <cell r="B185"/>
          <cell r="C185"/>
          <cell r="D185"/>
          <cell r="H185"/>
          <cell r="R185"/>
          <cell r="S185"/>
          <cell r="T185"/>
          <cell r="U185"/>
          <cell r="V185"/>
          <cell r="BB185"/>
          <cell r="BC185"/>
          <cell r="BD185"/>
          <cell r="BE185"/>
          <cell r="BG185"/>
          <cell r="BH185"/>
          <cell r="BI185"/>
          <cell r="BJ185"/>
          <cell r="BK185"/>
          <cell r="BL185"/>
          <cell r="BM185"/>
          <cell r="BN185"/>
          <cell r="BO185"/>
          <cell r="BP185"/>
          <cell r="BQ185"/>
          <cell r="BR185"/>
          <cell r="BS185"/>
          <cell r="BT185"/>
          <cell r="BU185"/>
          <cell r="BV185"/>
          <cell r="BW185"/>
          <cell r="BX185"/>
          <cell r="BY185"/>
          <cell r="BZ185"/>
          <cell r="CA185"/>
          <cell r="CB185"/>
          <cell r="CC185"/>
          <cell r="CD185"/>
          <cell r="CE185"/>
          <cell r="CF185"/>
          <cell r="CG185"/>
          <cell r="CH185"/>
          <cell r="CI185"/>
          <cell r="CJ185"/>
          <cell r="CQ185"/>
          <cell r="CR185"/>
          <cell r="CS185"/>
          <cell r="CT185"/>
          <cell r="DN185"/>
          <cell r="DS185"/>
          <cell r="DT185"/>
          <cell r="DU185"/>
          <cell r="DV185"/>
          <cell r="DX185"/>
          <cell r="DY185"/>
          <cell r="DZ185"/>
          <cell r="EA185"/>
          <cell r="FG185"/>
          <cell r="FH185"/>
          <cell r="FI185"/>
          <cell r="FJ185"/>
          <cell r="IY185"/>
          <cell r="IZ185"/>
          <cell r="JA185"/>
          <cell r="JB185"/>
          <cell r="JC185"/>
          <cell r="MC185"/>
          <cell r="MD185"/>
          <cell r="ME185"/>
          <cell r="MF185"/>
          <cell r="MG185"/>
          <cell r="MH185"/>
          <cell r="MI185"/>
          <cell r="MJ185"/>
          <cell r="MK185"/>
          <cell r="ML185"/>
          <cell r="MM185"/>
          <cell r="MN185"/>
          <cell r="MO185"/>
          <cell r="MP185"/>
          <cell r="MQ185"/>
          <cell r="MR185"/>
          <cell r="MS185"/>
          <cell r="MT185"/>
          <cell r="MU185"/>
          <cell r="MV185"/>
          <cell r="MW185"/>
          <cell r="MX185"/>
          <cell r="MY185"/>
          <cell r="MZ185"/>
          <cell r="NA185"/>
          <cell r="NG185"/>
          <cell r="NH185"/>
          <cell r="NI185"/>
          <cell r="NJ185"/>
          <cell r="NK185"/>
          <cell r="NL185"/>
          <cell r="NM185"/>
          <cell r="NN185"/>
          <cell r="NO185"/>
          <cell r="NP185"/>
          <cell r="NQ185"/>
          <cell r="NR185"/>
          <cell r="NS185"/>
          <cell r="NT185"/>
          <cell r="NU185"/>
          <cell r="NV185"/>
          <cell r="NW185"/>
          <cell r="NX185"/>
          <cell r="NY185"/>
          <cell r="NZ185"/>
          <cell r="OA185"/>
          <cell r="OB185"/>
          <cell r="OC185"/>
          <cell r="OD185"/>
          <cell r="OE185"/>
          <cell r="OL185"/>
          <cell r="OM185"/>
          <cell r="ON185"/>
          <cell r="OO185"/>
          <cell r="OP185"/>
        </row>
        <row r="186">
          <cell r="A186"/>
          <cell r="B186"/>
          <cell r="C186"/>
          <cell r="D186"/>
          <cell r="H186"/>
          <cell r="R186"/>
          <cell r="S186"/>
          <cell r="T186"/>
          <cell r="U186"/>
          <cell r="V186"/>
          <cell r="BB186"/>
          <cell r="BC186"/>
          <cell r="BD186"/>
          <cell r="BE186"/>
          <cell r="BG186"/>
          <cell r="BH186"/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Q186"/>
          <cell r="CR186"/>
          <cell r="CS186"/>
          <cell r="CT186"/>
          <cell r="DN186"/>
          <cell r="DS186"/>
          <cell r="DT186"/>
          <cell r="DU186"/>
          <cell r="DV186"/>
          <cell r="DX186"/>
          <cell r="DY186"/>
          <cell r="DZ186"/>
          <cell r="EA186"/>
          <cell r="FG186"/>
          <cell r="FH186"/>
          <cell r="FI186"/>
          <cell r="FJ186"/>
          <cell r="IY186"/>
          <cell r="IZ186"/>
          <cell r="JA186"/>
          <cell r="JB186"/>
          <cell r="JC186"/>
          <cell r="MC186"/>
          <cell r="MD186"/>
          <cell r="ME186"/>
          <cell r="MF186"/>
          <cell r="MG186"/>
          <cell r="MH186"/>
          <cell r="MI186"/>
          <cell r="MJ186"/>
          <cell r="MK186"/>
          <cell r="ML186"/>
          <cell r="MM186"/>
          <cell r="MN186"/>
          <cell r="MO186"/>
          <cell r="MP186"/>
          <cell r="MQ186"/>
          <cell r="MR186"/>
          <cell r="MS186"/>
          <cell r="MT186"/>
          <cell r="MU186"/>
          <cell r="MV186"/>
          <cell r="MW186"/>
          <cell r="MX186"/>
          <cell r="MY186"/>
          <cell r="MZ186"/>
          <cell r="NA186"/>
          <cell r="NG186"/>
          <cell r="NH186"/>
          <cell r="NI186"/>
          <cell r="NJ186"/>
          <cell r="NK186"/>
          <cell r="NL186"/>
          <cell r="NM186"/>
          <cell r="NN186"/>
          <cell r="NO186"/>
          <cell r="NP186"/>
          <cell r="NQ186"/>
          <cell r="NR186"/>
          <cell r="NS186"/>
          <cell r="NT186"/>
          <cell r="NU186"/>
          <cell r="NV186"/>
          <cell r="NW186"/>
          <cell r="NX186"/>
          <cell r="NY186"/>
          <cell r="NZ186"/>
          <cell r="OA186"/>
          <cell r="OB186"/>
          <cell r="OC186"/>
          <cell r="OD186"/>
          <cell r="OE186"/>
          <cell r="OL186"/>
          <cell r="OM186"/>
          <cell r="ON186"/>
          <cell r="OO186"/>
          <cell r="OP186"/>
        </row>
        <row r="187">
          <cell r="A187"/>
          <cell r="B187"/>
          <cell r="C187"/>
          <cell r="D187"/>
          <cell r="H187"/>
          <cell r="R187"/>
          <cell r="S187"/>
          <cell r="T187"/>
          <cell r="U187"/>
          <cell r="V187"/>
          <cell r="BB187"/>
          <cell r="BC187"/>
          <cell r="BD187"/>
          <cell r="BE187"/>
          <cell r="BG187"/>
          <cell r="BH187"/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Q187"/>
          <cell r="CR187"/>
          <cell r="CS187"/>
          <cell r="CT187"/>
          <cell r="DN187"/>
          <cell r="DS187"/>
          <cell r="DT187"/>
          <cell r="DU187"/>
          <cell r="DV187"/>
          <cell r="DX187"/>
          <cell r="DY187"/>
          <cell r="DZ187"/>
          <cell r="EA187"/>
          <cell r="FG187"/>
          <cell r="FH187"/>
          <cell r="FI187"/>
          <cell r="FJ187"/>
          <cell r="IY187"/>
          <cell r="IZ187"/>
          <cell r="JA187"/>
          <cell r="JB187"/>
          <cell r="JC187"/>
          <cell r="MC187"/>
          <cell r="MD187"/>
          <cell r="ME187"/>
          <cell r="MF187"/>
          <cell r="MG187"/>
          <cell r="MH187"/>
          <cell r="MI187"/>
          <cell r="MJ187"/>
          <cell r="MK187"/>
          <cell r="ML187"/>
          <cell r="MM187"/>
          <cell r="MN187"/>
          <cell r="MO187"/>
          <cell r="MP187"/>
          <cell r="MQ187"/>
          <cell r="MR187"/>
          <cell r="MS187"/>
          <cell r="MT187"/>
          <cell r="MU187"/>
          <cell r="MV187"/>
          <cell r="MW187"/>
          <cell r="MX187"/>
          <cell r="MY187"/>
          <cell r="MZ187"/>
          <cell r="NA187"/>
          <cell r="NG187"/>
          <cell r="NH187"/>
          <cell r="NI187"/>
          <cell r="NJ187"/>
          <cell r="NK187"/>
          <cell r="NL187"/>
          <cell r="NM187"/>
          <cell r="NN187"/>
          <cell r="NO187"/>
          <cell r="NP187"/>
          <cell r="NQ187"/>
          <cell r="NR187"/>
          <cell r="NS187"/>
          <cell r="NT187"/>
          <cell r="NU187"/>
          <cell r="NV187"/>
          <cell r="NW187"/>
          <cell r="NX187"/>
          <cell r="NY187"/>
          <cell r="NZ187"/>
          <cell r="OA187"/>
          <cell r="OB187"/>
          <cell r="OC187"/>
          <cell r="OD187"/>
          <cell r="OE187"/>
          <cell r="OL187"/>
          <cell r="OM187"/>
          <cell r="ON187"/>
          <cell r="OO187"/>
          <cell r="OP187"/>
        </row>
        <row r="188">
          <cell r="A188"/>
          <cell r="B188"/>
          <cell r="C188"/>
          <cell r="D188"/>
          <cell r="H188"/>
          <cell r="R188"/>
          <cell r="S188"/>
          <cell r="T188"/>
          <cell r="U188"/>
          <cell r="V188"/>
          <cell r="BB188"/>
          <cell r="BC188"/>
          <cell r="BD188"/>
          <cell r="BE188"/>
          <cell r="BG188"/>
          <cell r="BH188"/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Q188"/>
          <cell r="CR188"/>
          <cell r="CS188"/>
          <cell r="CT188"/>
          <cell r="DN188"/>
          <cell r="DS188"/>
          <cell r="DT188"/>
          <cell r="DU188"/>
          <cell r="DV188"/>
          <cell r="DX188"/>
          <cell r="DY188"/>
          <cell r="DZ188"/>
          <cell r="EA188"/>
          <cell r="FG188"/>
          <cell r="FH188"/>
          <cell r="FI188"/>
          <cell r="FJ188"/>
          <cell r="IY188"/>
          <cell r="IZ188"/>
          <cell r="JA188"/>
          <cell r="JB188"/>
          <cell r="JC188"/>
          <cell r="MC188"/>
          <cell r="MD188"/>
          <cell r="ME188"/>
          <cell r="MF188"/>
          <cell r="MG188"/>
          <cell r="MH188"/>
          <cell r="MI188"/>
          <cell r="MJ188"/>
          <cell r="MK188"/>
          <cell r="ML188"/>
          <cell r="MM188"/>
          <cell r="MN188"/>
          <cell r="MO188"/>
          <cell r="MP188"/>
          <cell r="MQ188"/>
          <cell r="MR188"/>
          <cell r="MS188"/>
          <cell r="MT188"/>
          <cell r="MU188"/>
          <cell r="MV188"/>
          <cell r="MW188"/>
          <cell r="MX188"/>
          <cell r="MY188"/>
          <cell r="MZ188"/>
          <cell r="NA188"/>
          <cell r="NG188"/>
          <cell r="NH188"/>
          <cell r="NI188"/>
          <cell r="NJ188"/>
          <cell r="NK188"/>
          <cell r="NL188"/>
          <cell r="NM188"/>
          <cell r="NN188"/>
          <cell r="NO188"/>
          <cell r="NP188"/>
          <cell r="NQ188"/>
          <cell r="NR188"/>
          <cell r="NS188"/>
          <cell r="NT188"/>
          <cell r="NU188"/>
          <cell r="NV188"/>
          <cell r="NW188"/>
          <cell r="NX188"/>
          <cell r="NY188"/>
          <cell r="NZ188"/>
          <cell r="OA188"/>
          <cell r="OB188"/>
          <cell r="OC188"/>
          <cell r="OD188"/>
          <cell r="OE188"/>
          <cell r="OL188"/>
          <cell r="OM188"/>
          <cell r="ON188"/>
          <cell r="OO188"/>
          <cell r="OP188"/>
        </row>
        <row r="189">
          <cell r="A189"/>
          <cell r="B189"/>
          <cell r="C189"/>
          <cell r="D189"/>
          <cell r="H189"/>
          <cell r="R189"/>
          <cell r="S189"/>
          <cell r="T189"/>
          <cell r="U189"/>
          <cell r="V189"/>
          <cell r="BB189"/>
          <cell r="BC189"/>
          <cell r="BD189"/>
          <cell r="BE189"/>
          <cell r="BG189"/>
          <cell r="BH189"/>
          <cell r="BI189"/>
          <cell r="BJ189"/>
          <cell r="BK189"/>
          <cell r="BL189"/>
          <cell r="BM189"/>
          <cell r="BN189"/>
          <cell r="BO189"/>
          <cell r="BP189"/>
          <cell r="BQ189"/>
          <cell r="BR189"/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Q189"/>
          <cell r="CR189"/>
          <cell r="CS189"/>
          <cell r="CT189"/>
          <cell r="DN189"/>
          <cell r="DS189"/>
          <cell r="DT189"/>
          <cell r="DU189"/>
          <cell r="DV189"/>
          <cell r="DX189"/>
          <cell r="DY189"/>
          <cell r="DZ189"/>
          <cell r="EA189"/>
          <cell r="FG189"/>
          <cell r="FH189"/>
          <cell r="FI189"/>
          <cell r="FJ189"/>
          <cell r="IY189"/>
          <cell r="IZ189"/>
          <cell r="JA189"/>
          <cell r="JB189"/>
          <cell r="JC189"/>
          <cell r="MC189"/>
          <cell r="MD189"/>
          <cell r="ME189"/>
          <cell r="MF189"/>
          <cell r="MG189"/>
          <cell r="MH189"/>
          <cell r="MI189"/>
          <cell r="MJ189"/>
          <cell r="MK189"/>
          <cell r="ML189"/>
          <cell r="MM189"/>
          <cell r="MN189"/>
          <cell r="MO189"/>
          <cell r="MP189"/>
          <cell r="MQ189"/>
          <cell r="MR189"/>
          <cell r="MS189"/>
          <cell r="MT189"/>
          <cell r="MU189"/>
          <cell r="MV189"/>
          <cell r="MW189"/>
          <cell r="MX189"/>
          <cell r="MY189"/>
          <cell r="MZ189"/>
          <cell r="NA189"/>
          <cell r="NG189"/>
          <cell r="NH189"/>
          <cell r="NI189"/>
          <cell r="NJ189"/>
          <cell r="NK189"/>
          <cell r="NL189"/>
          <cell r="NM189"/>
          <cell r="NN189"/>
          <cell r="NO189"/>
          <cell r="NP189"/>
          <cell r="NQ189"/>
          <cell r="NR189"/>
          <cell r="NS189"/>
          <cell r="NT189"/>
          <cell r="NU189"/>
          <cell r="NV189"/>
          <cell r="NW189"/>
          <cell r="NX189"/>
          <cell r="NY189"/>
          <cell r="NZ189"/>
          <cell r="OA189"/>
          <cell r="OB189"/>
          <cell r="OC189"/>
          <cell r="OD189"/>
          <cell r="OE189"/>
          <cell r="OL189"/>
          <cell r="OM189"/>
          <cell r="ON189"/>
          <cell r="OO189"/>
          <cell r="OP189"/>
        </row>
        <row r="190">
          <cell r="A190"/>
          <cell r="B190"/>
          <cell r="C190"/>
          <cell r="D190"/>
          <cell r="H190"/>
          <cell r="R190"/>
          <cell r="S190"/>
          <cell r="T190"/>
          <cell r="U190"/>
          <cell r="V190"/>
          <cell r="BB190"/>
          <cell r="BC190"/>
          <cell r="BD190"/>
          <cell r="BE190"/>
          <cell r="BG190"/>
          <cell r="BH190"/>
          <cell r="BI190"/>
          <cell r="BJ190"/>
          <cell r="BK190"/>
          <cell r="BL190"/>
          <cell r="BM190"/>
          <cell r="BN190"/>
          <cell r="BO190"/>
          <cell r="BP190"/>
          <cell r="BQ190"/>
          <cell r="BR190"/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Q190"/>
          <cell r="CR190"/>
          <cell r="CS190"/>
          <cell r="CT190"/>
          <cell r="DN190"/>
          <cell r="DS190"/>
          <cell r="DT190"/>
          <cell r="DU190"/>
          <cell r="DV190"/>
          <cell r="DX190"/>
          <cell r="DY190"/>
          <cell r="DZ190"/>
          <cell r="EA190"/>
          <cell r="FG190"/>
          <cell r="FH190"/>
          <cell r="FI190"/>
          <cell r="FJ190"/>
          <cell r="IY190"/>
          <cell r="IZ190"/>
          <cell r="JA190"/>
          <cell r="JB190"/>
          <cell r="JC190"/>
          <cell r="MC190"/>
          <cell r="MD190"/>
          <cell r="ME190"/>
          <cell r="MF190"/>
          <cell r="MG190"/>
          <cell r="MH190"/>
          <cell r="MI190"/>
          <cell r="MJ190"/>
          <cell r="MK190"/>
          <cell r="ML190"/>
          <cell r="MM190"/>
          <cell r="MN190"/>
          <cell r="MO190"/>
          <cell r="MP190"/>
          <cell r="MQ190"/>
          <cell r="MR190"/>
          <cell r="MS190"/>
          <cell r="MT190"/>
          <cell r="MU190"/>
          <cell r="MV190"/>
          <cell r="MW190"/>
          <cell r="MX190"/>
          <cell r="MY190"/>
          <cell r="MZ190"/>
          <cell r="NA190"/>
          <cell r="NG190"/>
          <cell r="NH190"/>
          <cell r="NI190"/>
          <cell r="NJ190"/>
          <cell r="NK190"/>
          <cell r="NL190"/>
          <cell r="NM190"/>
          <cell r="NN190"/>
          <cell r="NO190"/>
          <cell r="NP190"/>
          <cell r="NQ190"/>
          <cell r="NR190"/>
          <cell r="NS190"/>
          <cell r="NT190"/>
          <cell r="NU190"/>
          <cell r="NV190"/>
          <cell r="NW190"/>
          <cell r="NX190"/>
          <cell r="NY190"/>
          <cell r="NZ190"/>
          <cell r="OA190"/>
          <cell r="OB190"/>
          <cell r="OC190"/>
          <cell r="OD190"/>
          <cell r="OE190"/>
          <cell r="OL190"/>
          <cell r="OM190"/>
          <cell r="ON190"/>
          <cell r="OO190"/>
          <cell r="OP190"/>
        </row>
        <row r="191">
          <cell r="A191"/>
          <cell r="B191"/>
          <cell r="C191"/>
          <cell r="D191"/>
          <cell r="H191"/>
          <cell r="R191"/>
          <cell r="S191"/>
          <cell r="T191"/>
          <cell r="U191"/>
          <cell r="V191"/>
          <cell r="BB191"/>
          <cell r="BC191"/>
          <cell r="BD191"/>
          <cell r="BE191"/>
          <cell r="BG191"/>
          <cell r="BH191"/>
          <cell r="BI191"/>
          <cell r="BJ191"/>
          <cell r="BK191"/>
          <cell r="BL191"/>
          <cell r="BM191"/>
          <cell r="BN191"/>
          <cell r="BO191"/>
          <cell r="BP191"/>
          <cell r="BQ191"/>
          <cell r="BR191"/>
          <cell r="BS191"/>
          <cell r="BT191"/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Q191"/>
          <cell r="CR191"/>
          <cell r="CS191"/>
          <cell r="CT191"/>
          <cell r="DN191"/>
          <cell r="DS191"/>
          <cell r="DT191"/>
          <cell r="DU191"/>
          <cell r="DV191"/>
          <cell r="DX191"/>
          <cell r="DY191"/>
          <cell r="DZ191"/>
          <cell r="EA191"/>
          <cell r="FG191"/>
          <cell r="FH191"/>
          <cell r="FI191"/>
          <cell r="FJ191"/>
          <cell r="IY191"/>
          <cell r="IZ191"/>
          <cell r="JA191"/>
          <cell r="JB191"/>
          <cell r="JC191"/>
          <cell r="MC191"/>
          <cell r="MD191"/>
          <cell r="ME191"/>
          <cell r="MF191"/>
          <cell r="MG191"/>
          <cell r="MH191"/>
          <cell r="MI191"/>
          <cell r="MJ191"/>
          <cell r="MK191"/>
          <cell r="ML191"/>
          <cell r="MM191"/>
          <cell r="MN191"/>
          <cell r="MO191"/>
          <cell r="MP191"/>
          <cell r="MQ191"/>
          <cell r="MR191"/>
          <cell r="MS191"/>
          <cell r="MT191"/>
          <cell r="MU191"/>
          <cell r="MV191"/>
          <cell r="MW191"/>
          <cell r="MX191"/>
          <cell r="MY191"/>
          <cell r="MZ191"/>
          <cell r="NA191"/>
          <cell r="NG191"/>
          <cell r="NH191"/>
          <cell r="NI191"/>
          <cell r="NJ191"/>
          <cell r="NK191"/>
          <cell r="NL191"/>
          <cell r="NM191"/>
          <cell r="NN191"/>
          <cell r="NO191"/>
          <cell r="NP191"/>
          <cell r="NQ191"/>
          <cell r="NR191"/>
          <cell r="NS191"/>
          <cell r="NT191"/>
          <cell r="NU191"/>
          <cell r="NV191"/>
          <cell r="NW191"/>
          <cell r="NX191"/>
          <cell r="NY191"/>
          <cell r="NZ191"/>
          <cell r="OA191"/>
          <cell r="OB191"/>
          <cell r="OC191"/>
          <cell r="OD191"/>
          <cell r="OE191"/>
          <cell r="OL191"/>
          <cell r="OM191"/>
          <cell r="ON191"/>
          <cell r="OO191"/>
          <cell r="OP191"/>
        </row>
        <row r="192">
          <cell r="A192"/>
          <cell r="B192"/>
          <cell r="C192"/>
          <cell r="D192"/>
          <cell r="H192"/>
          <cell r="R192"/>
          <cell r="S192"/>
          <cell r="T192"/>
          <cell r="U192"/>
          <cell r="V192"/>
          <cell r="BB192"/>
          <cell r="BC192"/>
          <cell r="BD192"/>
          <cell r="BE192"/>
          <cell r="BG192"/>
          <cell r="BH192"/>
          <cell r="BI192"/>
          <cell r="BJ192"/>
          <cell r="BK192"/>
          <cell r="BL192"/>
          <cell r="BM192"/>
          <cell r="BN192"/>
          <cell r="BO192"/>
          <cell r="BP192"/>
          <cell r="BQ192"/>
          <cell r="BR192"/>
          <cell r="BS192"/>
          <cell r="BT192"/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Q192"/>
          <cell r="CR192"/>
          <cell r="CS192"/>
          <cell r="CT192"/>
          <cell r="DN192"/>
          <cell r="DS192"/>
          <cell r="DT192"/>
          <cell r="DU192"/>
          <cell r="DV192"/>
          <cell r="DX192"/>
          <cell r="DY192"/>
          <cell r="DZ192"/>
          <cell r="EA192"/>
          <cell r="FG192"/>
          <cell r="FH192"/>
          <cell r="FI192"/>
          <cell r="FJ192"/>
          <cell r="IY192"/>
          <cell r="IZ192"/>
          <cell r="JA192"/>
          <cell r="JB192"/>
          <cell r="JC192"/>
          <cell r="MC192"/>
          <cell r="MD192"/>
          <cell r="ME192"/>
          <cell r="MF192"/>
          <cell r="MG192"/>
          <cell r="MH192"/>
          <cell r="MI192"/>
          <cell r="MJ192"/>
          <cell r="MK192"/>
          <cell r="ML192"/>
          <cell r="MM192"/>
          <cell r="MN192"/>
          <cell r="MO192"/>
          <cell r="MP192"/>
          <cell r="MQ192"/>
          <cell r="MR192"/>
          <cell r="MS192"/>
          <cell r="MT192"/>
          <cell r="MU192"/>
          <cell r="MV192"/>
          <cell r="MW192"/>
          <cell r="MX192"/>
          <cell r="MY192"/>
          <cell r="MZ192"/>
          <cell r="NA192"/>
          <cell r="NG192"/>
          <cell r="NH192"/>
          <cell r="NI192"/>
          <cell r="NJ192"/>
          <cell r="NK192"/>
          <cell r="NL192"/>
          <cell r="NM192"/>
          <cell r="NN192"/>
          <cell r="NO192"/>
          <cell r="NP192"/>
          <cell r="NQ192"/>
          <cell r="NR192"/>
          <cell r="NS192"/>
          <cell r="NT192"/>
          <cell r="NU192"/>
          <cell r="NV192"/>
          <cell r="NW192"/>
          <cell r="NX192"/>
          <cell r="NY192"/>
          <cell r="NZ192"/>
          <cell r="OA192"/>
          <cell r="OB192"/>
          <cell r="OC192"/>
          <cell r="OD192"/>
          <cell r="OE192"/>
          <cell r="OL192"/>
          <cell r="OM192"/>
          <cell r="ON192"/>
          <cell r="OO192"/>
          <cell r="OP192"/>
        </row>
        <row r="193">
          <cell r="A193"/>
          <cell r="B193"/>
          <cell r="C193"/>
          <cell r="D193"/>
          <cell r="H193"/>
          <cell r="R193"/>
          <cell r="S193"/>
          <cell r="T193"/>
          <cell r="U193"/>
          <cell r="V193"/>
          <cell r="BB193"/>
          <cell r="BC193"/>
          <cell r="BD193"/>
          <cell r="BE193"/>
          <cell r="BG193"/>
          <cell r="BH193"/>
          <cell r="BI193"/>
          <cell r="BJ193"/>
          <cell r="BK193"/>
          <cell r="BL193"/>
          <cell r="BM193"/>
          <cell r="BN193"/>
          <cell r="BO193"/>
          <cell r="BP193"/>
          <cell r="BQ193"/>
          <cell r="BR193"/>
          <cell r="BS193"/>
          <cell r="BT193"/>
          <cell r="BU193"/>
          <cell r="BV193"/>
          <cell r="BW193"/>
          <cell r="BX193"/>
          <cell r="BY193"/>
          <cell r="BZ193"/>
          <cell r="CA193"/>
          <cell r="CB193"/>
          <cell r="CC193"/>
          <cell r="CD193"/>
          <cell r="CE193"/>
          <cell r="CF193"/>
          <cell r="CG193"/>
          <cell r="CH193"/>
          <cell r="CI193"/>
          <cell r="CJ193"/>
          <cell r="CQ193"/>
          <cell r="CR193"/>
          <cell r="CS193"/>
          <cell r="CT193"/>
          <cell r="DN193"/>
          <cell r="DS193"/>
          <cell r="DT193"/>
          <cell r="DU193"/>
          <cell r="DV193"/>
          <cell r="DX193"/>
          <cell r="DY193"/>
          <cell r="DZ193"/>
          <cell r="EA193"/>
          <cell r="FG193"/>
          <cell r="FH193"/>
          <cell r="FI193"/>
          <cell r="FJ193"/>
          <cell r="IY193"/>
          <cell r="IZ193"/>
          <cell r="JA193"/>
          <cell r="JB193"/>
          <cell r="JC193"/>
          <cell r="MC193"/>
          <cell r="MD193"/>
          <cell r="ME193"/>
          <cell r="MF193"/>
          <cell r="MG193"/>
          <cell r="MH193"/>
          <cell r="MI193"/>
          <cell r="MJ193"/>
          <cell r="MK193"/>
          <cell r="ML193"/>
          <cell r="MM193"/>
          <cell r="MN193"/>
          <cell r="MO193"/>
          <cell r="MP193"/>
          <cell r="MQ193"/>
          <cell r="MR193"/>
          <cell r="MS193"/>
          <cell r="MT193"/>
          <cell r="MU193"/>
          <cell r="MV193"/>
          <cell r="MW193"/>
          <cell r="MX193"/>
          <cell r="MY193"/>
          <cell r="MZ193"/>
          <cell r="NA193"/>
          <cell r="NG193"/>
          <cell r="NH193"/>
          <cell r="NI193"/>
          <cell r="NJ193"/>
          <cell r="NK193"/>
          <cell r="NL193"/>
          <cell r="NM193"/>
          <cell r="NN193"/>
          <cell r="NO193"/>
          <cell r="NP193"/>
          <cell r="NQ193"/>
          <cell r="NR193"/>
          <cell r="NS193"/>
          <cell r="NT193"/>
          <cell r="NU193"/>
          <cell r="NV193"/>
          <cell r="NW193"/>
          <cell r="NX193"/>
          <cell r="NY193"/>
          <cell r="NZ193"/>
          <cell r="OA193"/>
          <cell r="OB193"/>
          <cell r="OC193"/>
          <cell r="OD193"/>
          <cell r="OE193"/>
          <cell r="OL193"/>
          <cell r="OM193"/>
          <cell r="ON193"/>
          <cell r="OO193"/>
          <cell r="OP193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zoomScale="75" zoomScaleNormal="100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2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27" t="s">
        <v>458</v>
      </c>
      <c r="B5" s="227"/>
      <c r="C5" s="227"/>
      <c r="D5" s="99"/>
      <c r="E5" s="99"/>
      <c r="F5" s="99"/>
      <c r="G5" s="99"/>
      <c r="H5" s="99"/>
      <c r="I5" s="99"/>
      <c r="J5" s="99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31" t="s">
        <v>5</v>
      </c>
      <c r="B7" s="231"/>
      <c r="C7" s="23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32" t="s">
        <v>264</v>
      </c>
      <c r="B9" s="232"/>
      <c r="C9" s="232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28" t="s">
        <v>4</v>
      </c>
      <c r="B10" s="228"/>
      <c r="C10" s="228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32" t="s">
        <v>457</v>
      </c>
      <c r="B12" s="232"/>
      <c r="C12" s="232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28" t="s">
        <v>3</v>
      </c>
      <c r="B13" s="228"/>
      <c r="C13" s="228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0" customHeight="1" x14ac:dyDescent="0.2">
      <c r="A15" s="233" t="str">
        <f>VLOOKUP(A12,'[1]6.2. отчет'!$A:$C,3,0)</f>
        <v>Приобретение персональных компьютеров–30 ед</v>
      </c>
      <c r="B15" s="233"/>
      <c r="C15" s="2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28" t="s">
        <v>2</v>
      </c>
      <c r="B16" s="228"/>
      <c r="C16" s="22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29" t="s">
        <v>255</v>
      </c>
      <c r="B18" s="230"/>
      <c r="C18" s="2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1</v>
      </c>
      <c r="B20" s="31" t="s">
        <v>20</v>
      </c>
      <c r="C20" s="30" t="s">
        <v>19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97" t="s">
        <v>18</v>
      </c>
      <c r="B22" s="34" t="s">
        <v>149</v>
      </c>
      <c r="C22" s="198" t="s">
        <v>444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37.5" customHeight="1" x14ac:dyDescent="0.2">
      <c r="A23" s="197" t="s">
        <v>17</v>
      </c>
      <c r="B23" s="29" t="s">
        <v>441</v>
      </c>
      <c r="C23" s="33" t="s">
        <v>450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224"/>
      <c r="B24" s="225"/>
      <c r="C24" s="226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4" customFormat="1" ht="58.5" customHeight="1" x14ac:dyDescent="0.2">
      <c r="A25" s="197" t="s">
        <v>16</v>
      </c>
      <c r="B25" s="96" t="s">
        <v>227</v>
      </c>
      <c r="C25" s="28" t="s">
        <v>264</v>
      </c>
      <c r="D25" s="27"/>
      <c r="E25" s="27"/>
      <c r="F25" s="27"/>
      <c r="G25" s="27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5"/>
      <c r="T25" s="25"/>
      <c r="U25" s="25"/>
      <c r="V25" s="25"/>
    </row>
    <row r="26" spans="1:22" s="24" customFormat="1" ht="42.75" customHeight="1" x14ac:dyDescent="0.2">
      <c r="A26" s="197" t="s">
        <v>15</v>
      </c>
      <c r="B26" s="96" t="s">
        <v>28</v>
      </c>
      <c r="C26" s="28" t="s">
        <v>265</v>
      </c>
      <c r="D26" s="27"/>
      <c r="E26" s="27"/>
      <c r="F26" s="27"/>
      <c r="G26" s="2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5"/>
      <c r="T26" s="25"/>
      <c r="U26" s="25"/>
      <c r="V26" s="25"/>
    </row>
    <row r="27" spans="1:22" s="24" customFormat="1" ht="51.75" customHeight="1" x14ac:dyDescent="0.2">
      <c r="A27" s="197" t="s">
        <v>13</v>
      </c>
      <c r="B27" s="96" t="s">
        <v>27</v>
      </c>
      <c r="C27" s="28" t="s">
        <v>265</v>
      </c>
      <c r="D27" s="27"/>
      <c r="E27" s="27"/>
      <c r="F27" s="27"/>
      <c r="G27" s="27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5"/>
      <c r="T27" s="25"/>
      <c r="U27" s="25"/>
      <c r="V27" s="25"/>
    </row>
    <row r="28" spans="1:22" s="24" customFormat="1" ht="42.75" customHeight="1" x14ac:dyDescent="0.2">
      <c r="A28" s="197" t="s">
        <v>12</v>
      </c>
      <c r="B28" s="96" t="s">
        <v>228</v>
      </c>
      <c r="C28" s="28" t="s">
        <v>445</v>
      </c>
      <c r="D28" s="27"/>
      <c r="E28" s="27"/>
      <c r="F28" s="27"/>
      <c r="G28" s="27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5"/>
      <c r="U28" s="25"/>
      <c r="V28" s="25"/>
    </row>
    <row r="29" spans="1:22" s="24" customFormat="1" ht="51.75" customHeight="1" x14ac:dyDescent="0.2">
      <c r="A29" s="197" t="s">
        <v>10</v>
      </c>
      <c r="B29" s="96" t="s">
        <v>229</v>
      </c>
      <c r="C29" s="28" t="s">
        <v>445</v>
      </c>
      <c r="D29" s="27"/>
      <c r="E29" s="27"/>
      <c r="F29" s="27"/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5"/>
      <c r="T29" s="25"/>
      <c r="U29" s="25"/>
      <c r="V29" s="25"/>
    </row>
    <row r="30" spans="1:22" s="24" customFormat="1" ht="51.75" customHeight="1" x14ac:dyDescent="0.2">
      <c r="A30" s="197" t="s">
        <v>8</v>
      </c>
      <c r="B30" s="96" t="s">
        <v>230</v>
      </c>
      <c r="C30" s="28" t="s">
        <v>445</v>
      </c>
      <c r="D30" s="27"/>
      <c r="E30" s="27"/>
      <c r="F30" s="27"/>
      <c r="G30" s="27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5"/>
      <c r="T30" s="25"/>
      <c r="U30" s="25"/>
      <c r="V30" s="25"/>
    </row>
    <row r="31" spans="1:22" s="24" customFormat="1" ht="51.75" customHeight="1" x14ac:dyDescent="0.2">
      <c r="A31" s="197" t="s">
        <v>26</v>
      </c>
      <c r="B31" s="33" t="s">
        <v>231</v>
      </c>
      <c r="C31" s="28" t="s">
        <v>445</v>
      </c>
      <c r="D31" s="27"/>
      <c r="E31" s="27"/>
      <c r="F31" s="27"/>
      <c r="G31" s="27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5"/>
      <c r="T31" s="25"/>
      <c r="U31" s="25"/>
      <c r="V31" s="25"/>
    </row>
    <row r="32" spans="1:22" s="24" customFormat="1" ht="51.75" customHeight="1" x14ac:dyDescent="0.2">
      <c r="A32" s="197" t="s">
        <v>24</v>
      </c>
      <c r="B32" s="33" t="s">
        <v>232</v>
      </c>
      <c r="C32" s="28" t="s">
        <v>445</v>
      </c>
      <c r="D32" s="27"/>
      <c r="E32" s="27"/>
      <c r="F32" s="27"/>
      <c r="G32" s="27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5"/>
      <c r="T32" s="25"/>
      <c r="U32" s="25"/>
      <c r="V32" s="25"/>
    </row>
    <row r="33" spans="1:22" s="24" customFormat="1" ht="84" customHeight="1" x14ac:dyDescent="0.2">
      <c r="A33" s="197" t="s">
        <v>23</v>
      </c>
      <c r="B33" s="33" t="s">
        <v>233</v>
      </c>
      <c r="C33" s="33" t="s">
        <v>446</v>
      </c>
      <c r="D33" s="27"/>
      <c r="E33" s="27"/>
      <c r="F33" s="27"/>
      <c r="G33" s="2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5"/>
      <c r="T33" s="25"/>
      <c r="U33" s="25"/>
      <c r="V33" s="25"/>
    </row>
    <row r="34" spans="1:22" ht="99" customHeight="1" x14ac:dyDescent="0.25">
      <c r="A34" s="197" t="s">
        <v>242</v>
      </c>
      <c r="B34" s="33" t="s">
        <v>234</v>
      </c>
      <c r="C34" s="18" t="s">
        <v>446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0.25" customHeight="1" x14ac:dyDescent="0.25">
      <c r="A35" s="197" t="s">
        <v>237</v>
      </c>
      <c r="B35" s="33" t="s">
        <v>25</v>
      </c>
      <c r="C35" s="18" t="s">
        <v>445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97" t="s">
        <v>243</v>
      </c>
      <c r="B36" s="33" t="s">
        <v>235</v>
      </c>
      <c r="C36" s="18" t="s">
        <v>445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97" t="s">
        <v>238</v>
      </c>
      <c r="B37" s="33" t="s">
        <v>236</v>
      </c>
      <c r="C37" s="18" t="s">
        <v>445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97" t="s">
        <v>244</v>
      </c>
      <c r="B38" s="33" t="s">
        <v>145</v>
      </c>
      <c r="C38" s="18" t="s">
        <v>445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24"/>
      <c r="B39" s="225"/>
      <c r="C39" s="22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01.25" customHeight="1" x14ac:dyDescent="0.25">
      <c r="A40" s="197" t="s">
        <v>239</v>
      </c>
      <c r="B40" s="33" t="s">
        <v>256</v>
      </c>
      <c r="C40" s="18" t="s">
        <v>445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8.75" customHeight="1" x14ac:dyDescent="0.25">
      <c r="A41" s="199" t="s">
        <v>245</v>
      </c>
      <c r="B41" s="198" t="s">
        <v>277</v>
      </c>
      <c r="C41" s="105" t="s">
        <v>447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s="166" customFormat="1" ht="113.25" customHeight="1" x14ac:dyDescent="0.25">
      <c r="A42" s="199" t="s">
        <v>240</v>
      </c>
      <c r="B42" s="198" t="s">
        <v>278</v>
      </c>
      <c r="C42" s="105" t="s">
        <v>448</v>
      </c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</row>
    <row r="43" spans="1:22" s="166" customFormat="1" ht="72" customHeight="1" x14ac:dyDescent="0.25">
      <c r="A43" s="199" t="s">
        <v>247</v>
      </c>
      <c r="B43" s="198" t="s">
        <v>279</v>
      </c>
      <c r="C43" s="105" t="s">
        <v>449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</row>
    <row r="44" spans="1:22" s="166" customFormat="1" ht="171.75" customHeight="1" x14ac:dyDescent="0.25">
      <c r="A44" s="199" t="s">
        <v>241</v>
      </c>
      <c r="B44" s="198" t="s">
        <v>280</v>
      </c>
      <c r="C44" s="105" t="s">
        <v>281</v>
      </c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</row>
    <row r="45" spans="1:22" s="166" customFormat="1" ht="102.75" customHeight="1" x14ac:dyDescent="0.25">
      <c r="A45" s="199" t="s">
        <v>282</v>
      </c>
      <c r="B45" s="198" t="s">
        <v>283</v>
      </c>
      <c r="C45" s="105" t="s">
        <v>281</v>
      </c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</row>
    <row r="46" spans="1:22" s="166" customFormat="1" ht="93" customHeight="1" x14ac:dyDescent="0.25">
      <c r="A46" s="199" t="s">
        <v>284</v>
      </c>
      <c r="B46" s="198" t="s">
        <v>256</v>
      </c>
      <c r="C46" s="105" t="s">
        <v>281</v>
      </c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</row>
    <row r="47" spans="1:22" s="166" customFormat="1" ht="29.25" customHeight="1" x14ac:dyDescent="0.25">
      <c r="A47" s="124"/>
      <c r="B47" s="96"/>
      <c r="C47" s="169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</row>
    <row r="48" spans="1:22" ht="63.75" customHeight="1" x14ac:dyDescent="0.25">
      <c r="A48" s="124" t="s">
        <v>439</v>
      </c>
      <c r="B48" s="33" t="s">
        <v>261</v>
      </c>
      <c r="C48" s="125">
        <f>'6.2. Паспорт фин осв ввод'!D24</f>
        <v>1.496360997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ht="71.25" customHeight="1" x14ac:dyDescent="0.25">
      <c r="A49" s="124" t="s">
        <v>440</v>
      </c>
      <c r="B49" s="33" t="s">
        <v>262</v>
      </c>
      <c r="C49" s="125">
        <f>'6.2. Паспорт фин осв ввод'!D30</f>
        <v>1.2681025399999999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  <row r="336" spans="1:22" x14ac:dyDescent="0.25">
      <c r="A336" s="17"/>
      <c r="B336" s="17"/>
      <c r="C336" s="17"/>
    </row>
  </sheetData>
  <mergeCells count="11"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  <mergeCell ref="A24:C24"/>
  </mergeCells>
  <phoneticPr fontId="48" type="noConversion"/>
  <pageMargins left="0.15748031496062992" right="0.15748031496062992" top="0.27559055118110237" bottom="0.43307086614173229" header="0.19685039370078741" footer="0.31496062992125984"/>
  <pageSetup paperSize="9"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O92"/>
  <sheetViews>
    <sheetView zoomScale="70" zoomScaleNormal="70" zoomScaleSheetLayoutView="70" workbookViewId="0">
      <selection activeCell="C20" sqref="C20:K64"/>
    </sheetView>
  </sheetViews>
  <sheetFormatPr defaultRowHeight="15.75" x14ac:dyDescent="0.25"/>
  <cols>
    <col min="1" max="1" width="6.28515625" style="47" customWidth="1"/>
    <col min="2" max="2" width="57.85546875" style="47" customWidth="1"/>
    <col min="3" max="3" width="13" style="47" customWidth="1"/>
    <col min="4" max="4" width="17.85546875" style="47" customWidth="1"/>
    <col min="5" max="5" width="19" style="47" customWidth="1"/>
    <col min="6" max="6" width="18.7109375" style="47" customWidth="1"/>
    <col min="7" max="7" width="12.85546875" style="48" customWidth="1"/>
    <col min="8" max="11" width="7" style="47" customWidth="1"/>
    <col min="12" max="16384" width="9.140625" style="47"/>
  </cols>
  <sheetData>
    <row r="1" spans="1:11" x14ac:dyDescent="0.25">
      <c r="A1" s="48"/>
      <c r="B1" s="48"/>
      <c r="C1" s="48"/>
      <c r="D1" s="48"/>
      <c r="E1" s="48"/>
      <c r="F1" s="48"/>
      <c r="H1" s="48"/>
      <c r="I1" s="48"/>
    </row>
    <row r="2" spans="1:11" x14ac:dyDescent="0.25">
      <c r="A2" s="48"/>
      <c r="B2" s="48"/>
      <c r="C2" s="48"/>
      <c r="D2" s="48"/>
      <c r="E2" s="48"/>
      <c r="F2" s="48"/>
      <c r="H2" s="48"/>
      <c r="I2" s="48"/>
    </row>
    <row r="3" spans="1:11" x14ac:dyDescent="0.25">
      <c r="A3" s="48"/>
      <c r="B3" s="48"/>
      <c r="C3" s="48"/>
      <c r="D3" s="48"/>
      <c r="E3" s="48"/>
      <c r="F3" s="48"/>
      <c r="H3" s="48"/>
      <c r="I3" s="48"/>
    </row>
    <row r="4" spans="1:11" ht="18.75" customHeight="1" x14ac:dyDescent="0.25">
      <c r="A4" s="227" t="str">
        <f>'1. паспорт местоположение'!A5</f>
        <v>Год раскрытия информации: 2019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</row>
    <row r="5" spans="1:11" x14ac:dyDescent="0.25">
      <c r="A5" s="48"/>
      <c r="B5" s="48"/>
      <c r="C5" s="48"/>
      <c r="D5" s="48"/>
      <c r="E5" s="48"/>
      <c r="F5" s="48"/>
      <c r="H5" s="48"/>
      <c r="I5" s="48"/>
    </row>
    <row r="6" spans="1:11" ht="18.75" x14ac:dyDescent="0.25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8.75" x14ac:dyDescent="0.25">
      <c r="A7" s="11"/>
      <c r="B7" s="11"/>
      <c r="C7" s="11"/>
      <c r="D7" s="11"/>
      <c r="E7" s="11"/>
      <c r="F7" s="11"/>
      <c r="G7" s="11"/>
      <c r="H7" s="67"/>
      <c r="I7" s="67"/>
      <c r="J7" s="67"/>
      <c r="K7" s="67"/>
    </row>
    <row r="8" spans="1:11" x14ac:dyDescent="0.25">
      <c r="A8" s="264" t="str">
        <f>'1. паспорт местоположение'!A9</f>
        <v>АО "Чеченэнерго"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</row>
    <row r="9" spans="1:11" ht="18.75" customHeight="1" x14ac:dyDescent="0.25">
      <c r="A9" s="228" t="s">
        <v>4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</row>
    <row r="10" spans="1:11" ht="18.75" x14ac:dyDescent="0.25">
      <c r="A10" s="11"/>
      <c r="B10" s="11"/>
      <c r="C10" s="11"/>
      <c r="D10" s="11"/>
      <c r="E10" s="11"/>
      <c r="F10" s="11"/>
      <c r="G10" s="11"/>
      <c r="H10" s="67"/>
      <c r="I10" s="67"/>
      <c r="J10" s="67"/>
      <c r="K10" s="67"/>
    </row>
    <row r="11" spans="1:11" x14ac:dyDescent="0.25">
      <c r="A11" s="264" t="str">
        <f>'1. паспорт местоположение'!A12</f>
        <v>I_Che231_18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</row>
    <row r="12" spans="1:11" x14ac:dyDescent="0.25">
      <c r="A12" s="228" t="s">
        <v>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</row>
    <row r="13" spans="1:11" ht="16.5" customHeight="1" x14ac:dyDescent="0.3">
      <c r="A13" s="9"/>
      <c r="B13" s="9"/>
      <c r="C13" s="9"/>
      <c r="D13" s="9"/>
      <c r="E13" s="9"/>
      <c r="F13" s="9"/>
      <c r="G13" s="9"/>
      <c r="H13" s="66"/>
      <c r="I13" s="66"/>
      <c r="J13" s="66"/>
      <c r="K13" s="66"/>
    </row>
    <row r="14" spans="1:11" x14ac:dyDescent="0.25">
      <c r="A14" s="264" t="str">
        <f>'1. паспорт местоположение'!A15</f>
        <v>Приобретение персональных компьютеров–30 ед</v>
      </c>
      <c r="B14" s="264"/>
      <c r="C14" s="264"/>
      <c r="D14" s="264"/>
      <c r="E14" s="264"/>
      <c r="F14" s="264"/>
      <c r="G14" s="264"/>
      <c r="H14" s="264"/>
      <c r="I14" s="264"/>
      <c r="J14" s="264"/>
      <c r="K14" s="264"/>
    </row>
    <row r="15" spans="1:11" ht="15.75" customHeight="1" x14ac:dyDescent="0.25">
      <c r="A15" s="228" t="s">
        <v>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</row>
    <row r="16" spans="1:11" x14ac:dyDescent="0.25">
      <c r="A16" s="301"/>
      <c r="B16" s="301"/>
      <c r="C16" s="301"/>
      <c r="D16" s="301"/>
      <c r="E16" s="301"/>
      <c r="F16" s="301"/>
      <c r="G16" s="301"/>
      <c r="H16" s="301"/>
      <c r="I16" s="301"/>
      <c r="J16" s="301"/>
      <c r="K16" s="301"/>
    </row>
    <row r="17" spans="1:15" x14ac:dyDescent="0.25">
      <c r="A17" s="48"/>
      <c r="H17" s="48"/>
      <c r="I17" s="48"/>
      <c r="J17" s="48"/>
      <c r="K17" s="48"/>
    </row>
    <row r="18" spans="1:15" x14ac:dyDescent="0.25">
      <c r="A18" s="304" t="s">
        <v>251</v>
      </c>
      <c r="B18" s="304"/>
      <c r="C18" s="304"/>
      <c r="D18" s="304"/>
      <c r="E18" s="304"/>
      <c r="F18" s="304"/>
      <c r="G18" s="304"/>
      <c r="H18" s="304"/>
      <c r="I18" s="304"/>
      <c r="J18" s="304"/>
      <c r="K18" s="304"/>
    </row>
    <row r="19" spans="1:15" x14ac:dyDescent="0.25">
      <c r="A19" s="48"/>
      <c r="B19" s="48"/>
      <c r="C19" s="48"/>
      <c r="D19" s="48"/>
      <c r="E19" s="48"/>
      <c r="F19" s="48"/>
      <c r="H19" s="48"/>
      <c r="I19" s="48"/>
      <c r="J19" s="48"/>
      <c r="K19" s="48"/>
    </row>
    <row r="20" spans="1:15" ht="33" customHeight="1" x14ac:dyDescent="0.25">
      <c r="A20" s="302" t="s">
        <v>101</v>
      </c>
      <c r="B20" s="302" t="s">
        <v>100</v>
      </c>
      <c r="C20" s="286" t="s">
        <v>99</v>
      </c>
      <c r="D20" s="286"/>
      <c r="E20" s="295" t="s">
        <v>98</v>
      </c>
      <c r="F20" s="295"/>
      <c r="G20" s="302" t="s">
        <v>462</v>
      </c>
      <c r="H20" s="305" t="s">
        <v>459</v>
      </c>
      <c r="I20" s="305"/>
      <c r="J20" s="305"/>
      <c r="K20" s="305"/>
      <c r="L20" s="65"/>
      <c r="M20" s="65"/>
      <c r="N20" s="65"/>
    </row>
    <row r="21" spans="1:15" ht="99.75" customHeight="1" x14ac:dyDescent="0.25">
      <c r="A21" s="303"/>
      <c r="B21" s="303"/>
      <c r="C21" s="286"/>
      <c r="D21" s="286"/>
      <c r="E21" s="295"/>
      <c r="F21" s="295"/>
      <c r="G21" s="303"/>
      <c r="H21" s="286" t="s">
        <v>0</v>
      </c>
      <c r="I21" s="286"/>
      <c r="J21" s="286" t="s">
        <v>427</v>
      </c>
      <c r="K21" s="286"/>
    </row>
    <row r="22" spans="1:15" ht="89.25" customHeight="1" x14ac:dyDescent="0.25">
      <c r="A22" s="287"/>
      <c r="B22" s="287"/>
      <c r="C22" s="195" t="s">
        <v>0</v>
      </c>
      <c r="D22" s="195" t="s">
        <v>427</v>
      </c>
      <c r="E22" s="64" t="s">
        <v>461</v>
      </c>
      <c r="F22" s="64" t="s">
        <v>460</v>
      </c>
      <c r="G22" s="287"/>
      <c r="H22" s="63" t="s">
        <v>442</v>
      </c>
      <c r="I22" s="63" t="s">
        <v>443</v>
      </c>
      <c r="J22" s="63" t="s">
        <v>442</v>
      </c>
      <c r="K22" s="63" t="s">
        <v>443</v>
      </c>
    </row>
    <row r="23" spans="1:15" ht="19.5" customHeight="1" x14ac:dyDescent="0.25">
      <c r="A23" s="56">
        <v>1</v>
      </c>
      <c r="B23" s="56">
        <v>2</v>
      </c>
      <c r="C23" s="194">
        <v>3</v>
      </c>
      <c r="D23" s="194">
        <v>4</v>
      </c>
      <c r="E23" s="194">
        <v>5</v>
      </c>
      <c r="F23" s="194">
        <v>6</v>
      </c>
      <c r="G23" s="194">
        <v>7</v>
      </c>
      <c r="H23" s="194">
        <v>16</v>
      </c>
      <c r="I23" s="194">
        <v>17</v>
      </c>
      <c r="J23" s="194">
        <v>18</v>
      </c>
      <c r="K23" s="194">
        <v>19</v>
      </c>
      <c r="O23" s="193"/>
    </row>
    <row r="24" spans="1:15" s="185" customFormat="1" ht="47.25" customHeight="1" x14ac:dyDescent="0.25">
      <c r="A24" s="61">
        <v>1</v>
      </c>
      <c r="B24" s="60" t="s">
        <v>97</v>
      </c>
      <c r="C24" s="182" t="str">
        <f>VLOOKUP($A$11,'[1]6.2. отчет'!$D:$K,2,0)</f>
        <v>нд</v>
      </c>
      <c r="D24" s="182">
        <f>VLOOKUP($A$11,'[1]6.2. отчет'!$D:$K,5,0)</f>
        <v>1.496360997</v>
      </c>
      <c r="E24" s="182">
        <f>VLOOKUP($A$11,'[1]6.2. отчет'!$D:$K,7,0)</f>
        <v>1.496360997</v>
      </c>
      <c r="F24" s="182">
        <f>VLOOKUP($A$11,'[1]6.2. отчет'!$D:$K,8,0)</f>
        <v>0.1113869999999999</v>
      </c>
      <c r="G24" s="182">
        <f>VLOOKUP($A$11,'[1]6.2. отчет'!$D:$BL,9,0)</f>
        <v>1.3849739970000001</v>
      </c>
      <c r="H24" s="182" t="str">
        <f>VLOOKUP($A$11,'[1]6.2. отчет'!$D:$BL,15,0)</f>
        <v>нд</v>
      </c>
      <c r="I24" s="182" t="str">
        <f>VLOOKUP($A$11,'[1]6.2. отчет'!$D:$CU,45,0)</f>
        <v>нд</v>
      </c>
      <c r="J24" s="182">
        <f>VLOOKUP($A$11,'[1]6.2. отчет'!$D:$BL,56,0)</f>
        <v>0.111387</v>
      </c>
      <c r="K24" s="182">
        <f>VLOOKUP($A$11,'[1]6.2. отчет'!$D:$CU,86,0)</f>
        <v>0</v>
      </c>
    </row>
    <row r="25" spans="1:15" s="120" customFormat="1" ht="24" customHeight="1" x14ac:dyDescent="0.25">
      <c r="A25" s="58" t="s">
        <v>96</v>
      </c>
      <c r="B25" s="36" t="s">
        <v>95</v>
      </c>
      <c r="C25" s="182" t="str">
        <f t="shared" ref="C25:C26" si="0">H25</f>
        <v>нд</v>
      </c>
      <c r="D25" s="182">
        <f>G25+J25</f>
        <v>0</v>
      </c>
      <c r="E25" s="182">
        <f t="shared" ref="E25:E28" si="1">F25+G25</f>
        <v>0</v>
      </c>
      <c r="F25" s="182">
        <f t="shared" ref="F25:F26" si="2">J25</f>
        <v>0</v>
      </c>
      <c r="G25" s="182">
        <f>VLOOKUP($A$11,'[1]6.2. отчет'!$D:$BL,10,0)</f>
        <v>0</v>
      </c>
      <c r="H25" s="182" t="str">
        <f>VLOOKUP($A$11,'[1]6.2. отчет'!$D:$BL,16,0)</f>
        <v>нд</v>
      </c>
      <c r="I25" s="182" t="str">
        <f>IF(H25=0,0,VLOOKUP($A$11,'[1]6.2. отчет'!$D:$CU,46,0))</f>
        <v>нд</v>
      </c>
      <c r="J25" s="182">
        <f>VLOOKUP($A$11,'[1]6.2. отчет'!$D:$BL,57,0)</f>
        <v>0</v>
      </c>
      <c r="K25" s="182">
        <f>IF(J25=0,0,VLOOKUP($A$11,'[1]6.2. отчет'!$D:$CU,87,0))</f>
        <v>0</v>
      </c>
    </row>
    <row r="26" spans="1:15" s="120" customFormat="1" x14ac:dyDescent="0.25">
      <c r="A26" s="58" t="s">
        <v>94</v>
      </c>
      <c r="B26" s="36" t="s">
        <v>93</v>
      </c>
      <c r="C26" s="182" t="str">
        <f t="shared" si="0"/>
        <v>нд</v>
      </c>
      <c r="D26" s="182">
        <f>G26+J26</f>
        <v>0</v>
      </c>
      <c r="E26" s="182">
        <f t="shared" si="1"/>
        <v>0</v>
      </c>
      <c r="F26" s="182">
        <f t="shared" si="2"/>
        <v>0</v>
      </c>
      <c r="G26" s="182">
        <f>VLOOKUP($A$11,'[1]6.2. отчет'!$D:$BL,11,0)</f>
        <v>0</v>
      </c>
      <c r="H26" s="182" t="str">
        <f>VLOOKUP($A$11,'[1]6.2. отчет'!$D:$BL,17,0)</f>
        <v>нд</v>
      </c>
      <c r="I26" s="182" t="str">
        <f>IF(H26=0,0,VLOOKUP($A$11,'[1]6.2. отчет'!$D:$CU,47,0))</f>
        <v>нд</v>
      </c>
      <c r="J26" s="182">
        <f>VLOOKUP($A$11,'[1]6.2. отчет'!$D:$BL,58,0)</f>
        <v>0</v>
      </c>
      <c r="K26" s="182">
        <f>IF(J26=0,0,VLOOKUP($A$11,'[1]6.2. отчет'!$D:$CU,88,0))</f>
        <v>0</v>
      </c>
    </row>
    <row r="27" spans="1:15" s="120" customFormat="1" ht="31.5" x14ac:dyDescent="0.25">
      <c r="A27" s="58" t="s">
        <v>92</v>
      </c>
      <c r="B27" s="36" t="s">
        <v>200</v>
      </c>
      <c r="C27" s="182" t="str">
        <f>IF(C24="нд","нд",C24-(C29+C28+C26+C25))</f>
        <v>нд</v>
      </c>
      <c r="D27" s="182">
        <f>G27+J27+D24-(G24+J24)</f>
        <v>1.1737067771186442</v>
      </c>
      <c r="E27" s="182">
        <f>F27+G27</f>
        <v>1.2850937771186441</v>
      </c>
      <c r="F27" s="182">
        <f>F24-(F25+F26+F28+F29)</f>
        <v>0.1113869999999999</v>
      </c>
      <c r="G27" s="182">
        <f>VLOOKUP($A$11,'[1]6.2. отчет'!$D:$BL,12,0)</f>
        <v>1.1737067771186442</v>
      </c>
      <c r="H27" s="182" t="str">
        <f>VLOOKUP($A$11,'[1]6.2. отчет'!$D:$BL,18,0)</f>
        <v>нд</v>
      </c>
      <c r="I27" s="182" t="str">
        <f>IF(H27=0,0,VLOOKUP($A$11,'[1]6.2. отчет'!$D:$CU,48,0))</f>
        <v>нд</v>
      </c>
      <c r="J27" s="182">
        <f>VLOOKUP($A$11,'[1]6.2. отчет'!$D:$BL,59,0)</f>
        <v>0</v>
      </c>
      <c r="K27" s="182">
        <f>IF(J27=0,0,VLOOKUP($A$11,'[1]6.2. отчет'!$D:$CU,89,0))</f>
        <v>0</v>
      </c>
    </row>
    <row r="28" spans="1:15" s="120" customFormat="1" x14ac:dyDescent="0.25">
      <c r="A28" s="58" t="s">
        <v>91</v>
      </c>
      <c r="B28" s="36" t="s">
        <v>90</v>
      </c>
      <c r="C28" s="182" t="str">
        <f>H28</f>
        <v>нд</v>
      </c>
      <c r="D28" s="182">
        <f t="shared" ref="D28:D29" si="3">G28+J28</f>
        <v>0</v>
      </c>
      <c r="E28" s="182">
        <f t="shared" si="1"/>
        <v>0</v>
      </c>
      <c r="F28" s="182">
        <v>0</v>
      </c>
      <c r="G28" s="182">
        <f>VLOOKUP($A$11,'[1]6.2. отчет'!$D:$BL,13,0)</f>
        <v>0</v>
      </c>
      <c r="H28" s="182" t="str">
        <f>VLOOKUP($A$11,'[1]6.2. отчет'!$D:$BL,19,0)</f>
        <v>нд</v>
      </c>
      <c r="I28" s="182" t="str">
        <f>IF(H28=0,0,VLOOKUP($A$11,'[1]6.2. отчет'!$D:$CU,49,0))</f>
        <v>нд</v>
      </c>
      <c r="J28" s="182">
        <f>VLOOKUP($A$11,'[1]6.2. отчет'!$D:$BL,60,0)</f>
        <v>0</v>
      </c>
      <c r="K28" s="182">
        <f>IF(J28=0,0,VLOOKUP($A$11,'[1]6.2. отчет'!$D:$CU,90,0))</f>
        <v>0</v>
      </c>
    </row>
    <row r="29" spans="1:15" s="120" customFormat="1" x14ac:dyDescent="0.25">
      <c r="A29" s="58" t="s">
        <v>89</v>
      </c>
      <c r="B29" s="62" t="s">
        <v>88</v>
      </c>
      <c r="C29" s="182" t="str">
        <f>H29</f>
        <v>нд</v>
      </c>
      <c r="D29" s="182">
        <f t="shared" si="3"/>
        <v>0.3226542198813559</v>
      </c>
      <c r="E29" s="182">
        <f>F29+G29</f>
        <v>0.21126721988135588</v>
      </c>
      <c r="F29" s="182">
        <v>0</v>
      </c>
      <c r="G29" s="182">
        <f>VLOOKUP($A$11,'[1]6.2. отчет'!$D:$BL,14,0)</f>
        <v>0.21126721988135588</v>
      </c>
      <c r="H29" s="182" t="str">
        <f>VLOOKUP($A$11,'[1]6.2. отчет'!$D:$BL,20,0)</f>
        <v>нд</v>
      </c>
      <c r="I29" s="182" t="str">
        <f>IF(H29=0,0,VLOOKUP($A$11,'[1]6.2. отчет'!$D:$CU,50,0))</f>
        <v>нд</v>
      </c>
      <c r="J29" s="182">
        <f>VLOOKUP($A$11,'[1]6.2. отчет'!$D:$BL,61,0)</f>
        <v>0.111387</v>
      </c>
      <c r="K29" s="182">
        <f>IF(J29=0,0,VLOOKUP($A$11,'[1]6.2. отчет'!$D:$CU,91,0))</f>
        <v>0</v>
      </c>
      <c r="L29" s="167"/>
    </row>
    <row r="30" spans="1:15" s="185" customFormat="1" ht="47.25" x14ac:dyDescent="0.25">
      <c r="A30" s="61" t="s">
        <v>17</v>
      </c>
      <c r="B30" s="60" t="s">
        <v>87</v>
      </c>
      <c r="C30" s="182" t="str">
        <f>VLOOKUP($A$11,'[1]6.2. отчет'!$D:$DB,99,0)</f>
        <v>нд</v>
      </c>
      <c r="D30" s="182">
        <f>VLOOKUP($A$11,'[1]6.2. отчет'!$D:$FK,106,0)</f>
        <v>1.2681025399999999</v>
      </c>
      <c r="E30" s="182">
        <f>VLOOKUP($A$11,'[1]6.2. отчет'!$D:$FK,108,0)</f>
        <v>1.2681025399999999</v>
      </c>
      <c r="F30" s="182">
        <f>VLOOKUP($A$11,'[1]6.2. отчет'!$D:$FK,109,0)</f>
        <v>0</v>
      </c>
      <c r="G30" s="182">
        <f>VLOOKUP($A$11,'[1]6.2. отчет'!$D:$FK,110,0)</f>
        <v>1.2681025399999999</v>
      </c>
      <c r="H30" s="182" t="str">
        <f>VLOOKUP($A$11,'[1]6.2. отчет'!$D:$FK,115,0)</f>
        <v>нд</v>
      </c>
      <c r="I30" s="182" t="str">
        <f>VLOOKUP($A$11,'[1]6.2. отчет'!$D:$AGP,124,0)</f>
        <v>нд</v>
      </c>
      <c r="J30" s="182">
        <f>VLOOKUP($A$11,'[1]6.2. отчет'!$D:$FK,130,0)</f>
        <v>0</v>
      </c>
      <c r="K30" s="182">
        <f>VLOOKUP($A$11,'[1]6.2. отчет'!$D:$FK,155,0)</f>
        <v>0</v>
      </c>
    </row>
    <row r="31" spans="1:15" s="120" customFormat="1" ht="21" customHeight="1" x14ac:dyDescent="0.25">
      <c r="A31" s="61" t="s">
        <v>86</v>
      </c>
      <c r="B31" s="36" t="s">
        <v>85</v>
      </c>
      <c r="C31" s="182" t="str">
        <f>VLOOKUP($A$11,'[1]6.2. отчет'!$D:$DB,100,0)</f>
        <v>нд</v>
      </c>
      <c r="D31" s="182">
        <v>0</v>
      </c>
      <c r="E31" s="182">
        <f>F31+G31</f>
        <v>0</v>
      </c>
      <c r="F31" s="182">
        <v>0</v>
      </c>
      <c r="G31" s="182">
        <f>VLOOKUP($A$11,'[1]6.2. отчет'!$D:$FK,111,0)</f>
        <v>0</v>
      </c>
      <c r="H31" s="182" t="s">
        <v>281</v>
      </c>
      <c r="I31" s="183" t="s">
        <v>281</v>
      </c>
      <c r="J31" s="182">
        <f>VLOOKUP($A$11,'[1]6.2. отчет'!$D:$FK,131,0)</f>
        <v>0</v>
      </c>
      <c r="K31" s="182">
        <f>IF(J31=0,0,VLOOKUP($A$11,'[1]6.2. отчет'!$D:$FK,156,0))</f>
        <v>0</v>
      </c>
    </row>
    <row r="32" spans="1:15" s="120" customFormat="1" ht="31.5" x14ac:dyDescent="0.25">
      <c r="A32" s="61" t="s">
        <v>84</v>
      </c>
      <c r="B32" s="36" t="s">
        <v>83</v>
      </c>
      <c r="C32" s="182" t="str">
        <f>VLOOKUP($A$11,'[1]6.2. отчет'!$D:$DB,101,0)</f>
        <v>нд</v>
      </c>
      <c r="D32" s="182">
        <v>0</v>
      </c>
      <c r="E32" s="182">
        <f>F32+G32</f>
        <v>0</v>
      </c>
      <c r="F32" s="182">
        <v>0</v>
      </c>
      <c r="G32" s="182">
        <f>VLOOKUP($A$11,'[1]6.2. отчет'!$D:$FK,112,0)</f>
        <v>0</v>
      </c>
      <c r="H32" s="182" t="s">
        <v>281</v>
      </c>
      <c r="I32" s="183" t="s">
        <v>281</v>
      </c>
      <c r="J32" s="182">
        <f>VLOOKUP($A$11,'[1]6.2. отчет'!$D:$FK,132,0)</f>
        <v>0</v>
      </c>
      <c r="K32" s="182">
        <f>IF(J32=0,0,VLOOKUP($A$11,'[1]6.2. отчет'!$D:$FK,157,0))</f>
        <v>0</v>
      </c>
    </row>
    <row r="33" spans="1:11" s="120" customFormat="1" x14ac:dyDescent="0.25">
      <c r="A33" s="61" t="s">
        <v>82</v>
      </c>
      <c r="B33" s="36" t="s">
        <v>81</v>
      </c>
      <c r="C33" s="182" t="str">
        <f>VLOOKUP($A$11,'[1]6.2. отчет'!$D:$DB,102,0)</f>
        <v>нд</v>
      </c>
      <c r="D33" s="182">
        <v>1.2681025399999999</v>
      </c>
      <c r="E33" s="182">
        <f t="shared" ref="E33:E57" si="4">F33+G33</f>
        <v>1.2681025399999999</v>
      </c>
      <c r="F33" s="182">
        <v>0</v>
      </c>
      <c r="G33" s="182">
        <f>VLOOKUP($A$11,'[1]6.2. отчет'!$D:$FK,113,0)</f>
        <v>1.2681025399999999</v>
      </c>
      <c r="H33" s="182" t="s">
        <v>281</v>
      </c>
      <c r="I33" s="183" t="s">
        <v>281</v>
      </c>
      <c r="J33" s="182">
        <f>VLOOKUP($A$11,'[1]6.2. отчет'!$D:$FK,133,0)</f>
        <v>0</v>
      </c>
      <c r="K33" s="182">
        <f>IF(J33=0,0,VLOOKUP($A$11,'[1]6.2. отчет'!$D:$FK,158,0))</f>
        <v>0</v>
      </c>
    </row>
    <row r="34" spans="1:11" s="120" customFormat="1" ht="21" customHeight="1" x14ac:dyDescent="0.25">
      <c r="A34" s="61" t="s">
        <v>80</v>
      </c>
      <c r="B34" s="36" t="s">
        <v>79</v>
      </c>
      <c r="C34" s="182" t="str">
        <f>VLOOKUP($A$11,'[1]6.2. отчет'!$D:$DB,103,0)</f>
        <v>нд</v>
      </c>
      <c r="D34" s="182">
        <v>0</v>
      </c>
      <c r="E34" s="182">
        <f t="shared" si="4"/>
        <v>0</v>
      </c>
      <c r="F34" s="182">
        <v>0</v>
      </c>
      <c r="G34" s="182">
        <f>VLOOKUP($A$11,'[1]6.2. отчет'!$D:$FK,114,0)</f>
        <v>0</v>
      </c>
      <c r="H34" s="182" t="s">
        <v>281</v>
      </c>
      <c r="I34" s="183" t="s">
        <v>281</v>
      </c>
      <c r="J34" s="182">
        <f>VLOOKUP($A$11,'[1]6.2. отчет'!$D:$FK,134,0)</f>
        <v>0</v>
      </c>
      <c r="K34" s="182">
        <f>IF(J34=0,0,VLOOKUP($A$11,'[1]6.2. отчет'!$D:$FK,159,0))</f>
        <v>0</v>
      </c>
    </row>
    <row r="35" spans="1:11" s="187" customFormat="1" ht="31.5" x14ac:dyDescent="0.25">
      <c r="A35" s="61" t="s">
        <v>16</v>
      </c>
      <c r="B35" s="60" t="s">
        <v>78</v>
      </c>
      <c r="C35" s="182"/>
      <c r="D35" s="182"/>
      <c r="E35" s="182"/>
      <c r="F35" s="182"/>
      <c r="G35" s="196"/>
      <c r="H35" s="184"/>
      <c r="I35" s="186"/>
      <c r="J35" s="184"/>
      <c r="K35" s="186"/>
    </row>
    <row r="36" spans="1:11" ht="31.5" x14ac:dyDescent="0.25">
      <c r="A36" s="58" t="s">
        <v>77</v>
      </c>
      <c r="B36" s="57" t="s">
        <v>76</v>
      </c>
      <c r="C36" s="182" t="str">
        <f>VLOOKUP($A$11,'[1]6.2. отчет'!$D:$FX,168,0)</f>
        <v>нд</v>
      </c>
      <c r="D36" s="182">
        <f t="shared" ref="D36:D42" si="5">G36+J36</f>
        <v>0</v>
      </c>
      <c r="E36" s="182">
        <f t="shared" si="4"/>
        <v>0</v>
      </c>
      <c r="F36" s="182">
        <v>0</v>
      </c>
      <c r="G36" s="182">
        <f>VLOOKUP($A$11,'[1]6.2. отчет'!$D:$GJ,180,0)</f>
        <v>0</v>
      </c>
      <c r="H36" s="182" t="str">
        <f>VLOOKUP($A$11,'[1]6.2. отчет'!$D:$AGO,191,0)</f>
        <v>нд</v>
      </c>
      <c r="I36" s="182" t="str">
        <f>VLOOKUP($A$11,'[1]6.2. отчет'!$D:$AGO,246,0)</f>
        <v>нд</v>
      </c>
      <c r="J36" s="182">
        <f>VLOOKUP($A$11,'[1]6.2. отчет'!$D:$AGO,257,0)</f>
        <v>0</v>
      </c>
      <c r="K36" s="182">
        <f>VLOOKUP($A$11,'[1]6.2. отчет'!$D:$AGO,312,0)</f>
        <v>0</v>
      </c>
    </row>
    <row r="37" spans="1:11" x14ac:dyDescent="0.25">
      <c r="A37" s="58" t="s">
        <v>75</v>
      </c>
      <c r="B37" s="57" t="s">
        <v>65</v>
      </c>
      <c r="C37" s="182" t="str">
        <f>VLOOKUP($A$11,'[1]6.2. отчет'!$D:$FX,169,0)</f>
        <v>нд</v>
      </c>
      <c r="D37" s="182">
        <f t="shared" si="5"/>
        <v>0</v>
      </c>
      <c r="E37" s="182">
        <f t="shared" si="4"/>
        <v>0</v>
      </c>
      <c r="F37" s="182">
        <v>0</v>
      </c>
      <c r="G37" s="182">
        <f>VLOOKUP($A$11,'[1]6.2. отчет'!$D:$GJ,181,0)</f>
        <v>0</v>
      </c>
      <c r="H37" s="182" t="str">
        <f>VLOOKUP($A$11,'[1]6.2. отчет'!$D:$AGO,192,0)</f>
        <v>нд</v>
      </c>
      <c r="I37" s="182" t="str">
        <f>VLOOKUP($A$11,'[1]6.2. отчет'!$D:$AGO,247,0)</f>
        <v>нд</v>
      </c>
      <c r="J37" s="182">
        <f>VLOOKUP($A$11,'[1]6.2. отчет'!$D:$AGO,258,0)</f>
        <v>0</v>
      </c>
      <c r="K37" s="182">
        <f>VLOOKUP($A$11,'[1]6.2. отчет'!$D:$AGO,313,0)</f>
        <v>0</v>
      </c>
    </row>
    <row r="38" spans="1:11" x14ac:dyDescent="0.25">
      <c r="A38" s="58" t="s">
        <v>74</v>
      </c>
      <c r="B38" s="57" t="s">
        <v>63</v>
      </c>
      <c r="C38" s="182" t="str">
        <f>VLOOKUP($A$11,'[1]6.2. отчет'!$D:$FX,170,0)</f>
        <v>нд</v>
      </c>
      <c r="D38" s="182">
        <f t="shared" si="5"/>
        <v>0</v>
      </c>
      <c r="E38" s="182">
        <f t="shared" si="4"/>
        <v>0</v>
      </c>
      <c r="F38" s="182">
        <v>0</v>
      </c>
      <c r="G38" s="182">
        <f>VLOOKUP($A$11,'[1]6.2. отчет'!$D:$GJ,182,0)</f>
        <v>0</v>
      </c>
      <c r="H38" s="182" t="str">
        <f>VLOOKUP($A$11,'[1]6.2. отчет'!$D:$AGO,193,0)</f>
        <v>нд</v>
      </c>
      <c r="I38" s="182" t="str">
        <f>VLOOKUP($A$11,'[1]6.2. отчет'!$D:$AGO,248,0)</f>
        <v>нд</v>
      </c>
      <c r="J38" s="182">
        <f>VLOOKUP($A$11,'[1]6.2. отчет'!$D:$AGO,259,0)</f>
        <v>0</v>
      </c>
      <c r="K38" s="182">
        <f>VLOOKUP($A$11,'[1]6.2. отчет'!$D:$AGO,314,0)</f>
        <v>0</v>
      </c>
    </row>
    <row r="39" spans="1:11" ht="31.5" x14ac:dyDescent="0.25">
      <c r="A39" s="58" t="s">
        <v>73</v>
      </c>
      <c r="B39" s="36" t="s">
        <v>61</v>
      </c>
      <c r="C39" s="182" t="str">
        <f>VLOOKUP($A$11,'[1]6.2. отчет'!$D:$FX,172,0)</f>
        <v>нд</v>
      </c>
      <c r="D39" s="182">
        <f t="shared" si="5"/>
        <v>0</v>
      </c>
      <c r="E39" s="182">
        <f t="shared" si="4"/>
        <v>0</v>
      </c>
      <c r="F39" s="182">
        <v>0</v>
      </c>
      <c r="G39" s="182">
        <f>VLOOKUP($A$11,'[1]6.2. отчет'!$D:$GJ,184,0)</f>
        <v>0</v>
      </c>
      <c r="H39" s="182" t="str">
        <f>VLOOKUP($A$11,'[1]6.2. отчет'!$D:$AGO,195,0)</f>
        <v>нд</v>
      </c>
      <c r="I39" s="182" t="str">
        <f>VLOOKUP($A$11,'[1]6.2. отчет'!$D:$AGO,250,0)</f>
        <v>нд</v>
      </c>
      <c r="J39" s="182">
        <f>VLOOKUP($A$11,'[1]6.2. отчет'!$D:$AGO,261,0)</f>
        <v>0</v>
      </c>
      <c r="K39" s="182">
        <f>VLOOKUP($A$11,'[1]6.2. отчет'!$D:$AGO,316,0)</f>
        <v>0</v>
      </c>
    </row>
    <row r="40" spans="1:11" ht="31.5" x14ac:dyDescent="0.25">
      <c r="A40" s="58" t="s">
        <v>72</v>
      </c>
      <c r="B40" s="36" t="s">
        <v>59</v>
      </c>
      <c r="C40" s="182" t="str">
        <f>VLOOKUP($A$11,'[1]6.2. отчет'!$D:$FX,173,0)</f>
        <v>нд</v>
      </c>
      <c r="D40" s="182">
        <f t="shared" si="5"/>
        <v>0</v>
      </c>
      <c r="E40" s="182">
        <f t="shared" si="4"/>
        <v>0</v>
      </c>
      <c r="F40" s="182">
        <v>0</v>
      </c>
      <c r="G40" s="182">
        <f>VLOOKUP($A$11,'[1]6.2. отчет'!$D:$GJ,185,0)</f>
        <v>0</v>
      </c>
      <c r="H40" s="182" t="str">
        <f>VLOOKUP($A$11,'[1]6.2. отчет'!$D:$AGO,196,0)</f>
        <v>нд</v>
      </c>
      <c r="I40" s="182" t="str">
        <f>VLOOKUP($A$11,'[1]6.2. отчет'!$D:$AGO,251,0)</f>
        <v>нд</v>
      </c>
      <c r="J40" s="182">
        <f>VLOOKUP($A$11,'[1]6.2. отчет'!$D:$AGO,262,0)</f>
        <v>0</v>
      </c>
      <c r="K40" s="182">
        <f>VLOOKUP($A$11,'[1]6.2. отчет'!$D:$AGO,317,0)</f>
        <v>0</v>
      </c>
    </row>
    <row r="41" spans="1:11" x14ac:dyDescent="0.25">
      <c r="A41" s="58" t="s">
        <v>71</v>
      </c>
      <c r="B41" s="36" t="s">
        <v>57</v>
      </c>
      <c r="C41" s="182" t="str">
        <f>VLOOKUP($A$11,'[1]6.2. отчет'!$D:$FX,174,0)</f>
        <v>нд</v>
      </c>
      <c r="D41" s="182">
        <f t="shared" si="5"/>
        <v>0</v>
      </c>
      <c r="E41" s="182">
        <f t="shared" si="4"/>
        <v>0</v>
      </c>
      <c r="F41" s="182">
        <v>0</v>
      </c>
      <c r="G41" s="182">
        <f>VLOOKUP($A$11,'[1]6.2. отчет'!$D:$GJ,186,0)</f>
        <v>0</v>
      </c>
      <c r="H41" s="182" t="str">
        <f>VLOOKUP($A$11,'[1]6.2. отчет'!$D:$AGO,197,0)</f>
        <v>нд</v>
      </c>
      <c r="I41" s="182" t="str">
        <f>VLOOKUP($A$11,'[1]6.2. отчет'!$D:$AGO,252,0)</f>
        <v>нд</v>
      </c>
      <c r="J41" s="182">
        <f>VLOOKUP($A$11,'[1]6.2. отчет'!$D:$AGO,263,0)</f>
        <v>0</v>
      </c>
      <c r="K41" s="182">
        <f>VLOOKUP($A$11,'[1]6.2. отчет'!$D:$AGO,318,0)</f>
        <v>0</v>
      </c>
    </row>
    <row r="42" spans="1:11" ht="18.75" x14ac:dyDescent="0.25">
      <c r="A42" s="58" t="s">
        <v>70</v>
      </c>
      <c r="B42" s="57" t="s">
        <v>55</v>
      </c>
      <c r="C42" s="182" t="str">
        <f>VLOOKUP($A$11,'[1]6.2. отчет'!$D:$FX,177,0)</f>
        <v>нд</v>
      </c>
      <c r="D42" s="182">
        <f t="shared" si="5"/>
        <v>30</v>
      </c>
      <c r="E42" s="182">
        <f t="shared" si="4"/>
        <v>30</v>
      </c>
      <c r="F42" s="182">
        <v>0</v>
      </c>
      <c r="G42" s="182">
        <f>VLOOKUP($A$11,'[1]6.2. отчет'!$D:$GJ,189,0)</f>
        <v>30</v>
      </c>
      <c r="H42" s="182" t="str">
        <f>VLOOKUP($A$11,'[1]6.2. отчет'!$D:$AGO,200,0)</f>
        <v>нд</v>
      </c>
      <c r="I42" s="182" t="str">
        <f>VLOOKUP($A$11,'[1]6.2. отчет'!$D:$AGO,255,0)</f>
        <v>нд</v>
      </c>
      <c r="J42" s="182">
        <f>VLOOKUP($A$11,'[1]6.2. отчет'!$D:$AGO,266,0)</f>
        <v>0</v>
      </c>
      <c r="K42" s="182">
        <f>VLOOKUP($A$11,'[1]6.2. отчет'!$D:$AGO,321,0)</f>
        <v>0</v>
      </c>
    </row>
    <row r="43" spans="1:11" s="187" customFormat="1" x14ac:dyDescent="0.25">
      <c r="A43" s="61" t="s">
        <v>15</v>
      </c>
      <c r="B43" s="60" t="s">
        <v>69</v>
      </c>
      <c r="C43" s="182"/>
      <c r="D43" s="182"/>
      <c r="E43" s="182"/>
      <c r="F43" s="182"/>
      <c r="G43" s="196"/>
      <c r="H43" s="184"/>
      <c r="I43" s="186"/>
      <c r="J43" s="184"/>
      <c r="K43" s="186"/>
    </row>
    <row r="44" spans="1:11" x14ac:dyDescent="0.25">
      <c r="A44" s="58" t="s">
        <v>68</v>
      </c>
      <c r="B44" s="36" t="s">
        <v>67</v>
      </c>
      <c r="C44" s="182" t="str">
        <f>VLOOKUP($A$11,'[1]6.2. отчет'!$D:$FX,168,0)</f>
        <v>нд</v>
      </c>
      <c r="D44" s="182">
        <f t="shared" ref="D44:D50" si="6">G44+J44</f>
        <v>0</v>
      </c>
      <c r="E44" s="182">
        <f t="shared" si="4"/>
        <v>0</v>
      </c>
      <c r="F44" s="182">
        <v>0</v>
      </c>
      <c r="G44" s="182">
        <f>VLOOKUP($A$11,'[1]6.2. отчет'!$D:$GJ,180,0)</f>
        <v>0</v>
      </c>
      <c r="H44" s="182" t="str">
        <f>VLOOKUP($A$11,'[1]6.2. отчет'!$D:$AGO,191,0)</f>
        <v>нд</v>
      </c>
      <c r="I44" s="182" t="str">
        <f>VLOOKUP($A$11,'[1]6.2. отчет'!$D:$AGO,246,0)</f>
        <v>нд</v>
      </c>
      <c r="J44" s="182">
        <f>VLOOKUP($A$11,'[1]6.2. отчет'!$D:$AGO,257,0)</f>
        <v>0</v>
      </c>
      <c r="K44" s="182">
        <f>VLOOKUP($A$11,'[1]6.2. отчет'!$D:$AGO,312,0)</f>
        <v>0</v>
      </c>
    </row>
    <row r="45" spans="1:11" x14ac:dyDescent="0.25">
      <c r="A45" s="58" t="s">
        <v>66</v>
      </c>
      <c r="B45" s="36" t="s">
        <v>65</v>
      </c>
      <c r="C45" s="182" t="str">
        <f>VLOOKUP($A$11,'[1]6.2. отчет'!$D:$FX,169,0)</f>
        <v>нд</v>
      </c>
      <c r="D45" s="182">
        <f t="shared" si="6"/>
        <v>0</v>
      </c>
      <c r="E45" s="182">
        <f t="shared" si="4"/>
        <v>0</v>
      </c>
      <c r="F45" s="182">
        <v>0</v>
      </c>
      <c r="G45" s="182">
        <f>VLOOKUP($A$11,'[1]6.2. отчет'!$D:$GJ,181,0)</f>
        <v>0</v>
      </c>
      <c r="H45" s="182" t="str">
        <f>VLOOKUP($A$11,'[1]6.2. отчет'!$D:$AGO,192,0)</f>
        <v>нд</v>
      </c>
      <c r="I45" s="182" t="str">
        <f>VLOOKUP($A$11,'[1]6.2. отчет'!$D:$AGO,247,0)</f>
        <v>нд</v>
      </c>
      <c r="J45" s="182">
        <f>VLOOKUP($A$11,'[1]6.2. отчет'!$D:$AGO,258,0)</f>
        <v>0</v>
      </c>
      <c r="K45" s="182">
        <f>VLOOKUP($A$11,'[1]6.2. отчет'!$D:$AGO,313,0)</f>
        <v>0</v>
      </c>
    </row>
    <row r="46" spans="1:11" x14ac:dyDescent="0.25">
      <c r="A46" s="58" t="s">
        <v>64</v>
      </c>
      <c r="B46" s="36" t="s">
        <v>63</v>
      </c>
      <c r="C46" s="182" t="str">
        <f>VLOOKUP($A$11,'[1]6.2. отчет'!$D:$FX,170,0)</f>
        <v>нд</v>
      </c>
      <c r="D46" s="182">
        <f t="shared" si="6"/>
        <v>0</v>
      </c>
      <c r="E46" s="182">
        <f t="shared" si="4"/>
        <v>0</v>
      </c>
      <c r="F46" s="182">
        <v>0</v>
      </c>
      <c r="G46" s="182">
        <f>VLOOKUP($A$11,'[1]6.2. отчет'!$D:$GJ,182,0)</f>
        <v>0</v>
      </c>
      <c r="H46" s="182" t="str">
        <f>VLOOKUP($A$11,'[1]6.2. отчет'!$D:$AGO,193,0)</f>
        <v>нд</v>
      </c>
      <c r="I46" s="182" t="str">
        <f>VLOOKUP($A$11,'[1]6.2. отчет'!$D:$AGO,248,0)</f>
        <v>нд</v>
      </c>
      <c r="J46" s="182">
        <f>VLOOKUP($A$11,'[1]6.2. отчет'!$D:$AGO,259,0)</f>
        <v>0</v>
      </c>
      <c r="K46" s="182">
        <f>VLOOKUP($A$11,'[1]6.2. отчет'!$D:$AGO,314,0)</f>
        <v>0</v>
      </c>
    </row>
    <row r="47" spans="1:11" ht="31.5" x14ac:dyDescent="0.25">
      <c r="A47" s="58" t="s">
        <v>62</v>
      </c>
      <c r="B47" s="36" t="s">
        <v>61</v>
      </c>
      <c r="C47" s="182" t="str">
        <f>VLOOKUP($A$11,'[1]6.2. отчет'!$D:$FX,172,0)</f>
        <v>нд</v>
      </c>
      <c r="D47" s="182">
        <f t="shared" si="6"/>
        <v>0</v>
      </c>
      <c r="E47" s="182">
        <f t="shared" si="4"/>
        <v>0</v>
      </c>
      <c r="F47" s="182">
        <v>0</v>
      </c>
      <c r="G47" s="182">
        <f>VLOOKUP($A$11,'[1]6.2. отчет'!$D:$GJ,184,0)</f>
        <v>0</v>
      </c>
      <c r="H47" s="182" t="str">
        <f>VLOOKUP($A$11,'[1]6.2. отчет'!$D:$AGO,195,0)</f>
        <v>нд</v>
      </c>
      <c r="I47" s="182" t="str">
        <f>VLOOKUP($A$11,'[1]6.2. отчет'!$D:$AGO,250,0)</f>
        <v>нд</v>
      </c>
      <c r="J47" s="182">
        <f>VLOOKUP($A$11,'[1]6.2. отчет'!$D:$AGO,261,0)</f>
        <v>0</v>
      </c>
      <c r="K47" s="182">
        <f>VLOOKUP($A$11,'[1]6.2. отчет'!$D:$AGO,316,0)</f>
        <v>0</v>
      </c>
    </row>
    <row r="48" spans="1:11" ht="31.5" x14ac:dyDescent="0.25">
      <c r="A48" s="58" t="s">
        <v>60</v>
      </c>
      <c r="B48" s="36" t="s">
        <v>59</v>
      </c>
      <c r="C48" s="182" t="str">
        <f>VLOOKUP($A$11,'[1]6.2. отчет'!$D:$FX,173,0)</f>
        <v>нд</v>
      </c>
      <c r="D48" s="182">
        <f t="shared" si="6"/>
        <v>0</v>
      </c>
      <c r="E48" s="182">
        <f t="shared" si="4"/>
        <v>0</v>
      </c>
      <c r="F48" s="182">
        <v>0</v>
      </c>
      <c r="G48" s="182">
        <f>VLOOKUP($A$11,'[1]6.2. отчет'!$D:$GJ,185,0)</f>
        <v>0</v>
      </c>
      <c r="H48" s="182" t="str">
        <f>VLOOKUP($A$11,'[1]6.2. отчет'!$D:$AGO,196,0)</f>
        <v>нд</v>
      </c>
      <c r="I48" s="182" t="str">
        <f>VLOOKUP($A$11,'[1]6.2. отчет'!$D:$AGO,251,0)</f>
        <v>нд</v>
      </c>
      <c r="J48" s="182">
        <f>VLOOKUP($A$11,'[1]6.2. отчет'!$D:$AGO,262,0)</f>
        <v>0</v>
      </c>
      <c r="K48" s="182">
        <f>VLOOKUP($A$11,'[1]6.2. отчет'!$D:$AGO,317,0)</f>
        <v>0</v>
      </c>
    </row>
    <row r="49" spans="1:11" x14ac:dyDescent="0.25">
      <c r="A49" s="58" t="s">
        <v>58</v>
      </c>
      <c r="B49" s="36" t="s">
        <v>57</v>
      </c>
      <c r="C49" s="182" t="str">
        <f>VLOOKUP($A$11,'[1]6.2. отчет'!$D:$FX,174,0)</f>
        <v>нд</v>
      </c>
      <c r="D49" s="182">
        <f t="shared" si="6"/>
        <v>0</v>
      </c>
      <c r="E49" s="182">
        <f t="shared" si="4"/>
        <v>0</v>
      </c>
      <c r="F49" s="182">
        <v>0</v>
      </c>
      <c r="G49" s="182">
        <f>VLOOKUP($A$11,'[1]6.2. отчет'!$D:$GJ,186,0)</f>
        <v>0</v>
      </c>
      <c r="H49" s="182" t="str">
        <f>VLOOKUP($A$11,'[1]6.2. отчет'!$D:$AGO,197,0)</f>
        <v>нд</v>
      </c>
      <c r="I49" s="182" t="str">
        <f>VLOOKUP($A$11,'[1]6.2. отчет'!$D:$AGO,252,0)</f>
        <v>нд</v>
      </c>
      <c r="J49" s="182">
        <f>VLOOKUP($A$11,'[1]6.2. отчет'!$D:$AGO,263,0)</f>
        <v>0</v>
      </c>
      <c r="K49" s="182">
        <f>VLOOKUP($A$11,'[1]6.2. отчет'!$D:$AGO,318,0)</f>
        <v>0</v>
      </c>
    </row>
    <row r="50" spans="1:11" ht="18.75" x14ac:dyDescent="0.25">
      <c r="A50" s="58" t="s">
        <v>56</v>
      </c>
      <c r="B50" s="57" t="s">
        <v>55</v>
      </c>
      <c r="C50" s="182" t="str">
        <f>VLOOKUP($A$11,'[1]6.2. отчет'!$D:$FX,177,0)</f>
        <v>нд</v>
      </c>
      <c r="D50" s="182">
        <f t="shared" si="6"/>
        <v>30</v>
      </c>
      <c r="E50" s="182">
        <f t="shared" si="4"/>
        <v>30</v>
      </c>
      <c r="F50" s="182">
        <v>0</v>
      </c>
      <c r="G50" s="182">
        <f>VLOOKUP($A$11,'[1]6.2. отчет'!$D:$GJ,189,0)</f>
        <v>30</v>
      </c>
      <c r="H50" s="182" t="str">
        <f>VLOOKUP($A$11,'[1]6.2. отчет'!$D:$AGO,200,0)</f>
        <v>нд</v>
      </c>
      <c r="I50" s="182" t="str">
        <f>VLOOKUP($A$11,'[1]6.2. отчет'!$D:$AGO,255,0)</f>
        <v>нд</v>
      </c>
      <c r="J50" s="182">
        <f>VLOOKUP($A$11,'[1]6.2. отчет'!$D:$AGO,266,0)</f>
        <v>0</v>
      </c>
      <c r="K50" s="182">
        <f>VLOOKUP($A$11,'[1]6.2. отчет'!$D:$AGO,321,0)</f>
        <v>0</v>
      </c>
    </row>
    <row r="51" spans="1:11" s="187" customFormat="1" ht="35.25" customHeight="1" x14ac:dyDescent="0.25">
      <c r="A51" s="61" t="s">
        <v>13</v>
      </c>
      <c r="B51" s="60" t="s">
        <v>54</v>
      </c>
      <c r="C51" s="182"/>
      <c r="D51" s="182"/>
      <c r="E51" s="182"/>
      <c r="F51" s="182"/>
      <c r="G51" s="196"/>
      <c r="H51" s="184"/>
      <c r="I51" s="186"/>
      <c r="J51" s="184"/>
      <c r="K51" s="186"/>
    </row>
    <row r="52" spans="1:11" x14ac:dyDescent="0.25">
      <c r="A52" s="58" t="s">
        <v>53</v>
      </c>
      <c r="B52" s="36" t="s">
        <v>52</v>
      </c>
      <c r="C52" s="182" t="str">
        <f>VLOOKUP($A$11,'[1]6.2. отчет'!$D:$FX,167,0)</f>
        <v>нд</v>
      </c>
      <c r="D52" s="182">
        <f>G52+J52</f>
        <v>1.2681025399999999</v>
      </c>
      <c r="E52" s="182">
        <f t="shared" si="4"/>
        <v>1.2681025399999999</v>
      </c>
      <c r="F52" s="182">
        <v>0</v>
      </c>
      <c r="G52" s="182">
        <f>VLOOKUP($A$11,'[1]6.2. отчет'!$D:$GJ,179,0)</f>
        <v>1.2681025399999999</v>
      </c>
      <c r="H52" s="182" t="str">
        <f>VLOOKUP($A$11,'[1]6.2. отчет'!$D:$AGO,190,0)</f>
        <v>нд</v>
      </c>
      <c r="I52" s="182" t="str">
        <f>VLOOKUP($A$11,'[1]6.2. отчет'!$D:$AGO,245,0)</f>
        <v>нд</v>
      </c>
      <c r="J52" s="182">
        <f>VLOOKUP($A$11,'[1]6.2. отчет'!$D:$AGO,256,0)</f>
        <v>0</v>
      </c>
      <c r="K52" s="182">
        <f>VLOOKUP($A$11,'[1]6.2. отчет'!$D:$AGO,311,0)</f>
        <v>0</v>
      </c>
    </row>
    <row r="53" spans="1:11" x14ac:dyDescent="0.25">
      <c r="A53" s="58" t="s">
        <v>51</v>
      </c>
      <c r="B53" s="36" t="s">
        <v>45</v>
      </c>
      <c r="C53" s="182" t="str">
        <f>VLOOKUP($A$11,'[1]6.2. отчет'!$D:$FX,168,0)</f>
        <v>нд</v>
      </c>
      <c r="D53" s="182">
        <f t="shared" ref="D53:D57" si="7">G53+J53</f>
        <v>0</v>
      </c>
      <c r="E53" s="182">
        <f t="shared" si="4"/>
        <v>0</v>
      </c>
      <c r="F53" s="182">
        <v>0</v>
      </c>
      <c r="G53" s="182">
        <f>VLOOKUP($A$11,'[1]6.2. отчет'!$D:$GJ,180,0)</f>
        <v>0</v>
      </c>
      <c r="H53" s="182" t="str">
        <f>VLOOKUP($A$11,'[1]6.2. отчет'!$D:$AGO,191,0)</f>
        <v>нд</v>
      </c>
      <c r="I53" s="182" t="str">
        <f>VLOOKUP($A$11,'[1]6.2. отчет'!$D:$AGO,246,0)</f>
        <v>нд</v>
      </c>
      <c r="J53" s="182">
        <f>VLOOKUP($A$11,'[1]6.2. отчет'!$D:$AGO,257,0)</f>
        <v>0</v>
      </c>
      <c r="K53" s="182">
        <f>VLOOKUP($A$11,'[1]6.2. отчет'!$D:$AGO,312,0)</f>
        <v>0</v>
      </c>
    </row>
    <row r="54" spans="1:11" x14ac:dyDescent="0.25">
      <c r="A54" s="58" t="s">
        <v>50</v>
      </c>
      <c r="B54" s="57" t="s">
        <v>44</v>
      </c>
      <c r="C54" s="182" t="str">
        <f>VLOOKUP($A$11,'[1]6.2. отчет'!$D:$FX,169,0)</f>
        <v>нд</v>
      </c>
      <c r="D54" s="182">
        <f t="shared" si="7"/>
        <v>0</v>
      </c>
      <c r="E54" s="182">
        <f t="shared" si="4"/>
        <v>0</v>
      </c>
      <c r="F54" s="182">
        <v>0</v>
      </c>
      <c r="G54" s="182">
        <f>VLOOKUP($A$11,'[1]6.2. отчет'!$D:$GJ,181,0)</f>
        <v>0</v>
      </c>
      <c r="H54" s="182" t="str">
        <f>VLOOKUP($A$11,'[1]6.2. отчет'!$D:$AGO,192,0)</f>
        <v>нд</v>
      </c>
      <c r="I54" s="182" t="str">
        <f>VLOOKUP($A$11,'[1]6.2. отчет'!$D:$AGO,247,0)</f>
        <v>нд</v>
      </c>
      <c r="J54" s="182">
        <f>VLOOKUP($A$11,'[1]6.2. отчет'!$D:$AGO,258,0)</f>
        <v>0</v>
      </c>
      <c r="K54" s="182">
        <f>VLOOKUP($A$11,'[1]6.2. отчет'!$D:$AGO,313,0)</f>
        <v>0</v>
      </c>
    </row>
    <row r="55" spans="1:11" x14ac:dyDescent="0.25">
      <c r="A55" s="58" t="s">
        <v>49</v>
      </c>
      <c r="B55" s="57" t="s">
        <v>43</v>
      </c>
      <c r="C55" s="182" t="str">
        <f>VLOOKUP($A$11,'[1]6.2. отчет'!$D:$FX,170,0)</f>
        <v>нд</v>
      </c>
      <c r="D55" s="182">
        <f t="shared" si="7"/>
        <v>0</v>
      </c>
      <c r="E55" s="182">
        <f t="shared" si="4"/>
        <v>0</v>
      </c>
      <c r="F55" s="182">
        <v>0</v>
      </c>
      <c r="G55" s="182">
        <f>VLOOKUP($A$11,'[1]6.2. отчет'!$D:$GJ,182,0)</f>
        <v>0</v>
      </c>
      <c r="H55" s="182" t="str">
        <f>VLOOKUP($A$11,'[1]6.2. отчет'!$D:$AGO,193,0)</f>
        <v>нд</v>
      </c>
      <c r="I55" s="182" t="str">
        <f>VLOOKUP($A$11,'[1]6.2. отчет'!$D:$AGO,248,0)</f>
        <v>нд</v>
      </c>
      <c r="J55" s="182">
        <f>VLOOKUP($A$11,'[1]6.2. отчет'!$D:$AGO,259,0)</f>
        <v>0</v>
      </c>
      <c r="K55" s="182">
        <f>VLOOKUP($A$11,'[1]6.2. отчет'!$D:$AGO,314,0)</f>
        <v>0</v>
      </c>
    </row>
    <row r="56" spans="1:11" x14ac:dyDescent="0.25">
      <c r="A56" s="58" t="s">
        <v>48</v>
      </c>
      <c r="B56" s="57" t="s">
        <v>42</v>
      </c>
      <c r="C56" s="182" t="str">
        <f>VLOOKUP($A$11,'[1]6.2. отчет'!$D:$FX,171,0)</f>
        <v>нд</v>
      </c>
      <c r="D56" s="182">
        <f t="shared" si="7"/>
        <v>0</v>
      </c>
      <c r="E56" s="182">
        <f t="shared" si="4"/>
        <v>0</v>
      </c>
      <c r="F56" s="182">
        <v>0</v>
      </c>
      <c r="G56" s="182">
        <f>VLOOKUP($A$11,'[1]6.2. отчет'!$D:$GJ,183,0)</f>
        <v>0</v>
      </c>
      <c r="H56" s="182" t="str">
        <f>VLOOKUP($A$11,'[1]6.2. отчет'!$D:$AGO,194,0)</f>
        <v>нд</v>
      </c>
      <c r="I56" s="182" t="str">
        <f>VLOOKUP($A$11,'[1]6.2. отчет'!$D:$AGO,249,0)</f>
        <v>нд</v>
      </c>
      <c r="J56" s="182">
        <f>VLOOKUP($A$11,'[1]6.2. отчет'!$D:$AGO,260,0)</f>
        <v>0</v>
      </c>
      <c r="K56" s="182">
        <f>VLOOKUP($A$11,'[1]6.2. отчет'!$D:$AGO,315,0)</f>
        <v>0</v>
      </c>
    </row>
    <row r="57" spans="1:11" ht="18.75" x14ac:dyDescent="0.25">
      <c r="A57" s="58" t="s">
        <v>47</v>
      </c>
      <c r="B57" s="57" t="s">
        <v>41</v>
      </c>
      <c r="C57" s="182" t="str">
        <f>VLOOKUP($A$11,'[1]6.2. отчет'!$D:$FX,177,0)</f>
        <v>нд</v>
      </c>
      <c r="D57" s="182">
        <f t="shared" si="7"/>
        <v>30</v>
      </c>
      <c r="E57" s="182">
        <f t="shared" si="4"/>
        <v>30</v>
      </c>
      <c r="F57" s="182">
        <v>0</v>
      </c>
      <c r="G57" s="182">
        <f>VLOOKUP($A$11,'[1]6.2. отчет'!$D:$GJ,189,0)</f>
        <v>30</v>
      </c>
      <c r="H57" s="182" t="str">
        <f>VLOOKUP($A$11,'[1]6.2. отчет'!$D:$AGO,200,0)</f>
        <v>нд</v>
      </c>
      <c r="I57" s="182" t="str">
        <f>VLOOKUP($A$11,'[1]6.2. отчет'!$D:$AGO,255,0)</f>
        <v>нд</v>
      </c>
      <c r="J57" s="182">
        <f>VLOOKUP($A$11,'[1]6.2. отчет'!$D:$AGO,266,0)</f>
        <v>0</v>
      </c>
      <c r="K57" s="182">
        <f>VLOOKUP($A$11,'[1]6.2. отчет'!$D:$AGO,321,0)</f>
        <v>0</v>
      </c>
    </row>
    <row r="58" spans="1:11" s="187" customFormat="1" ht="36.75" customHeight="1" x14ac:dyDescent="0.25">
      <c r="A58" s="61" t="s">
        <v>12</v>
      </c>
      <c r="B58" s="188" t="s">
        <v>143</v>
      </c>
      <c r="C58" s="182"/>
      <c r="D58" s="182"/>
      <c r="E58" s="182"/>
      <c r="F58" s="182"/>
      <c r="G58" s="196"/>
      <c r="H58" s="184"/>
      <c r="I58" s="186"/>
      <c r="J58" s="184"/>
      <c r="K58" s="186"/>
    </row>
    <row r="59" spans="1:11" s="187" customFormat="1" x14ac:dyDescent="0.25">
      <c r="A59" s="61" t="s">
        <v>10</v>
      </c>
      <c r="B59" s="60" t="s">
        <v>46</v>
      </c>
      <c r="C59" s="182"/>
      <c r="D59" s="182"/>
      <c r="E59" s="182"/>
      <c r="F59" s="182"/>
      <c r="G59" s="196"/>
      <c r="H59" s="184"/>
      <c r="I59" s="186"/>
      <c r="J59" s="184"/>
      <c r="K59" s="186"/>
    </row>
    <row r="60" spans="1:11" x14ac:dyDescent="0.25">
      <c r="A60" s="58" t="s">
        <v>137</v>
      </c>
      <c r="B60" s="59" t="s">
        <v>67</v>
      </c>
      <c r="C60" s="182" t="str">
        <f>VLOOKUP($A$11,'[1]6.2. отчет'!$D:$AGO,326,0)</f>
        <v>нд</v>
      </c>
      <c r="D60" s="182">
        <v>0</v>
      </c>
      <c r="E60" s="182">
        <f t="shared" ref="E60:E64" si="8">F60+G60</f>
        <v>0</v>
      </c>
      <c r="F60" s="182">
        <v>0</v>
      </c>
      <c r="G60" s="182">
        <f>VLOOKUP($A$11,'[1]6.2. отчет'!$D:$AGO,333,0)</f>
        <v>0</v>
      </c>
      <c r="H60" s="182" t="str">
        <f>VLOOKUP($A$11,'[1]6.2. отчет'!$D:$AGO,341,0)</f>
        <v>нд</v>
      </c>
      <c r="I60" s="182" t="str">
        <f>VLOOKUP($A$11,'[1]6.2. отчет'!$D:$AGO,366,0)</f>
        <v>нд</v>
      </c>
      <c r="J60" s="182">
        <f>VLOOKUP($A$11,'[1]6.2. отчет'!$D:$AGO,371,0)</f>
        <v>0</v>
      </c>
      <c r="K60" s="182">
        <f>VLOOKUP($A$11,'[1]6.2. отчет'!$D:$AGO,396,0)</f>
        <v>0</v>
      </c>
    </row>
    <row r="61" spans="1:11" x14ac:dyDescent="0.25">
      <c r="A61" s="58" t="s">
        <v>138</v>
      </c>
      <c r="B61" s="59" t="s">
        <v>65</v>
      </c>
      <c r="C61" s="182" t="str">
        <f>VLOOKUP($A$11,'[1]6.2. отчет'!$D:$AGO,327,0)</f>
        <v>нд</v>
      </c>
      <c r="D61" s="182">
        <v>0</v>
      </c>
      <c r="E61" s="182">
        <f t="shared" si="8"/>
        <v>0</v>
      </c>
      <c r="F61" s="182">
        <v>0</v>
      </c>
      <c r="G61" s="182">
        <f>VLOOKUP($A$11,'[1]6.2. отчет'!$D:$AGO,334,0)</f>
        <v>0</v>
      </c>
      <c r="H61" s="182" t="str">
        <f>VLOOKUP($A$11,'[1]6.2. отчет'!$D:$AGO,338,0)</f>
        <v>нд</v>
      </c>
      <c r="I61" s="182" t="str">
        <f>VLOOKUP($A$11,'[1]6.2. отчет'!$D:$AGO,363,0)</f>
        <v>нд</v>
      </c>
      <c r="J61" s="182">
        <f>VLOOKUP($A$11,'[1]6.2. отчет'!$D:$AGO,368,0)</f>
        <v>0</v>
      </c>
      <c r="K61" s="182">
        <f>VLOOKUP($A$11,'[1]6.2. отчет'!$D:$AGO,393,0)</f>
        <v>0</v>
      </c>
    </row>
    <row r="62" spans="1:11" x14ac:dyDescent="0.25">
      <c r="A62" s="58" t="s">
        <v>139</v>
      </c>
      <c r="B62" s="59" t="s">
        <v>63</v>
      </c>
      <c r="C62" s="182" t="str">
        <f>VLOOKUP($A$11,'[1]6.2. отчет'!$D:$AGO,328,0)</f>
        <v>нд</v>
      </c>
      <c r="D62" s="182">
        <v>0</v>
      </c>
      <c r="E62" s="182">
        <f t="shared" si="8"/>
        <v>0</v>
      </c>
      <c r="F62" s="182">
        <v>0</v>
      </c>
      <c r="G62" s="182">
        <f>VLOOKUP($A$11,'[1]6.2. отчет'!$D:$AGO,335,0)</f>
        <v>0</v>
      </c>
      <c r="H62" s="182" t="str">
        <f>VLOOKUP($A$11,'[1]6.2. отчет'!$D:$AGO,339,0)</f>
        <v>нд</v>
      </c>
      <c r="I62" s="182" t="str">
        <f>VLOOKUP($A$11,'[1]6.2. отчет'!$D:$AGO,364,0)</f>
        <v>нд</v>
      </c>
      <c r="J62" s="182">
        <f>VLOOKUP($A$11,'[1]6.2. отчет'!$D:$AGO,369,0)</f>
        <v>0</v>
      </c>
      <c r="K62" s="182">
        <f>VLOOKUP($A$11,'[1]6.2. отчет'!$D:$AGO,394,0)</f>
        <v>0</v>
      </c>
    </row>
    <row r="63" spans="1:11" x14ac:dyDescent="0.25">
      <c r="A63" s="58" t="s">
        <v>140</v>
      </c>
      <c r="B63" s="59" t="s">
        <v>142</v>
      </c>
      <c r="C63" s="182" t="str">
        <f>VLOOKUP($A$11,'[1]6.2. отчет'!$D:$AGO,329,0)</f>
        <v>нд</v>
      </c>
      <c r="D63" s="182">
        <v>0</v>
      </c>
      <c r="E63" s="182">
        <f t="shared" si="8"/>
        <v>0</v>
      </c>
      <c r="F63" s="182">
        <v>0</v>
      </c>
      <c r="G63" s="182">
        <f>VLOOKUP($A$11,'[1]6.2. отчет'!$D:$AGO,336,0)</f>
        <v>0</v>
      </c>
      <c r="H63" s="182" t="str">
        <f>VLOOKUP($A$11,'[1]6.2. отчет'!$D:$AGO,340,0)</f>
        <v>нд</v>
      </c>
      <c r="I63" s="182" t="str">
        <f>VLOOKUP($A$11,'[1]6.2. отчет'!$D:$AGO,365,0)</f>
        <v>нд</v>
      </c>
      <c r="J63" s="182">
        <f>VLOOKUP($A$11,'[1]6.2. отчет'!$D:$AGO,370,0)</f>
        <v>0</v>
      </c>
      <c r="K63" s="182">
        <f>VLOOKUP($A$11,'[1]6.2. отчет'!$D:$AGO,395,0)</f>
        <v>0</v>
      </c>
    </row>
    <row r="64" spans="1:11" ht="18.75" x14ac:dyDescent="0.25">
      <c r="A64" s="58" t="s">
        <v>141</v>
      </c>
      <c r="B64" s="57" t="s">
        <v>41</v>
      </c>
      <c r="C64" s="182" t="str">
        <f>VLOOKUP($A$11,'[1]6.2. отчет'!$D:$AGO,330,0)</f>
        <v>нд</v>
      </c>
      <c r="D64" s="182">
        <v>0</v>
      </c>
      <c r="E64" s="182">
        <f t="shared" si="8"/>
        <v>0</v>
      </c>
      <c r="F64" s="182">
        <v>0</v>
      </c>
      <c r="G64" s="182">
        <f>VLOOKUP($A$11,'[1]6.2. отчет'!$D:$AGO,337,0)</f>
        <v>0</v>
      </c>
      <c r="H64" s="182" t="str">
        <f>VLOOKUP($A$11,'[1]6.2. отчет'!$D:$AGO,342,0)</f>
        <v>нд</v>
      </c>
      <c r="I64" s="182" t="str">
        <f>VLOOKUP($A$11,'[1]6.2. отчет'!$D:$AGO,367,0)</f>
        <v>нд</v>
      </c>
      <c r="J64" s="182">
        <f>VLOOKUP($A$11,'[1]6.2. отчет'!$D:$AGO,372,0)</f>
        <v>0</v>
      </c>
      <c r="K64" s="182">
        <f>VLOOKUP($A$11,'[1]6.2. отчет'!$D:$AGO,396,0)</f>
        <v>0</v>
      </c>
    </row>
    <row r="65" spans="1:11" x14ac:dyDescent="0.25">
      <c r="A65" s="54"/>
      <c r="B65" s="55"/>
      <c r="C65" s="107"/>
      <c r="D65" s="107"/>
      <c r="E65" s="107"/>
      <c r="F65" s="107"/>
      <c r="G65" s="107"/>
      <c r="H65" s="54"/>
      <c r="I65" s="54"/>
      <c r="J65" s="48"/>
      <c r="K65" s="48"/>
    </row>
    <row r="66" spans="1:11" ht="54" customHeight="1" x14ac:dyDescent="0.25">
      <c r="A66" s="48"/>
      <c r="B66" s="299"/>
      <c r="C66" s="299"/>
      <c r="D66" s="299"/>
      <c r="E66" s="299"/>
      <c r="F66" s="299"/>
      <c r="G66" s="299"/>
      <c r="H66" s="53"/>
      <c r="I66" s="53"/>
      <c r="J66" s="53"/>
      <c r="K66" s="53"/>
    </row>
    <row r="67" spans="1:11" x14ac:dyDescent="0.25">
      <c r="A67" s="48"/>
      <c r="B67" s="48"/>
      <c r="C67" s="48"/>
      <c r="D67" s="48"/>
      <c r="E67" s="48"/>
      <c r="F67" s="48"/>
      <c r="H67" s="48"/>
      <c r="I67" s="48"/>
      <c r="J67" s="48"/>
      <c r="K67" s="48"/>
    </row>
    <row r="68" spans="1:11" ht="50.25" customHeight="1" x14ac:dyDescent="0.25">
      <c r="A68" s="48"/>
      <c r="B68" s="300"/>
      <c r="C68" s="300"/>
      <c r="D68" s="300"/>
      <c r="E68" s="300"/>
      <c r="F68" s="300"/>
      <c r="G68" s="300"/>
      <c r="H68" s="48"/>
      <c r="I68" s="48"/>
      <c r="J68" s="48"/>
      <c r="K68" s="48"/>
    </row>
    <row r="69" spans="1:11" x14ac:dyDescent="0.25">
      <c r="A69" s="48"/>
      <c r="B69" s="48"/>
      <c r="C69" s="48"/>
      <c r="D69" s="48"/>
      <c r="E69" s="48"/>
      <c r="F69" s="48"/>
      <c r="H69" s="48"/>
      <c r="I69" s="48"/>
      <c r="J69" s="48"/>
      <c r="K69" s="48"/>
    </row>
    <row r="70" spans="1:11" ht="36.75" customHeight="1" x14ac:dyDescent="0.25">
      <c r="A70" s="48"/>
      <c r="B70" s="299"/>
      <c r="C70" s="299"/>
      <c r="D70" s="299"/>
      <c r="E70" s="299"/>
      <c r="F70" s="299"/>
      <c r="G70" s="299"/>
      <c r="H70" s="48"/>
      <c r="I70" s="48"/>
      <c r="J70" s="48"/>
      <c r="K70" s="48"/>
    </row>
    <row r="71" spans="1:11" x14ac:dyDescent="0.25">
      <c r="A71" s="48"/>
      <c r="B71" s="52"/>
      <c r="C71" s="52"/>
      <c r="D71" s="52"/>
      <c r="E71" s="52"/>
      <c r="F71" s="52"/>
      <c r="H71" s="48"/>
      <c r="I71" s="48"/>
      <c r="J71" s="51"/>
      <c r="K71" s="48"/>
    </row>
    <row r="72" spans="1:11" ht="51" customHeight="1" x14ac:dyDescent="0.25">
      <c r="A72" s="48"/>
      <c r="B72" s="299"/>
      <c r="C72" s="299"/>
      <c r="D72" s="299"/>
      <c r="E72" s="299"/>
      <c r="F72" s="299"/>
      <c r="G72" s="299"/>
      <c r="H72" s="48"/>
      <c r="I72" s="48"/>
      <c r="J72" s="51"/>
      <c r="K72" s="48"/>
    </row>
    <row r="73" spans="1:11" ht="32.25" customHeight="1" x14ac:dyDescent="0.25">
      <c r="A73" s="48"/>
      <c r="B73" s="300"/>
      <c r="C73" s="300"/>
      <c r="D73" s="300"/>
      <c r="E73" s="300"/>
      <c r="F73" s="300"/>
      <c r="G73" s="300"/>
      <c r="H73" s="48"/>
      <c r="I73" s="48"/>
      <c r="J73" s="48"/>
      <c r="K73" s="48"/>
    </row>
    <row r="74" spans="1:11" ht="51.75" customHeight="1" x14ac:dyDescent="0.25">
      <c r="A74" s="48"/>
      <c r="B74" s="299"/>
      <c r="C74" s="299"/>
      <c r="D74" s="299"/>
      <c r="E74" s="299"/>
      <c r="F74" s="299"/>
      <c r="G74" s="299"/>
      <c r="H74" s="48"/>
      <c r="I74" s="48"/>
      <c r="J74" s="48"/>
      <c r="K74" s="48"/>
    </row>
    <row r="75" spans="1:11" ht="21.75" customHeight="1" x14ac:dyDescent="0.25">
      <c r="A75" s="48"/>
      <c r="B75" s="297"/>
      <c r="C75" s="297"/>
      <c r="D75" s="297"/>
      <c r="E75" s="297"/>
      <c r="F75" s="297"/>
      <c r="G75" s="297"/>
      <c r="H75" s="49"/>
      <c r="I75" s="49"/>
      <c r="J75" s="48"/>
      <c r="K75" s="48"/>
    </row>
    <row r="76" spans="1:11" ht="23.25" customHeight="1" x14ac:dyDescent="0.25">
      <c r="A76" s="48"/>
      <c r="B76" s="49"/>
      <c r="C76" s="49"/>
      <c r="D76" s="49"/>
      <c r="E76" s="49"/>
      <c r="F76" s="49"/>
      <c r="H76" s="48"/>
      <c r="I76" s="48"/>
      <c r="J76" s="48"/>
      <c r="K76" s="48"/>
    </row>
    <row r="77" spans="1:11" ht="18.75" customHeight="1" x14ac:dyDescent="0.25">
      <c r="A77" s="48"/>
      <c r="B77" s="298"/>
      <c r="C77" s="298"/>
      <c r="D77" s="298"/>
      <c r="E77" s="298"/>
      <c r="F77" s="298"/>
      <c r="G77" s="298"/>
      <c r="H77" s="48"/>
      <c r="I77" s="48"/>
      <c r="J77" s="48"/>
      <c r="K77" s="48"/>
    </row>
    <row r="78" spans="1:11" x14ac:dyDescent="0.25">
      <c r="A78" s="48"/>
      <c r="B78" s="48"/>
      <c r="C78" s="48"/>
      <c r="D78" s="48"/>
      <c r="E78" s="48"/>
      <c r="F78" s="48"/>
      <c r="H78" s="48"/>
      <c r="I78" s="48"/>
      <c r="J78" s="48"/>
      <c r="K78" s="48"/>
    </row>
    <row r="79" spans="1:11" x14ac:dyDescent="0.25">
      <c r="A79" s="48"/>
      <c r="B79" s="48"/>
      <c r="C79" s="48"/>
      <c r="D79" s="48"/>
      <c r="E79" s="48"/>
      <c r="F79" s="48"/>
      <c r="H79" s="48"/>
      <c r="I79" s="48"/>
      <c r="J79" s="48"/>
      <c r="K79" s="48"/>
    </row>
    <row r="80" spans="1:11" x14ac:dyDescent="0.25">
      <c r="G80" s="47"/>
    </row>
    <row r="81" spans="7:7" x14ac:dyDescent="0.25">
      <c r="G81" s="47"/>
    </row>
    <row r="82" spans="7:7" x14ac:dyDescent="0.25">
      <c r="G82" s="47"/>
    </row>
    <row r="83" spans="7:7" x14ac:dyDescent="0.25">
      <c r="G83" s="47"/>
    </row>
    <row r="84" spans="7:7" x14ac:dyDescent="0.25">
      <c r="G84" s="47"/>
    </row>
    <row r="85" spans="7:7" x14ac:dyDescent="0.25">
      <c r="G85" s="47"/>
    </row>
    <row r="86" spans="7:7" x14ac:dyDescent="0.25">
      <c r="G86" s="47"/>
    </row>
    <row r="87" spans="7:7" x14ac:dyDescent="0.25">
      <c r="G87" s="47"/>
    </row>
    <row r="88" spans="7:7" x14ac:dyDescent="0.25">
      <c r="G88" s="47"/>
    </row>
    <row r="89" spans="7:7" x14ac:dyDescent="0.25">
      <c r="G89" s="47"/>
    </row>
    <row r="90" spans="7:7" x14ac:dyDescent="0.25">
      <c r="G90" s="47"/>
    </row>
    <row r="91" spans="7:7" x14ac:dyDescent="0.25">
      <c r="G91" s="47"/>
    </row>
    <row r="92" spans="7:7" x14ac:dyDescent="0.25">
      <c r="G92" s="47"/>
    </row>
  </sheetData>
  <mergeCells count="26">
    <mergeCell ref="A14:K14"/>
    <mergeCell ref="J21:K21"/>
    <mergeCell ref="A16:K16"/>
    <mergeCell ref="A15:K15"/>
    <mergeCell ref="A20:A22"/>
    <mergeCell ref="E20:F21"/>
    <mergeCell ref="A18:K18"/>
    <mergeCell ref="B20:B22"/>
    <mergeCell ref="G20:G22"/>
    <mergeCell ref="H20:K20"/>
    <mergeCell ref="H21:I21"/>
    <mergeCell ref="C20:D21"/>
    <mergeCell ref="A4:K4"/>
    <mergeCell ref="A12:K12"/>
    <mergeCell ref="A9:K9"/>
    <mergeCell ref="A11:K11"/>
    <mergeCell ref="A8:K8"/>
    <mergeCell ref="A6:K6"/>
    <mergeCell ref="B75:G75"/>
    <mergeCell ref="B77:G77"/>
    <mergeCell ref="B66:G66"/>
    <mergeCell ref="B68:G68"/>
    <mergeCell ref="B70:G70"/>
    <mergeCell ref="B72:G72"/>
    <mergeCell ref="B73:G73"/>
    <mergeCell ref="B74:G74"/>
  </mergeCells>
  <phoneticPr fontId="48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zoomScale="75" workbookViewId="0">
      <selection activeCell="A26" sqref="A26:XFD26"/>
    </sheetView>
  </sheetViews>
  <sheetFormatPr defaultRowHeight="15" x14ac:dyDescent="0.25"/>
  <cols>
    <col min="1" max="1" width="6.140625" style="160" customWidth="1"/>
    <col min="2" max="2" width="23.140625" style="160" customWidth="1"/>
    <col min="3" max="3" width="13.85546875" style="160" customWidth="1"/>
    <col min="4" max="4" width="15.140625" style="160" customWidth="1"/>
    <col min="5" max="12" width="7.7109375" style="160" customWidth="1"/>
    <col min="13" max="13" width="15.7109375" style="160" customWidth="1"/>
    <col min="14" max="14" width="29.7109375" style="160" customWidth="1"/>
    <col min="15" max="15" width="12" style="160" customWidth="1"/>
    <col min="16" max="16" width="15.140625" style="160" customWidth="1"/>
    <col min="17" max="17" width="15.28515625" style="160" customWidth="1"/>
    <col min="18" max="18" width="17" style="160" customWidth="1"/>
    <col min="19" max="20" width="9.7109375" style="160" customWidth="1"/>
    <col min="21" max="21" width="11.42578125" style="160" customWidth="1"/>
    <col min="22" max="22" width="12.7109375" style="160" customWidth="1"/>
    <col min="23" max="25" width="10.7109375" style="160" customWidth="1"/>
    <col min="26" max="26" width="7.7109375" style="160" customWidth="1"/>
    <col min="27" max="28" width="10.7109375" style="160" customWidth="1"/>
    <col min="29" max="29" width="15.85546875" style="160" customWidth="1"/>
    <col min="30" max="30" width="10.7109375" style="160" customWidth="1"/>
    <col min="31" max="31" width="15.85546875" style="160" customWidth="1"/>
    <col min="32" max="32" width="11.7109375" style="160" customWidth="1"/>
    <col min="33" max="33" width="11.5703125" style="160" customWidth="1"/>
    <col min="34" max="34" width="12.5703125" style="160" customWidth="1"/>
    <col min="35" max="35" width="11.5703125" style="160" customWidth="1"/>
    <col min="36" max="36" width="11.7109375" style="160" customWidth="1"/>
    <col min="37" max="37" width="16" style="160" customWidth="1"/>
    <col min="38" max="38" width="14.140625" style="160" customWidth="1"/>
    <col min="39" max="41" width="9.7109375" style="160" customWidth="1"/>
    <col min="42" max="42" width="13.42578125" style="160" customWidth="1"/>
    <col min="43" max="43" width="14.140625" style="160" customWidth="1"/>
    <col min="44" max="44" width="19.140625" style="160" customWidth="1"/>
    <col min="45" max="46" width="13.28515625" style="160" customWidth="1"/>
    <col min="47" max="47" width="10.7109375" style="160" customWidth="1"/>
    <col min="48" max="48" width="34.5703125" style="160" customWidth="1"/>
  </cols>
  <sheetData>
    <row r="1" spans="1:48" ht="18.75" x14ac:dyDescent="0.25">
      <c r="AV1" s="32" t="s">
        <v>22</v>
      </c>
    </row>
    <row r="2" spans="1:48" ht="18.75" x14ac:dyDescent="0.3">
      <c r="AV2" s="13" t="s">
        <v>6</v>
      </c>
    </row>
    <row r="3" spans="1:48" ht="18.75" x14ac:dyDescent="0.3">
      <c r="AV3" s="13" t="s">
        <v>21</v>
      </c>
    </row>
    <row r="4" spans="1:48" s="142" customFormat="1" ht="18.75" x14ac:dyDescent="0.3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10"/>
    </row>
    <row r="5" spans="1:48" s="10" customFormat="1" ht="15.75" x14ac:dyDescent="0.2">
      <c r="A5" s="227" t="str">
        <f>'1. паспорт местоположение'!$A$5</f>
        <v>Год раскрытия информации: 2019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</row>
    <row r="6" spans="1:48" s="10" customFormat="1" ht="15.75" x14ac:dyDescent="0.2">
      <c r="A6" s="15"/>
      <c r="H6" s="14"/>
    </row>
    <row r="7" spans="1:48" s="10" customFormat="1" ht="18.75" x14ac:dyDescent="0.2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48" s="10" customFormat="1" ht="18.75" x14ac:dyDescent="0.2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48" s="10" customFormat="1" ht="18.75" customHeight="1" x14ac:dyDescent="0.2">
      <c r="A9" s="232" t="s">
        <v>264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</row>
    <row r="10" spans="1:48" s="10" customFormat="1" ht="18.75" customHeight="1" x14ac:dyDescent="0.2">
      <c r="A10" s="228" t="s">
        <v>4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</row>
    <row r="11" spans="1:48" s="10" customFormat="1" ht="18.75" x14ac:dyDescent="0.2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</row>
    <row r="12" spans="1:48" s="10" customFormat="1" ht="18.75" customHeight="1" x14ac:dyDescent="0.2">
      <c r="A12" s="232" t="str">
        <f>'1. паспорт местоположение'!A12:C12</f>
        <v>I_Che231_18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</row>
    <row r="13" spans="1:48" s="10" customFormat="1" ht="18.75" customHeight="1" x14ac:dyDescent="0.2">
      <c r="A13" s="228" t="s">
        <v>3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</row>
    <row r="14" spans="1:48" s="7" customFormat="1" ht="15.75" customHeight="1" x14ac:dyDescent="0.2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48" s="2" customFormat="1" ht="15.75" x14ac:dyDescent="0.2">
      <c r="A15" s="232" t="str">
        <f>'1. паспорт местоположение'!A15:C15</f>
        <v>Приобретение персональных компьютеров–30 ед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</row>
    <row r="16" spans="1:48" s="2" customFormat="1" ht="15" customHeight="1" x14ac:dyDescent="0.2">
      <c r="A16" s="228" t="s">
        <v>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</row>
    <row r="17" spans="1:48" s="142" customFormat="1" x14ac:dyDescent="0.25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</row>
    <row r="18" spans="1:48" s="142" customFormat="1" x14ac:dyDescent="0.25">
      <c r="A18" s="322"/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322"/>
      <c r="AM18" s="322"/>
      <c r="AN18" s="322"/>
      <c r="AO18" s="322"/>
      <c r="AP18" s="322"/>
      <c r="AQ18" s="322"/>
      <c r="AR18" s="322"/>
      <c r="AS18" s="322"/>
      <c r="AT18" s="322"/>
      <c r="AU18" s="322"/>
      <c r="AV18" s="322"/>
    </row>
    <row r="19" spans="1:48" s="142" customFormat="1" x14ac:dyDescent="0.25">
      <c r="A19" s="322"/>
      <c r="B19" s="322"/>
      <c r="C19" s="322"/>
      <c r="D19" s="322"/>
      <c r="E19" s="322"/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</row>
    <row r="20" spans="1:48" s="142" customFormat="1" x14ac:dyDescent="0.25">
      <c r="A20" s="322"/>
      <c r="B20" s="322"/>
      <c r="C20" s="322"/>
      <c r="D20" s="322"/>
      <c r="E20" s="322"/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</row>
    <row r="21" spans="1:48" x14ac:dyDescent="0.25">
      <c r="A21" s="323" t="s">
        <v>391</v>
      </c>
      <c r="B21" s="323"/>
      <c r="C21" s="323"/>
      <c r="D21" s="323"/>
      <c r="E21" s="323"/>
      <c r="F21" s="323"/>
      <c r="G21" s="323"/>
      <c r="H21" s="323"/>
      <c r="I21" s="32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  <c r="AA21" s="323"/>
      <c r="AB21" s="323"/>
      <c r="AC21" s="323"/>
      <c r="AD21" s="323"/>
      <c r="AE21" s="323"/>
      <c r="AF21" s="323"/>
      <c r="AG21" s="323"/>
      <c r="AH21" s="323"/>
      <c r="AI21" s="323"/>
      <c r="AJ21" s="323"/>
      <c r="AK21" s="323"/>
      <c r="AL21" s="323"/>
      <c r="AM21" s="323"/>
      <c r="AN21" s="323"/>
      <c r="AO21" s="323"/>
      <c r="AP21" s="323"/>
      <c r="AQ21" s="323"/>
      <c r="AR21" s="323"/>
      <c r="AS21" s="323"/>
      <c r="AT21" s="323"/>
      <c r="AU21" s="323"/>
      <c r="AV21" s="323"/>
    </row>
    <row r="22" spans="1:48" ht="51" customHeight="1" x14ac:dyDescent="0.25">
      <c r="A22" s="307" t="s">
        <v>392</v>
      </c>
      <c r="B22" s="325" t="s">
        <v>393</v>
      </c>
      <c r="C22" s="307" t="s">
        <v>394</v>
      </c>
      <c r="D22" s="307" t="s">
        <v>395</v>
      </c>
      <c r="E22" s="328" t="s">
        <v>396</v>
      </c>
      <c r="F22" s="329"/>
      <c r="G22" s="329"/>
      <c r="H22" s="329"/>
      <c r="I22" s="329"/>
      <c r="J22" s="329"/>
      <c r="K22" s="329"/>
      <c r="L22" s="330"/>
      <c r="M22" s="307" t="s">
        <v>397</v>
      </c>
      <c r="N22" s="307" t="s">
        <v>398</v>
      </c>
      <c r="O22" s="307" t="s">
        <v>399</v>
      </c>
      <c r="P22" s="306" t="s">
        <v>400</v>
      </c>
      <c r="Q22" s="306" t="s">
        <v>401</v>
      </c>
      <c r="R22" s="306" t="s">
        <v>402</v>
      </c>
      <c r="S22" s="306" t="s">
        <v>403</v>
      </c>
      <c r="T22" s="306"/>
      <c r="U22" s="320" t="s">
        <v>404</v>
      </c>
      <c r="V22" s="320" t="s">
        <v>405</v>
      </c>
      <c r="W22" s="306" t="s">
        <v>406</v>
      </c>
      <c r="X22" s="306" t="s">
        <v>407</v>
      </c>
      <c r="Y22" s="306" t="s">
        <v>408</v>
      </c>
      <c r="Z22" s="321" t="s">
        <v>409</v>
      </c>
      <c r="AA22" s="306" t="s">
        <v>410</v>
      </c>
      <c r="AB22" s="306" t="s">
        <v>411</v>
      </c>
      <c r="AC22" s="306" t="s">
        <v>412</v>
      </c>
      <c r="AD22" s="306" t="s">
        <v>413</v>
      </c>
      <c r="AE22" s="306" t="s">
        <v>414</v>
      </c>
      <c r="AF22" s="306" t="s">
        <v>415</v>
      </c>
      <c r="AG22" s="306"/>
      <c r="AH22" s="306"/>
      <c r="AI22" s="306"/>
      <c r="AJ22" s="306"/>
      <c r="AK22" s="306"/>
      <c r="AL22" s="306" t="s">
        <v>416</v>
      </c>
      <c r="AM22" s="306"/>
      <c r="AN22" s="306"/>
      <c r="AO22" s="306"/>
      <c r="AP22" s="306" t="s">
        <v>417</v>
      </c>
      <c r="AQ22" s="306"/>
      <c r="AR22" s="306" t="s">
        <v>418</v>
      </c>
      <c r="AS22" s="306" t="s">
        <v>419</v>
      </c>
      <c r="AT22" s="306" t="s">
        <v>420</v>
      </c>
      <c r="AU22" s="306" t="s">
        <v>421</v>
      </c>
      <c r="AV22" s="309" t="s">
        <v>422</v>
      </c>
    </row>
    <row r="23" spans="1:48" ht="15.75" x14ac:dyDescent="0.25">
      <c r="A23" s="324"/>
      <c r="B23" s="326"/>
      <c r="C23" s="324"/>
      <c r="D23" s="324"/>
      <c r="E23" s="310" t="s">
        <v>423</v>
      </c>
      <c r="F23" s="312" t="s">
        <v>45</v>
      </c>
      <c r="G23" s="312" t="s">
        <v>44</v>
      </c>
      <c r="H23" s="312" t="s">
        <v>43</v>
      </c>
      <c r="I23" s="314" t="s">
        <v>424</v>
      </c>
      <c r="J23" s="314" t="s">
        <v>425</v>
      </c>
      <c r="K23" s="314" t="s">
        <v>426</v>
      </c>
      <c r="L23" s="312" t="s">
        <v>384</v>
      </c>
      <c r="M23" s="324"/>
      <c r="N23" s="324"/>
      <c r="O23" s="324"/>
      <c r="P23" s="306"/>
      <c r="Q23" s="306"/>
      <c r="R23" s="306"/>
      <c r="S23" s="318" t="s">
        <v>0</v>
      </c>
      <c r="T23" s="318" t="s">
        <v>427</v>
      </c>
      <c r="U23" s="320"/>
      <c r="V23" s="320"/>
      <c r="W23" s="306"/>
      <c r="X23" s="306"/>
      <c r="Y23" s="306"/>
      <c r="Z23" s="306"/>
      <c r="AA23" s="306"/>
      <c r="AB23" s="306"/>
      <c r="AC23" s="306"/>
      <c r="AD23" s="306"/>
      <c r="AE23" s="306"/>
      <c r="AF23" s="306" t="s">
        <v>428</v>
      </c>
      <c r="AG23" s="306"/>
      <c r="AH23" s="306" t="s">
        <v>429</v>
      </c>
      <c r="AI23" s="306"/>
      <c r="AJ23" s="307" t="s">
        <v>430</v>
      </c>
      <c r="AK23" s="307" t="s">
        <v>431</v>
      </c>
      <c r="AL23" s="307" t="s">
        <v>432</v>
      </c>
      <c r="AM23" s="307" t="s">
        <v>433</v>
      </c>
      <c r="AN23" s="307" t="s">
        <v>434</v>
      </c>
      <c r="AO23" s="307" t="s">
        <v>435</v>
      </c>
      <c r="AP23" s="307" t="s">
        <v>436</v>
      </c>
      <c r="AQ23" s="316" t="s">
        <v>427</v>
      </c>
      <c r="AR23" s="306"/>
      <c r="AS23" s="306"/>
      <c r="AT23" s="306"/>
      <c r="AU23" s="306"/>
      <c r="AV23" s="309"/>
    </row>
    <row r="24" spans="1:48" ht="136.5" customHeight="1" x14ac:dyDescent="0.25">
      <c r="A24" s="308"/>
      <c r="B24" s="327"/>
      <c r="C24" s="308"/>
      <c r="D24" s="308"/>
      <c r="E24" s="311"/>
      <c r="F24" s="313"/>
      <c r="G24" s="313"/>
      <c r="H24" s="313"/>
      <c r="I24" s="315"/>
      <c r="J24" s="315"/>
      <c r="K24" s="315"/>
      <c r="L24" s="313"/>
      <c r="M24" s="308"/>
      <c r="N24" s="308"/>
      <c r="O24" s="308"/>
      <c r="P24" s="306"/>
      <c r="Q24" s="306"/>
      <c r="R24" s="306"/>
      <c r="S24" s="319"/>
      <c r="T24" s="319"/>
      <c r="U24" s="320"/>
      <c r="V24" s="320"/>
      <c r="W24" s="306"/>
      <c r="X24" s="306"/>
      <c r="Y24" s="306"/>
      <c r="Z24" s="306"/>
      <c r="AA24" s="306"/>
      <c r="AB24" s="306"/>
      <c r="AC24" s="306"/>
      <c r="AD24" s="306"/>
      <c r="AE24" s="306"/>
      <c r="AF24" s="162" t="s">
        <v>437</v>
      </c>
      <c r="AG24" s="162" t="s">
        <v>438</v>
      </c>
      <c r="AH24" s="163" t="s">
        <v>0</v>
      </c>
      <c r="AI24" s="163" t="s">
        <v>427</v>
      </c>
      <c r="AJ24" s="308"/>
      <c r="AK24" s="308"/>
      <c r="AL24" s="308"/>
      <c r="AM24" s="308"/>
      <c r="AN24" s="308"/>
      <c r="AO24" s="308"/>
      <c r="AP24" s="308"/>
      <c r="AQ24" s="317"/>
      <c r="AR24" s="306"/>
      <c r="AS24" s="306"/>
      <c r="AT24" s="306"/>
      <c r="AU24" s="306"/>
      <c r="AV24" s="309"/>
    </row>
    <row r="25" spans="1:48" ht="21.75" customHeight="1" x14ac:dyDescent="0.25">
      <c r="A25" s="164">
        <v>1</v>
      </c>
      <c r="B25" s="164">
        <v>2</v>
      </c>
      <c r="C25" s="164">
        <v>4</v>
      </c>
      <c r="D25" s="164">
        <v>5</v>
      </c>
      <c r="E25" s="164">
        <v>6</v>
      </c>
      <c r="F25" s="164">
        <f t="shared" ref="F25:AV25" si="0">E25+1</f>
        <v>7</v>
      </c>
      <c r="G25" s="164">
        <f t="shared" si="0"/>
        <v>8</v>
      </c>
      <c r="H25" s="164">
        <f t="shared" si="0"/>
        <v>9</v>
      </c>
      <c r="I25" s="164">
        <f t="shared" si="0"/>
        <v>10</v>
      </c>
      <c r="J25" s="164">
        <f t="shared" si="0"/>
        <v>11</v>
      </c>
      <c r="K25" s="164">
        <f t="shared" si="0"/>
        <v>12</v>
      </c>
      <c r="L25" s="164">
        <f t="shared" si="0"/>
        <v>13</v>
      </c>
      <c r="M25" s="164">
        <f t="shared" si="0"/>
        <v>14</v>
      </c>
      <c r="N25" s="164">
        <f t="shared" si="0"/>
        <v>15</v>
      </c>
      <c r="O25" s="164">
        <f t="shared" si="0"/>
        <v>16</v>
      </c>
      <c r="P25" s="164">
        <f t="shared" si="0"/>
        <v>17</v>
      </c>
      <c r="Q25" s="164">
        <f t="shared" si="0"/>
        <v>18</v>
      </c>
      <c r="R25" s="164">
        <f t="shared" si="0"/>
        <v>19</v>
      </c>
      <c r="S25" s="164">
        <f t="shared" si="0"/>
        <v>20</v>
      </c>
      <c r="T25" s="164">
        <f t="shared" si="0"/>
        <v>21</v>
      </c>
      <c r="U25" s="164">
        <f t="shared" si="0"/>
        <v>22</v>
      </c>
      <c r="V25" s="164">
        <f t="shared" si="0"/>
        <v>23</v>
      </c>
      <c r="W25" s="164">
        <f t="shared" si="0"/>
        <v>24</v>
      </c>
      <c r="X25" s="164">
        <f t="shared" si="0"/>
        <v>25</v>
      </c>
      <c r="Y25" s="164">
        <f t="shared" si="0"/>
        <v>26</v>
      </c>
      <c r="Z25" s="164">
        <f t="shared" si="0"/>
        <v>27</v>
      </c>
      <c r="AA25" s="164">
        <f t="shared" si="0"/>
        <v>28</v>
      </c>
      <c r="AB25" s="164">
        <f t="shared" si="0"/>
        <v>29</v>
      </c>
      <c r="AC25" s="164">
        <f t="shared" si="0"/>
        <v>30</v>
      </c>
      <c r="AD25" s="164">
        <f t="shared" si="0"/>
        <v>31</v>
      </c>
      <c r="AE25" s="164">
        <f t="shared" si="0"/>
        <v>32</v>
      </c>
      <c r="AF25" s="164">
        <f t="shared" si="0"/>
        <v>33</v>
      </c>
      <c r="AG25" s="164">
        <f t="shared" si="0"/>
        <v>34</v>
      </c>
      <c r="AH25" s="164">
        <f t="shared" si="0"/>
        <v>35</v>
      </c>
      <c r="AI25" s="164">
        <f t="shared" si="0"/>
        <v>36</v>
      </c>
      <c r="AJ25" s="164">
        <f t="shared" si="0"/>
        <v>37</v>
      </c>
      <c r="AK25" s="164">
        <f t="shared" si="0"/>
        <v>38</v>
      </c>
      <c r="AL25" s="164">
        <f t="shared" si="0"/>
        <v>39</v>
      </c>
      <c r="AM25" s="164">
        <f t="shared" si="0"/>
        <v>40</v>
      </c>
      <c r="AN25" s="164">
        <f t="shared" si="0"/>
        <v>41</v>
      </c>
      <c r="AO25" s="164">
        <f t="shared" si="0"/>
        <v>42</v>
      </c>
      <c r="AP25" s="164">
        <f t="shared" si="0"/>
        <v>43</v>
      </c>
      <c r="AQ25" s="164">
        <f t="shared" si="0"/>
        <v>44</v>
      </c>
      <c r="AR25" s="164">
        <f t="shared" si="0"/>
        <v>45</v>
      </c>
      <c r="AS25" s="164">
        <f t="shared" si="0"/>
        <v>46</v>
      </c>
      <c r="AT25" s="164">
        <f t="shared" si="0"/>
        <v>47</v>
      </c>
      <c r="AU25" s="164">
        <f t="shared" si="0"/>
        <v>48</v>
      </c>
      <c r="AV25" s="180">
        <f t="shared" si="0"/>
        <v>49</v>
      </c>
    </row>
    <row r="26" spans="1:48" s="179" customFormat="1" ht="84" customHeight="1" x14ac:dyDescent="0.25">
      <c r="A26" s="170"/>
      <c r="B26" s="171"/>
      <c r="C26" s="171"/>
      <c r="D26" s="172"/>
      <c r="E26" s="173"/>
      <c r="F26" s="173"/>
      <c r="G26" s="173"/>
      <c r="H26" s="173"/>
      <c r="I26" s="173"/>
      <c r="J26" s="173"/>
      <c r="K26" s="173"/>
      <c r="L26" s="173"/>
      <c r="M26" s="173"/>
      <c r="N26" s="174"/>
      <c r="O26" s="174"/>
      <c r="P26" s="175"/>
      <c r="Q26" s="174"/>
      <c r="R26" s="176"/>
      <c r="S26" s="172"/>
      <c r="T26" s="172"/>
      <c r="U26" s="174"/>
      <c r="V26" s="174"/>
      <c r="W26" s="174"/>
      <c r="X26" s="174"/>
      <c r="Y26" s="174"/>
      <c r="Z26" s="174"/>
      <c r="AA26" s="174"/>
      <c r="AB26" s="174"/>
      <c r="AC26" s="174"/>
      <c r="AD26" s="175"/>
      <c r="AE26" s="175"/>
      <c r="AF26" s="174"/>
      <c r="AG26" s="174"/>
      <c r="AH26" s="177"/>
      <c r="AI26" s="177"/>
      <c r="AJ26" s="177"/>
      <c r="AK26" s="174"/>
      <c r="AL26" s="174"/>
      <c r="AM26" s="174"/>
      <c r="AN26" s="174"/>
      <c r="AO26" s="174"/>
      <c r="AP26" s="178"/>
      <c r="AQ26" s="178"/>
      <c r="AR26" s="174"/>
      <c r="AS26" s="170"/>
      <c r="AT26" s="170"/>
      <c r="AU26" s="170"/>
      <c r="AV26" s="178"/>
    </row>
  </sheetData>
  <mergeCells count="67">
    <mergeCell ref="A17:AV17"/>
    <mergeCell ref="A15:T15"/>
    <mergeCell ref="A16:T16"/>
    <mergeCell ref="A5:T5"/>
    <mergeCell ref="A7:T7"/>
    <mergeCell ref="A8:T8"/>
    <mergeCell ref="A9:T9"/>
    <mergeCell ref="A10:T10"/>
    <mergeCell ref="A11:T11"/>
    <mergeCell ref="A12:T12"/>
    <mergeCell ref="A13:T13"/>
    <mergeCell ref="A14:T14"/>
    <mergeCell ref="R22:R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L23:L24"/>
    <mergeCell ref="P22:P24"/>
    <mergeCell ref="Q22:Q24"/>
    <mergeCell ref="AA22:AA24"/>
    <mergeCell ref="AB22:AB24"/>
    <mergeCell ref="AP23:AP24"/>
    <mergeCell ref="S22:T22"/>
    <mergeCell ref="S23:S24"/>
    <mergeCell ref="T23:T24"/>
    <mergeCell ref="U22:U24"/>
    <mergeCell ref="V22:V24"/>
    <mergeCell ref="W22:W24"/>
    <mergeCell ref="AH23:AI23"/>
    <mergeCell ref="AJ23:AJ24"/>
    <mergeCell ref="AK23:AK24"/>
    <mergeCell ref="X22:X24"/>
    <mergeCell ref="Y22:Y24"/>
    <mergeCell ref="Z22:Z24"/>
    <mergeCell ref="AV22:AV24"/>
    <mergeCell ref="E23:E24"/>
    <mergeCell ref="F23:F24"/>
    <mergeCell ref="G23:G24"/>
    <mergeCell ref="H23:H24"/>
    <mergeCell ref="I23:I24"/>
    <mergeCell ref="J23:J24"/>
    <mergeCell ref="K23:K24"/>
    <mergeCell ref="AL22:AO22"/>
    <mergeCell ref="AP22:AQ22"/>
    <mergeCell ref="AQ23:AQ24"/>
    <mergeCell ref="AC22:AC24"/>
    <mergeCell ref="AD22:AD24"/>
    <mergeCell ref="AE22:AE24"/>
    <mergeCell ref="AF22:AK22"/>
    <mergeCell ref="AF23:AG23"/>
    <mergeCell ref="AT22:AT24"/>
    <mergeCell ref="AU22:AU24"/>
    <mergeCell ref="AR22:AR24"/>
    <mergeCell ref="AS22:AS24"/>
    <mergeCell ref="AL23:AL24"/>
    <mergeCell ref="AM23:AM24"/>
    <mergeCell ref="AN23:AN24"/>
    <mergeCell ref="AO23:AO24"/>
  </mergeCells>
  <phoneticPr fontId="48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3"/>
  <sheetViews>
    <sheetView tabSelected="1" view="pageBreakPreview" topLeftCell="A10" zoomScale="80" zoomScaleNormal="90" zoomScaleSheetLayoutView="80" workbookViewId="0">
      <selection activeCell="B26" sqref="B26"/>
    </sheetView>
  </sheetViews>
  <sheetFormatPr defaultRowHeight="15.75" x14ac:dyDescent="0.25"/>
  <cols>
    <col min="1" max="1" width="72.28515625" style="74" customWidth="1"/>
    <col min="2" max="2" width="69.140625" style="74" customWidth="1"/>
    <col min="3" max="3" width="25.5703125" style="75" customWidth="1"/>
    <col min="4" max="216" width="9.140625" style="75"/>
    <col min="217" max="218" width="66.140625" style="75" customWidth="1"/>
    <col min="219" max="16384" width="9.140625" style="75"/>
  </cols>
  <sheetData>
    <row r="1" spans="1:2" ht="18.75" x14ac:dyDescent="0.25">
      <c r="B1" s="32" t="s">
        <v>22</v>
      </c>
    </row>
    <row r="2" spans="1:2" ht="18.75" x14ac:dyDescent="0.3">
      <c r="B2" s="13" t="s">
        <v>6</v>
      </c>
    </row>
    <row r="3" spans="1:2" ht="18.75" x14ac:dyDescent="0.3">
      <c r="B3" s="13" t="s">
        <v>147</v>
      </c>
    </row>
    <row r="4" spans="1:2" x14ac:dyDescent="0.25">
      <c r="B4" s="35"/>
    </row>
    <row r="5" spans="1:2" ht="18.75" x14ac:dyDescent="0.3">
      <c r="A5" s="333" t="str">
        <f>'1. паспорт местоположение'!$A$5</f>
        <v>Год раскрытия информации: 2019 год</v>
      </c>
      <c r="B5" s="333"/>
    </row>
    <row r="6" spans="1:2" ht="18.75" x14ac:dyDescent="0.3">
      <c r="A6" s="95"/>
      <c r="B6" s="95"/>
    </row>
    <row r="7" spans="1:2" ht="18.75" x14ac:dyDescent="0.25">
      <c r="A7" s="231" t="s">
        <v>5</v>
      </c>
      <c r="B7" s="231"/>
    </row>
    <row r="8" spans="1:2" ht="18.75" x14ac:dyDescent="0.25">
      <c r="A8" s="11"/>
      <c r="B8" s="11"/>
    </row>
    <row r="9" spans="1:2" x14ac:dyDescent="0.25">
      <c r="A9" s="232" t="s">
        <v>264</v>
      </c>
      <c r="B9" s="232"/>
    </row>
    <row r="10" spans="1:2" x14ac:dyDescent="0.25">
      <c r="A10" s="228" t="s">
        <v>4</v>
      </c>
      <c r="B10" s="228"/>
    </row>
    <row r="11" spans="1:2" ht="18.75" x14ac:dyDescent="0.25">
      <c r="A11" s="11"/>
      <c r="B11" s="11"/>
    </row>
    <row r="12" spans="1:2" ht="30.75" customHeight="1" x14ac:dyDescent="0.25">
      <c r="A12" s="232" t="str">
        <f>'1. паспорт местоположение'!A12:C12</f>
        <v>I_Che231_18</v>
      </c>
      <c r="B12" s="232"/>
    </row>
    <row r="13" spans="1:2" x14ac:dyDescent="0.25">
      <c r="A13" s="228" t="s">
        <v>3</v>
      </c>
      <c r="B13" s="228"/>
    </row>
    <row r="14" spans="1:2" ht="18.75" x14ac:dyDescent="0.25">
      <c r="A14" s="9"/>
      <c r="B14" s="9"/>
    </row>
    <row r="15" spans="1:2" ht="34.5" customHeight="1" x14ac:dyDescent="0.25">
      <c r="A15" s="232" t="str">
        <f>'1. паспорт местоположение'!A15:C15</f>
        <v>Приобретение персональных компьютеров–30 ед</v>
      </c>
      <c r="B15" s="232"/>
    </row>
    <row r="16" spans="1:2" x14ac:dyDescent="0.25">
      <c r="A16" s="228" t="s">
        <v>2</v>
      </c>
      <c r="B16" s="228"/>
    </row>
    <row r="17" spans="1:3" x14ac:dyDescent="0.25">
      <c r="B17" s="76"/>
    </row>
    <row r="18" spans="1:3" ht="20.25" customHeight="1" x14ac:dyDescent="0.25">
      <c r="A18" s="331" t="s">
        <v>254</v>
      </c>
      <c r="B18" s="332"/>
    </row>
    <row r="19" spans="1:3" ht="10.5" customHeight="1" x14ac:dyDescent="0.25">
      <c r="B19" s="35"/>
    </row>
    <row r="20" spans="1:3" ht="10.5" customHeight="1" thickBot="1" x14ac:dyDescent="0.3">
      <c r="B20" s="77"/>
    </row>
    <row r="21" spans="1:3" ht="16.5" thickBot="1" x14ac:dyDescent="0.3">
      <c r="A21" s="78" t="s">
        <v>151</v>
      </c>
      <c r="B21" s="222" t="str">
        <f>'1. паспорт местоположение'!A15</f>
        <v>Приобретение персональных компьютеров–30 ед</v>
      </c>
    </row>
    <row r="22" spans="1:3" ht="16.5" thickBot="1" x14ac:dyDescent="0.3">
      <c r="A22" s="78" t="s">
        <v>152</v>
      </c>
      <c r="B22" s="222" t="str">
        <f>'1. паспорт местоположение'!C27</f>
        <v>Чеченская Республика</v>
      </c>
    </row>
    <row r="23" spans="1:3" ht="16.5" thickBot="1" x14ac:dyDescent="0.3">
      <c r="A23" s="78" t="s">
        <v>148</v>
      </c>
      <c r="B23" s="222" t="str">
        <f>'1. паспорт местоположение'!C22</f>
        <v>Прочие инвестиционные проекты</v>
      </c>
    </row>
    <row r="24" spans="1:3" ht="16.5" thickBot="1" x14ac:dyDescent="0.3">
      <c r="A24" s="78" t="s">
        <v>153</v>
      </c>
      <c r="B24" s="79" t="s">
        <v>281</v>
      </c>
    </row>
    <row r="25" spans="1:3" ht="16.5" thickBot="1" x14ac:dyDescent="0.3">
      <c r="A25" s="80" t="s">
        <v>154</v>
      </c>
      <c r="B25" s="222">
        <f>VLOOKUP($A$12,'[1]6.2. отчет'!$D:$OM,400,0)</f>
        <v>2019</v>
      </c>
    </row>
    <row r="26" spans="1:3" ht="16.5" thickBot="1" x14ac:dyDescent="0.3">
      <c r="A26" s="81" t="s">
        <v>155</v>
      </c>
      <c r="B26" s="223" t="str">
        <f>'3.3 паспорт описание'!C30</f>
        <v>и</v>
      </c>
    </row>
    <row r="27" spans="1:3" ht="16.5" thickBot="1" x14ac:dyDescent="0.3">
      <c r="A27" s="86" t="s">
        <v>266</v>
      </c>
      <c r="B27" s="223">
        <f>VLOOKUP($A$12,'[1]6.2. отчет'!$D:$OT,407,0)</f>
        <v>1.496360997</v>
      </c>
    </row>
    <row r="28" spans="1:3" ht="16.5" thickBot="1" x14ac:dyDescent="0.3">
      <c r="A28" s="83" t="s">
        <v>156</v>
      </c>
      <c r="B28" s="218" t="s">
        <v>281</v>
      </c>
      <c r="C28" s="168"/>
    </row>
    <row r="29" spans="1:3" ht="16.5" thickBot="1" x14ac:dyDescent="0.3">
      <c r="A29" s="87" t="s">
        <v>157</v>
      </c>
      <c r="B29" s="218" t="s">
        <v>281</v>
      </c>
    </row>
    <row r="30" spans="1:3" ht="29.25" thickBot="1" x14ac:dyDescent="0.3">
      <c r="A30" s="87" t="s">
        <v>158</v>
      </c>
      <c r="B30" s="218" t="s">
        <v>281</v>
      </c>
    </row>
    <row r="31" spans="1:3" ht="16.5" thickBot="1" x14ac:dyDescent="0.3">
      <c r="A31" s="83" t="s">
        <v>159</v>
      </c>
      <c r="B31" s="218" t="s">
        <v>281</v>
      </c>
    </row>
    <row r="32" spans="1:3" ht="29.25" thickBot="1" x14ac:dyDescent="0.3">
      <c r="A32" s="87" t="s">
        <v>160</v>
      </c>
      <c r="B32" s="218" t="s">
        <v>281</v>
      </c>
    </row>
    <row r="33" spans="1:2" ht="16.5" thickBot="1" x14ac:dyDescent="0.3">
      <c r="A33" s="83" t="s">
        <v>267</v>
      </c>
      <c r="B33" s="218" t="s">
        <v>281</v>
      </c>
    </row>
    <row r="34" spans="1:2" ht="16.5" thickBot="1" x14ac:dyDescent="0.3">
      <c r="A34" s="83" t="s">
        <v>162</v>
      </c>
      <c r="B34" s="218" t="s">
        <v>281</v>
      </c>
    </row>
    <row r="35" spans="1:2" ht="16.5" thickBot="1" x14ac:dyDescent="0.3">
      <c r="A35" s="83" t="s">
        <v>163</v>
      </c>
      <c r="B35" s="218" t="s">
        <v>281</v>
      </c>
    </row>
    <row r="36" spans="1:2" ht="16.5" thickBot="1" x14ac:dyDescent="0.3">
      <c r="A36" s="83" t="s">
        <v>164</v>
      </c>
      <c r="B36" s="218" t="s">
        <v>281</v>
      </c>
    </row>
    <row r="37" spans="1:2" ht="29.25" thickBot="1" x14ac:dyDescent="0.3">
      <c r="A37" s="87" t="s">
        <v>165</v>
      </c>
      <c r="B37" s="219" t="s">
        <v>455</v>
      </c>
    </row>
    <row r="38" spans="1:2" ht="16.5" thickBot="1" x14ac:dyDescent="0.3">
      <c r="A38" s="83" t="s">
        <v>161</v>
      </c>
      <c r="B38" s="220">
        <v>1.4963609971999998</v>
      </c>
    </row>
    <row r="39" spans="1:2" ht="16.5" thickBot="1" x14ac:dyDescent="0.3">
      <c r="A39" s="83" t="s">
        <v>162</v>
      </c>
      <c r="B39" s="218" t="s">
        <v>281</v>
      </c>
    </row>
    <row r="40" spans="1:2" ht="16.5" thickBot="1" x14ac:dyDescent="0.3">
      <c r="A40" s="83" t="s">
        <v>163</v>
      </c>
      <c r="B40" s="220">
        <f>'6.2. Паспорт фин осв ввод'!D25</f>
        <v>0</v>
      </c>
    </row>
    <row r="41" spans="1:2" ht="16.5" thickBot="1" x14ac:dyDescent="0.3">
      <c r="A41" s="83" t="s">
        <v>164</v>
      </c>
      <c r="B41" s="220">
        <f>'6.2. Паспорт фин осв ввод'!J34*1.18</f>
        <v>0</v>
      </c>
    </row>
    <row r="42" spans="1:2" ht="29.25" thickBot="1" x14ac:dyDescent="0.3">
      <c r="A42" s="87" t="s">
        <v>166</v>
      </c>
      <c r="B42" s="218" t="s">
        <v>281</v>
      </c>
    </row>
    <row r="43" spans="1:2" ht="16.5" thickBot="1" x14ac:dyDescent="0.3">
      <c r="A43" s="83" t="s">
        <v>161</v>
      </c>
      <c r="B43" s="218" t="s">
        <v>281</v>
      </c>
    </row>
    <row r="44" spans="1:2" ht="16.5" thickBot="1" x14ac:dyDescent="0.3">
      <c r="A44" s="83" t="s">
        <v>162</v>
      </c>
      <c r="B44" s="218" t="s">
        <v>281</v>
      </c>
    </row>
    <row r="45" spans="1:2" ht="16.5" thickBot="1" x14ac:dyDescent="0.3">
      <c r="A45" s="83" t="s">
        <v>163</v>
      </c>
      <c r="B45" s="218" t="s">
        <v>281</v>
      </c>
    </row>
    <row r="46" spans="1:2" ht="16.5" thickBot="1" x14ac:dyDescent="0.3">
      <c r="A46" s="83" t="s">
        <v>164</v>
      </c>
      <c r="B46" s="218" t="s">
        <v>281</v>
      </c>
    </row>
    <row r="47" spans="1:2" ht="29.25" thickBot="1" x14ac:dyDescent="0.3">
      <c r="A47" s="82" t="s">
        <v>167</v>
      </c>
      <c r="B47" s="218" t="s">
        <v>281</v>
      </c>
    </row>
    <row r="48" spans="1:2" ht="16.5" thickBot="1" x14ac:dyDescent="0.3">
      <c r="A48" s="84" t="s">
        <v>159</v>
      </c>
      <c r="B48" s="218" t="s">
        <v>281</v>
      </c>
    </row>
    <row r="49" spans="1:2" ht="16.5" thickBot="1" x14ac:dyDescent="0.3">
      <c r="A49" s="84" t="s">
        <v>168</v>
      </c>
      <c r="B49" s="218" t="s">
        <v>281</v>
      </c>
    </row>
    <row r="50" spans="1:2" ht="16.5" thickBot="1" x14ac:dyDescent="0.3">
      <c r="A50" s="84" t="s">
        <v>169</v>
      </c>
      <c r="B50" s="218" t="s">
        <v>281</v>
      </c>
    </row>
    <row r="51" spans="1:2" ht="16.5" thickBot="1" x14ac:dyDescent="0.3">
      <c r="A51" s="84" t="s">
        <v>170</v>
      </c>
      <c r="B51" s="218" t="s">
        <v>281</v>
      </c>
    </row>
    <row r="52" spans="1:2" ht="16.5" thickBot="1" x14ac:dyDescent="0.3">
      <c r="A52" s="80" t="s">
        <v>171</v>
      </c>
      <c r="B52" s="189">
        <f>B53*100%/B27</f>
        <v>1</v>
      </c>
    </row>
    <row r="53" spans="1:2" ht="16.5" thickBot="1" x14ac:dyDescent="0.3">
      <c r="A53" s="80" t="s">
        <v>172</v>
      </c>
      <c r="B53" s="181">
        <f>'6.2. Паспорт фин осв ввод'!D24</f>
        <v>1.496360997</v>
      </c>
    </row>
    <row r="54" spans="1:2" ht="16.5" thickBot="1" x14ac:dyDescent="0.3">
      <c r="A54" s="80" t="s">
        <v>173</v>
      </c>
      <c r="B54" s="189">
        <f>B55*1.18/B27</f>
        <v>1.0000000001336575</v>
      </c>
    </row>
    <row r="55" spans="1:2" ht="16.5" thickBot="1" x14ac:dyDescent="0.3">
      <c r="A55" s="81" t="s">
        <v>174</v>
      </c>
      <c r="B55" s="181">
        <f>'6.2. Паспорт фин осв ввод'!D30</f>
        <v>1.2681025399999999</v>
      </c>
    </row>
    <row r="56" spans="1:2" ht="37.5" customHeight="1" x14ac:dyDescent="0.25">
      <c r="A56" s="102" t="s">
        <v>175</v>
      </c>
      <c r="B56" s="84"/>
    </row>
    <row r="57" spans="1:2" x14ac:dyDescent="0.25">
      <c r="A57" s="103" t="s">
        <v>176</v>
      </c>
      <c r="B57" s="214" t="s">
        <v>264</v>
      </c>
    </row>
    <row r="58" spans="1:2" x14ac:dyDescent="0.25">
      <c r="A58" s="103" t="s">
        <v>177</v>
      </c>
      <c r="B58" s="214" t="s">
        <v>281</v>
      </c>
    </row>
    <row r="59" spans="1:2" x14ac:dyDescent="0.25">
      <c r="A59" s="103" t="s">
        <v>178</v>
      </c>
      <c r="B59" s="214" t="s">
        <v>281</v>
      </c>
    </row>
    <row r="60" spans="1:2" x14ac:dyDescent="0.25">
      <c r="A60" s="103" t="s">
        <v>179</v>
      </c>
      <c r="B60" s="214" t="s">
        <v>281</v>
      </c>
    </row>
    <row r="61" spans="1:2" ht="16.5" thickBot="1" x14ac:dyDescent="0.3">
      <c r="A61" s="104" t="s">
        <v>180</v>
      </c>
      <c r="B61" s="214" t="s">
        <v>281</v>
      </c>
    </row>
    <row r="62" spans="1:2" ht="30.75" thickBot="1" x14ac:dyDescent="0.3">
      <c r="A62" s="84" t="s">
        <v>181</v>
      </c>
      <c r="B62" s="215" t="s">
        <v>281</v>
      </c>
    </row>
    <row r="63" spans="1:2" ht="29.25" thickBot="1" x14ac:dyDescent="0.3">
      <c r="A63" s="80" t="s">
        <v>182</v>
      </c>
      <c r="B63" s="215" t="s">
        <v>281</v>
      </c>
    </row>
    <row r="64" spans="1:2" ht="16.5" thickBot="1" x14ac:dyDescent="0.3">
      <c r="A64" s="84" t="s">
        <v>159</v>
      </c>
      <c r="B64" s="215" t="s">
        <v>281</v>
      </c>
    </row>
    <row r="65" spans="1:2" ht="16.5" thickBot="1" x14ac:dyDescent="0.3">
      <c r="A65" s="84" t="s">
        <v>183</v>
      </c>
      <c r="B65" s="215" t="s">
        <v>281</v>
      </c>
    </row>
    <row r="66" spans="1:2" ht="16.5" thickBot="1" x14ac:dyDescent="0.3">
      <c r="A66" s="84" t="s">
        <v>184</v>
      </c>
      <c r="B66" s="215" t="s">
        <v>281</v>
      </c>
    </row>
    <row r="67" spans="1:2" ht="16.5" thickBot="1" x14ac:dyDescent="0.3">
      <c r="A67" s="88" t="s">
        <v>185</v>
      </c>
      <c r="B67" s="215" t="s">
        <v>281</v>
      </c>
    </row>
    <row r="68" spans="1:2" ht="16.5" thickBot="1" x14ac:dyDescent="0.3">
      <c r="A68" s="80" t="s">
        <v>186</v>
      </c>
      <c r="B68" s="215" t="s">
        <v>281</v>
      </c>
    </row>
    <row r="69" spans="1:2" ht="16.5" thickBot="1" x14ac:dyDescent="0.3">
      <c r="A69" s="85" t="s">
        <v>187</v>
      </c>
      <c r="B69" s="215" t="s">
        <v>281</v>
      </c>
    </row>
    <row r="70" spans="1:2" ht="16.5" thickBot="1" x14ac:dyDescent="0.3">
      <c r="A70" s="85" t="s">
        <v>188</v>
      </c>
      <c r="B70" s="215" t="s">
        <v>281</v>
      </c>
    </row>
    <row r="71" spans="1:2" ht="16.5" thickBot="1" x14ac:dyDescent="0.3">
      <c r="A71" s="85" t="s">
        <v>189</v>
      </c>
      <c r="B71" s="215" t="s">
        <v>281</v>
      </c>
    </row>
    <row r="72" spans="1:2" ht="29.25" thickBot="1" x14ac:dyDescent="0.3">
      <c r="A72" s="89" t="s">
        <v>190</v>
      </c>
      <c r="B72" s="216" t="s">
        <v>456</v>
      </c>
    </row>
    <row r="73" spans="1:2" ht="29.25" thickBot="1" x14ac:dyDescent="0.3">
      <c r="A73" s="82" t="s">
        <v>191</v>
      </c>
      <c r="B73" s="217" t="s">
        <v>281</v>
      </c>
    </row>
    <row r="74" spans="1:2" ht="16.5" thickBot="1" x14ac:dyDescent="0.3">
      <c r="A74" s="85" t="s">
        <v>192</v>
      </c>
      <c r="B74" s="217" t="s">
        <v>281</v>
      </c>
    </row>
    <row r="75" spans="1:2" ht="16.5" thickBot="1" x14ac:dyDescent="0.3">
      <c r="A75" s="85" t="s">
        <v>193</v>
      </c>
      <c r="B75" s="217" t="s">
        <v>281</v>
      </c>
    </row>
    <row r="76" spans="1:2" ht="16.5" thickBot="1" x14ac:dyDescent="0.3">
      <c r="A76" s="85" t="s">
        <v>194</v>
      </c>
      <c r="B76" s="217" t="s">
        <v>281</v>
      </c>
    </row>
    <row r="77" spans="1:2" ht="16.5" thickBot="1" x14ac:dyDescent="0.3">
      <c r="A77" s="85" t="s">
        <v>195</v>
      </c>
      <c r="B77" s="217" t="s">
        <v>281</v>
      </c>
    </row>
    <row r="78" spans="1:2" ht="16.5" thickBot="1" x14ac:dyDescent="0.3">
      <c r="A78" s="90" t="s">
        <v>196</v>
      </c>
      <c r="B78" s="217" t="s">
        <v>281</v>
      </c>
    </row>
    <row r="81" spans="1:2" x14ac:dyDescent="0.25">
      <c r="A81" s="91"/>
      <c r="B81" s="92"/>
    </row>
    <row r="82" spans="1:2" x14ac:dyDescent="0.25">
      <c r="B82" s="93"/>
    </row>
    <row r="83" spans="1:2" x14ac:dyDescent="0.25">
      <c r="B83" s="94"/>
    </row>
  </sheetData>
  <mergeCells count="9">
    <mergeCell ref="A13:B13"/>
    <mergeCell ref="A16:B16"/>
    <mergeCell ref="A18:B18"/>
    <mergeCell ref="A15:B15"/>
    <mergeCell ref="A5:B5"/>
    <mergeCell ref="A7:B7"/>
    <mergeCell ref="A10:B10"/>
    <mergeCell ref="A12:B12"/>
    <mergeCell ref="A9:B9"/>
  </mergeCells>
  <phoneticPr fontId="48" type="noConversion"/>
  <pageMargins left="0.23622047244094491" right="0.15748031496062992" top="0.43307086614173229" bottom="0.31496062992125984" header="0.19685039370078741" footer="0.1574803149606299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A11" sqref="A11:T11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32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10" customFormat="1" ht="15.75" x14ac:dyDescent="0.2">
      <c r="A4" s="227" t="str">
        <f>'1. паспорт местоположение'!$A$5</f>
        <v>Год раскрытия информации: 2019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</row>
    <row r="5" spans="1:25" s="10" customFormat="1" ht="15.75" x14ac:dyDescent="0.2">
      <c r="A5" s="15"/>
      <c r="H5" s="14"/>
    </row>
    <row r="6" spans="1:25" s="10" customFormat="1" ht="18.75" x14ac:dyDescent="0.2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5" s="10" customFormat="1" ht="18.75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5" s="10" customFormat="1" ht="18.75" customHeight="1" x14ac:dyDescent="0.2">
      <c r="A8" s="232" t="s">
        <v>264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5" s="10" customFormat="1" ht="18.75" customHeight="1" x14ac:dyDescent="0.2">
      <c r="A9" s="228" t="s">
        <v>4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</row>
    <row r="10" spans="1:25" s="10" customFormat="1" ht="18.75" x14ac:dyDescent="0.2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</row>
    <row r="11" spans="1:25" s="10" customFormat="1" ht="18.75" customHeight="1" x14ac:dyDescent="0.2">
      <c r="A11" s="232" t="str">
        <f>'1. паспорт местоположение'!A12:C12</f>
        <v>I_Che231_18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</row>
    <row r="12" spans="1:25" s="10" customFormat="1" ht="18.75" customHeight="1" x14ac:dyDescent="0.2">
      <c r="A12" s="228" t="s">
        <v>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</row>
    <row r="13" spans="1:25" s="7" customFormat="1" ht="15.75" customHeight="1" x14ac:dyDescent="0.2">
      <c r="A13" s="234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</row>
    <row r="14" spans="1:25" s="2" customFormat="1" ht="15.75" x14ac:dyDescent="0.2">
      <c r="A14" s="232" t="str">
        <f>'1. паспорт местоположение'!A15:C15</f>
        <v>Приобретение персональных компьютеров–30 ед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</row>
    <row r="15" spans="1:25" s="2" customFormat="1" ht="15" customHeight="1" x14ac:dyDescent="0.2">
      <c r="A15" s="228" t="s">
        <v>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</row>
    <row r="16" spans="1:25" s="133" customFormat="1" ht="15" customHeight="1" x14ac:dyDescent="0.2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115"/>
      <c r="U16" s="115"/>
      <c r="V16" s="115"/>
      <c r="W16" s="115"/>
      <c r="X16" s="115"/>
      <c r="Y16" s="115"/>
    </row>
    <row r="17" spans="1:28" s="2" customFormat="1" ht="45.75" customHeight="1" x14ac:dyDescent="0.2">
      <c r="A17" s="229" t="s">
        <v>286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35" t="s">
        <v>1</v>
      </c>
      <c r="B19" s="235" t="s">
        <v>287</v>
      </c>
      <c r="C19" s="236" t="s">
        <v>288</v>
      </c>
      <c r="D19" s="235" t="s">
        <v>289</v>
      </c>
      <c r="E19" s="235" t="s">
        <v>290</v>
      </c>
      <c r="F19" s="235" t="s">
        <v>291</v>
      </c>
      <c r="G19" s="235" t="s">
        <v>292</v>
      </c>
      <c r="H19" s="235" t="s">
        <v>293</v>
      </c>
      <c r="I19" s="235" t="s">
        <v>294</v>
      </c>
      <c r="J19" s="235" t="s">
        <v>295</v>
      </c>
      <c r="K19" s="235" t="s">
        <v>296</v>
      </c>
      <c r="L19" s="235" t="s">
        <v>297</v>
      </c>
      <c r="M19" s="235" t="s">
        <v>298</v>
      </c>
      <c r="N19" s="235" t="s">
        <v>299</v>
      </c>
      <c r="O19" s="235" t="s">
        <v>300</v>
      </c>
      <c r="P19" s="235" t="s">
        <v>301</v>
      </c>
      <c r="Q19" s="235" t="s">
        <v>302</v>
      </c>
      <c r="R19" s="235"/>
      <c r="S19" s="240" t="s">
        <v>303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35"/>
      <c r="B20" s="235"/>
      <c r="C20" s="237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134" t="s">
        <v>304</v>
      </c>
      <c r="R20" s="135" t="s">
        <v>305</v>
      </c>
      <c r="S20" s="240"/>
      <c r="T20" s="21"/>
      <c r="U20" s="21"/>
      <c r="V20" s="21"/>
      <c r="W20" s="21"/>
      <c r="X20" s="21"/>
      <c r="Y20" s="21"/>
      <c r="Z20" s="20"/>
      <c r="AA20" s="20"/>
      <c r="AB20" s="20"/>
    </row>
    <row r="21" spans="1:28" s="2" customFormat="1" ht="18.75" x14ac:dyDescent="0.2">
      <c r="A21" s="134">
        <v>1</v>
      </c>
      <c r="B21" s="136">
        <v>2</v>
      </c>
      <c r="C21" s="134">
        <v>3</v>
      </c>
      <c r="D21" s="136">
        <v>4</v>
      </c>
      <c r="E21" s="134">
        <v>5</v>
      </c>
      <c r="F21" s="136">
        <v>6</v>
      </c>
      <c r="G21" s="134">
        <v>7</v>
      </c>
      <c r="H21" s="136">
        <v>8</v>
      </c>
      <c r="I21" s="134">
        <v>9</v>
      </c>
      <c r="J21" s="136">
        <v>10</v>
      </c>
      <c r="K21" s="134">
        <v>11</v>
      </c>
      <c r="L21" s="136">
        <v>12</v>
      </c>
      <c r="M21" s="134">
        <v>13</v>
      </c>
      <c r="N21" s="136">
        <v>14</v>
      </c>
      <c r="O21" s="134">
        <v>15</v>
      </c>
      <c r="P21" s="136">
        <v>16</v>
      </c>
      <c r="Q21" s="134">
        <v>17</v>
      </c>
      <c r="R21" s="136">
        <v>18</v>
      </c>
      <c r="S21" s="134">
        <v>19</v>
      </c>
      <c r="T21" s="21"/>
      <c r="U21" s="21"/>
      <c r="V21" s="21"/>
      <c r="W21" s="21"/>
      <c r="X21" s="21"/>
      <c r="Y21" s="21"/>
      <c r="Z21" s="20"/>
      <c r="AA21" s="20"/>
      <c r="AB21" s="20"/>
    </row>
    <row r="22" spans="1:28" s="2" customFormat="1" ht="32.25" customHeight="1" x14ac:dyDescent="0.2">
      <c r="A22" s="134"/>
      <c r="B22" s="136" t="s">
        <v>281</v>
      </c>
      <c r="C22" s="136" t="s">
        <v>281</v>
      </c>
      <c r="D22" s="136" t="s">
        <v>281</v>
      </c>
      <c r="E22" s="136" t="s">
        <v>281</v>
      </c>
      <c r="F22" s="136" t="s">
        <v>281</v>
      </c>
      <c r="G22" s="136" t="s">
        <v>281</v>
      </c>
      <c r="H22" s="136" t="s">
        <v>281</v>
      </c>
      <c r="I22" s="136" t="s">
        <v>281</v>
      </c>
      <c r="J22" s="136" t="s">
        <v>281</v>
      </c>
      <c r="K22" s="136" t="s">
        <v>281</v>
      </c>
      <c r="L22" s="136" t="s">
        <v>281</v>
      </c>
      <c r="M22" s="136" t="s">
        <v>281</v>
      </c>
      <c r="N22" s="136" t="s">
        <v>281</v>
      </c>
      <c r="O22" s="136" t="s">
        <v>281</v>
      </c>
      <c r="P22" s="136" t="s">
        <v>281</v>
      </c>
      <c r="Q22" s="136" t="s">
        <v>281</v>
      </c>
      <c r="R22" s="136" t="s">
        <v>281</v>
      </c>
      <c r="S22" s="136" t="s">
        <v>281</v>
      </c>
      <c r="T22" s="21"/>
      <c r="U22" s="21"/>
      <c r="V22" s="21"/>
      <c r="W22" s="21"/>
      <c r="X22" s="21"/>
      <c r="Y22" s="21"/>
      <c r="Z22" s="20"/>
      <c r="AA22" s="20"/>
      <c r="AB22" s="20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15:T15"/>
    <mergeCell ref="K19:K20"/>
    <mergeCell ref="L19:L20"/>
    <mergeCell ref="O19:O20"/>
    <mergeCell ref="A17:S17"/>
    <mergeCell ref="F19:F20"/>
    <mergeCell ref="A18:S18"/>
    <mergeCell ref="A19:A20"/>
    <mergeCell ref="Q19:R19"/>
    <mergeCell ref="S19:S20"/>
    <mergeCell ref="P19:P20"/>
    <mergeCell ref="H19:H20"/>
    <mergeCell ref="N19:N20"/>
    <mergeCell ref="J19:J20"/>
    <mergeCell ref="I19:I20"/>
    <mergeCell ref="M19:M20"/>
    <mergeCell ref="D19:D20"/>
    <mergeCell ref="E19:E20"/>
    <mergeCell ref="B19:B20"/>
    <mergeCell ref="C19:C20"/>
    <mergeCell ref="A16:S16"/>
    <mergeCell ref="G19:G20"/>
    <mergeCell ref="A14:T14"/>
    <mergeCell ref="A11:T11"/>
    <mergeCell ref="A9:T9"/>
    <mergeCell ref="A12:T12"/>
    <mergeCell ref="A13:T13"/>
    <mergeCell ref="A4:T4"/>
    <mergeCell ref="A6:T6"/>
    <mergeCell ref="A7:T7"/>
    <mergeCell ref="A8:T8"/>
    <mergeCell ref="A10:T10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7" zoomScale="75" zoomScaleNormal="60" zoomScaleSheetLayoutView="85" workbookViewId="0">
      <selection activeCell="A25" sqref="A25:XFD25"/>
    </sheetView>
  </sheetViews>
  <sheetFormatPr defaultColWidth="10.7109375" defaultRowHeight="15.75" x14ac:dyDescent="0.25"/>
  <cols>
    <col min="1" max="1" width="9.5703125" style="37" customWidth="1"/>
    <col min="2" max="2" width="26.28515625" style="37" customWidth="1"/>
    <col min="3" max="3" width="28.7109375" style="37" customWidth="1"/>
    <col min="4" max="4" width="29.85546875" style="37" customWidth="1"/>
    <col min="5" max="5" width="24" style="37" customWidth="1"/>
    <col min="6" max="6" width="21.5703125" style="37" customWidth="1"/>
    <col min="7" max="7" width="22.5703125" style="37" customWidth="1"/>
    <col min="8" max="8" width="21.42578125" style="37" customWidth="1"/>
    <col min="9" max="9" width="7.28515625" style="37" customWidth="1"/>
    <col min="10" max="10" width="9.28515625" style="37" customWidth="1"/>
    <col min="11" max="11" width="10.28515625" style="37" customWidth="1"/>
    <col min="12" max="15" width="8.7109375" style="37" customWidth="1"/>
    <col min="16" max="16" width="19.42578125" style="37" customWidth="1"/>
    <col min="17" max="17" width="21.7109375" style="37" customWidth="1"/>
    <col min="18" max="18" width="22" style="37" customWidth="1"/>
    <col min="19" max="19" width="23" style="37" customWidth="1"/>
    <col min="20" max="20" width="20.7109375" style="37" customWidth="1"/>
    <col min="21" max="237" width="10.7109375" style="37"/>
    <col min="238" max="242" width="15.7109375" style="37" customWidth="1"/>
    <col min="243" max="246" width="12.7109375" style="37" customWidth="1"/>
    <col min="247" max="250" width="15.7109375" style="37" customWidth="1"/>
    <col min="251" max="251" width="22.85546875" style="37" customWidth="1"/>
    <col min="252" max="252" width="20.7109375" style="37" customWidth="1"/>
    <col min="253" max="253" width="16.7109375" style="37" customWidth="1"/>
    <col min="254" max="16384" width="10.7109375" style="37"/>
  </cols>
  <sheetData>
    <row r="1" spans="1:20" ht="3" customHeight="1" x14ac:dyDescent="0.25"/>
    <row r="2" spans="1:20" ht="15" customHeight="1" x14ac:dyDescent="0.25">
      <c r="T2" s="32" t="s">
        <v>22</v>
      </c>
    </row>
    <row r="3" spans="1:20" s="10" customFormat="1" ht="18.75" customHeight="1" x14ac:dyDescent="0.3">
      <c r="A3" s="16"/>
      <c r="H3" s="14"/>
      <c r="T3" s="13" t="s">
        <v>6</v>
      </c>
    </row>
    <row r="4" spans="1:20" s="10" customFormat="1" ht="18.75" customHeight="1" x14ac:dyDescent="0.3">
      <c r="A4" s="16"/>
      <c r="H4" s="14"/>
      <c r="T4" s="13" t="s">
        <v>21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227" t="str">
        <f>'1. паспорт местоположение'!$A$5</f>
        <v>Год раскрытия информации: 2019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</row>
    <row r="7" spans="1:20" s="10" customFormat="1" x14ac:dyDescent="0.2">
      <c r="A7" s="15"/>
      <c r="H7" s="14"/>
    </row>
    <row r="8" spans="1:20" s="10" customFormat="1" ht="18.75" x14ac:dyDescent="0.2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s="10" customFormat="1" ht="18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s="10" customFormat="1" ht="18.75" customHeight="1" x14ac:dyDescent="0.2">
      <c r="A10" s="232" t="s">
        <v>264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0" s="10" customFormat="1" ht="18.75" customHeight="1" x14ac:dyDescent="0.2">
      <c r="A11" s="228" t="s">
        <v>4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</row>
    <row r="12" spans="1:20" s="10" customFormat="1" ht="18.75" x14ac:dyDescent="0.2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s="10" customFormat="1" ht="18.75" customHeight="1" x14ac:dyDescent="0.2">
      <c r="A13" s="232" t="str">
        <f>'1. паспорт местоположение'!A12:C12</f>
        <v>I_Che231_18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</row>
    <row r="14" spans="1:20" s="10" customFormat="1" ht="18.75" customHeight="1" x14ac:dyDescent="0.2">
      <c r="A14" s="228" t="s">
        <v>3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</row>
    <row r="15" spans="1:20" s="7" customFormat="1" ht="15.75" customHeight="1" x14ac:dyDescent="0.2">
      <c r="A15" s="234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</row>
    <row r="16" spans="1:20" s="2" customFormat="1" x14ac:dyDescent="0.2">
      <c r="A16" s="232" t="str">
        <f>'1. паспорт местоположение'!A15:C15</f>
        <v>Приобретение персональных компьютеров–30 ед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</row>
    <row r="17" spans="1:113" s="2" customFormat="1" ht="15" customHeight="1" x14ac:dyDescent="0.2">
      <c r="A17" s="228" t="s">
        <v>2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</row>
    <row r="18" spans="1:113" s="2" customFormat="1" ht="15" customHeight="1" x14ac:dyDescent="0.2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</row>
    <row r="19" spans="1:113" s="2" customFormat="1" ht="15" customHeight="1" x14ac:dyDescent="0.2">
      <c r="A19" s="230" t="s">
        <v>249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113" s="45" customFormat="1" ht="21" customHeight="1" x14ac:dyDescent="0.25">
      <c r="A20" s="252"/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</row>
    <row r="21" spans="1:113" ht="46.5" customHeight="1" x14ac:dyDescent="0.25">
      <c r="A21" s="254" t="s">
        <v>1</v>
      </c>
      <c r="B21" s="242" t="s">
        <v>136</v>
      </c>
      <c r="C21" s="243"/>
      <c r="D21" s="246" t="s">
        <v>40</v>
      </c>
      <c r="E21" s="242" t="s">
        <v>260</v>
      </c>
      <c r="F21" s="243"/>
      <c r="G21" s="242" t="s">
        <v>146</v>
      </c>
      <c r="H21" s="243"/>
      <c r="I21" s="242" t="s">
        <v>39</v>
      </c>
      <c r="J21" s="243"/>
      <c r="K21" s="246" t="s">
        <v>38</v>
      </c>
      <c r="L21" s="242" t="s">
        <v>37</v>
      </c>
      <c r="M21" s="243"/>
      <c r="N21" s="242" t="s">
        <v>257</v>
      </c>
      <c r="O21" s="243"/>
      <c r="P21" s="246" t="s">
        <v>36</v>
      </c>
      <c r="Q21" s="249" t="s">
        <v>35</v>
      </c>
      <c r="R21" s="250"/>
      <c r="S21" s="249" t="s">
        <v>34</v>
      </c>
      <c r="T21" s="251"/>
    </row>
    <row r="22" spans="1:113" ht="123" customHeight="1" x14ac:dyDescent="0.25">
      <c r="A22" s="255"/>
      <c r="B22" s="244"/>
      <c r="C22" s="245"/>
      <c r="D22" s="248"/>
      <c r="E22" s="244"/>
      <c r="F22" s="245"/>
      <c r="G22" s="244"/>
      <c r="H22" s="245"/>
      <c r="I22" s="244"/>
      <c r="J22" s="245"/>
      <c r="K22" s="247"/>
      <c r="L22" s="244"/>
      <c r="M22" s="245"/>
      <c r="N22" s="244"/>
      <c r="O22" s="245"/>
      <c r="P22" s="247"/>
      <c r="Q22" s="73" t="s">
        <v>33</v>
      </c>
      <c r="R22" s="73" t="s">
        <v>248</v>
      </c>
      <c r="S22" s="73" t="s">
        <v>32</v>
      </c>
      <c r="T22" s="73" t="s">
        <v>31</v>
      </c>
    </row>
    <row r="23" spans="1:113" ht="24" customHeight="1" x14ac:dyDescent="0.25">
      <c r="A23" s="256"/>
      <c r="B23" s="97" t="s">
        <v>29</v>
      </c>
      <c r="C23" s="97" t="s">
        <v>30</v>
      </c>
      <c r="D23" s="247"/>
      <c r="E23" s="97" t="s">
        <v>29</v>
      </c>
      <c r="F23" s="97" t="s">
        <v>30</v>
      </c>
      <c r="G23" s="97" t="s">
        <v>29</v>
      </c>
      <c r="H23" s="97" t="s">
        <v>30</v>
      </c>
      <c r="I23" s="97" t="s">
        <v>29</v>
      </c>
      <c r="J23" s="97" t="s">
        <v>30</v>
      </c>
      <c r="K23" s="97" t="s">
        <v>29</v>
      </c>
      <c r="L23" s="97" t="s">
        <v>29</v>
      </c>
      <c r="M23" s="97" t="s">
        <v>30</v>
      </c>
      <c r="N23" s="97" t="s">
        <v>29</v>
      </c>
      <c r="O23" s="97" t="s">
        <v>30</v>
      </c>
      <c r="P23" s="98" t="s">
        <v>29</v>
      </c>
      <c r="Q23" s="73" t="s">
        <v>29</v>
      </c>
      <c r="R23" s="73" t="s">
        <v>29</v>
      </c>
      <c r="S23" s="73" t="s">
        <v>29</v>
      </c>
      <c r="T23" s="73" t="s">
        <v>29</v>
      </c>
    </row>
    <row r="24" spans="1:113" x14ac:dyDescent="0.25">
      <c r="A24" s="46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6">
        <v>14</v>
      </c>
      <c r="O24" s="46">
        <v>15</v>
      </c>
      <c r="P24" s="46">
        <v>16</v>
      </c>
      <c r="Q24" s="46">
        <v>17</v>
      </c>
      <c r="R24" s="46">
        <v>18</v>
      </c>
      <c r="S24" s="46">
        <v>19</v>
      </c>
      <c r="T24" s="46">
        <v>20</v>
      </c>
    </row>
    <row r="25" spans="1:113" s="191" customFormat="1" ht="99.75" customHeight="1" x14ac:dyDescent="0.25">
      <c r="A25" s="126"/>
      <c r="B25" s="126"/>
      <c r="C25" s="106"/>
      <c r="D25" s="126"/>
      <c r="E25" s="126"/>
      <c r="F25" s="126"/>
      <c r="G25" s="126"/>
      <c r="H25" s="126"/>
      <c r="I25" s="126"/>
      <c r="J25" s="190"/>
      <c r="K25" s="190"/>
      <c r="L25" s="190"/>
      <c r="M25" s="126"/>
      <c r="N25" s="126"/>
      <c r="O25" s="126"/>
      <c r="P25" s="126"/>
      <c r="Q25" s="126"/>
      <c r="R25" s="126"/>
      <c r="S25" s="126"/>
      <c r="T25" s="126"/>
    </row>
    <row r="26" spans="1:113" ht="21.75" customHeight="1" x14ac:dyDescent="0.25"/>
    <row r="27" spans="1:113" s="43" customFormat="1" ht="12.75" x14ac:dyDescent="0.2">
      <c r="B27" s="44"/>
      <c r="C27" s="44"/>
      <c r="K27" s="44"/>
    </row>
    <row r="28" spans="1:113" s="43" customFormat="1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113" x14ac:dyDescent="0.25"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</row>
    <row r="30" spans="1:113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</row>
    <row r="31" spans="1:113" x14ac:dyDescent="0.25">
      <c r="B31" s="40"/>
      <c r="C31" s="40"/>
      <c r="D31" s="40"/>
      <c r="E31" s="40"/>
      <c r="F31" s="38"/>
      <c r="G31" s="38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2"/>
      <c r="T31" s="42"/>
      <c r="U31" s="42"/>
      <c r="V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</row>
    <row r="32" spans="1:113" x14ac:dyDescent="0.25">
      <c r="B32" s="40"/>
      <c r="C32" s="40"/>
      <c r="D32" s="40"/>
      <c r="E32" s="40"/>
      <c r="F32" s="38"/>
      <c r="G32" s="38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</row>
    <row r="33" spans="2:113" s="38" customFormat="1" x14ac:dyDescent="0.25">
      <c r="B33" s="40"/>
      <c r="C33" s="40"/>
      <c r="D33" s="40"/>
      <c r="E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</row>
    <row r="34" spans="2:113" s="38" customFormat="1" x14ac:dyDescent="0.25">
      <c r="B34" s="40"/>
      <c r="C34" s="40"/>
      <c r="D34" s="40"/>
      <c r="E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</row>
    <row r="35" spans="2:113" s="38" customFormat="1" x14ac:dyDescent="0.25">
      <c r="B35" s="40"/>
      <c r="C35" s="40"/>
      <c r="D35" s="40"/>
      <c r="E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</row>
    <row r="36" spans="2:113" s="38" customFormat="1" x14ac:dyDescent="0.25">
      <c r="B36" s="40"/>
      <c r="C36" s="40"/>
      <c r="D36" s="40"/>
      <c r="E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</row>
    <row r="37" spans="2:113" s="38" customFormat="1" x14ac:dyDescent="0.25">
      <c r="B37" s="40"/>
      <c r="C37" s="40"/>
      <c r="D37" s="40"/>
      <c r="E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</row>
    <row r="38" spans="2:113" s="38" customFormat="1" x14ac:dyDescent="0.25">
      <c r="B38" s="40"/>
      <c r="C38" s="40"/>
      <c r="D38" s="40"/>
      <c r="E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</row>
    <row r="39" spans="2:113" s="38" customFormat="1" x14ac:dyDescent="0.25">
      <c r="B39" s="40"/>
      <c r="C39" s="40"/>
      <c r="D39" s="40"/>
      <c r="E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</row>
    <row r="40" spans="2:113" s="38" customFormat="1" x14ac:dyDescent="0.25">
      <c r="B40" s="40"/>
      <c r="C40" s="40"/>
      <c r="D40" s="40"/>
      <c r="E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</row>
    <row r="41" spans="2:113" s="38" customFormat="1" x14ac:dyDescent="0.25">
      <c r="Q41" s="40"/>
      <c r="R41" s="40"/>
      <c r="S41" s="40"/>
      <c r="T41" s="40"/>
      <c r="U41" s="40"/>
      <c r="V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</row>
    <row r="42" spans="2:113" s="38" customFormat="1" x14ac:dyDescent="0.25"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</row>
  </sheetData>
  <mergeCells count="27"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A15:T15"/>
    <mergeCell ref="A16:T16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8" type="noConversion"/>
  <pageMargins left="0.21" right="0.17" top="0.78740157480314965" bottom="0.39370078740157483" header="0.19685039370078741" footer="0.19685039370078741"/>
  <pageSetup paperSize="8" scale="5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5" sqref="A15:T15"/>
    </sheetView>
  </sheetViews>
  <sheetFormatPr defaultColWidth="17.7109375" defaultRowHeight="15.75" x14ac:dyDescent="0.25"/>
  <cols>
    <col min="1" max="3" width="10.7109375" style="37" customWidth="1"/>
    <col min="4" max="4" width="11.5703125" style="37" customWidth="1"/>
    <col min="5" max="5" width="11.85546875" style="37" customWidth="1"/>
    <col min="6" max="6" width="8.7109375" style="37" customWidth="1"/>
    <col min="7" max="7" width="10.28515625" style="37" customWidth="1"/>
    <col min="8" max="8" width="8.7109375" style="37" customWidth="1"/>
    <col min="9" max="9" width="8.28515625" style="37" customWidth="1"/>
    <col min="10" max="10" width="20.140625" style="37" customWidth="1"/>
    <col min="11" max="11" width="11.140625" style="37" customWidth="1"/>
    <col min="12" max="12" width="8.85546875" style="37" customWidth="1"/>
    <col min="13" max="13" width="8.7109375" style="37" customWidth="1"/>
    <col min="14" max="14" width="13.7109375" style="37" customWidth="1"/>
    <col min="15" max="16" width="8.7109375" style="37" customWidth="1"/>
    <col min="17" max="17" width="11.85546875" style="37" customWidth="1"/>
    <col min="18" max="18" width="12" style="37" customWidth="1"/>
    <col min="19" max="19" width="18.28515625" style="37" customWidth="1"/>
    <col min="20" max="20" width="22.42578125" style="37" customWidth="1"/>
    <col min="21" max="21" width="30.7109375" style="37" customWidth="1"/>
    <col min="22" max="23" width="8.7109375" style="37" customWidth="1"/>
    <col min="24" max="24" width="24.5703125" style="37" customWidth="1"/>
    <col min="25" max="25" width="15.28515625" style="37" customWidth="1"/>
    <col min="26" max="26" width="18.5703125" style="37" customWidth="1"/>
    <col min="27" max="27" width="19.140625" style="37" customWidth="1"/>
    <col min="28" max="240" width="10.7109375" style="37" customWidth="1"/>
    <col min="241" max="242" width="15.7109375" style="37" customWidth="1"/>
    <col min="243" max="245" width="14.7109375" style="37" customWidth="1"/>
    <col min="246" max="249" width="13.7109375" style="37" customWidth="1"/>
    <col min="250" max="253" width="15.7109375" style="37" customWidth="1"/>
    <col min="254" max="254" width="22.85546875" style="37" customWidth="1"/>
    <col min="255" max="255" width="20.7109375" style="37" customWidth="1"/>
    <col min="256" max="16384" width="17.7109375" style="37"/>
  </cols>
  <sheetData>
    <row r="1" spans="1:27" ht="25.5" customHeight="1" x14ac:dyDescent="0.25">
      <c r="AA1" s="32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227" t="str">
        <f>'1. паспорт местоположение'!$A$5</f>
        <v>Год раскрытия информации: 2019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</row>
    <row r="6" spans="1:27" s="10" customFormat="1" x14ac:dyDescent="0.2">
      <c r="A6" s="15"/>
      <c r="H6" s="14"/>
    </row>
    <row r="7" spans="1:27" s="10" customFormat="1" ht="18.75" x14ac:dyDescent="0.2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7" s="10" customFormat="1" ht="18.75" x14ac:dyDescent="0.2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7" s="10" customFormat="1" ht="18.75" customHeight="1" x14ac:dyDescent="0.2">
      <c r="A9" s="232" t="s">
        <v>264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</row>
    <row r="10" spans="1:27" s="10" customFormat="1" ht="18.75" customHeight="1" x14ac:dyDescent="0.2">
      <c r="A10" s="228" t="s">
        <v>4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</row>
    <row r="11" spans="1:27" s="10" customFormat="1" ht="18.75" x14ac:dyDescent="0.2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</row>
    <row r="12" spans="1:27" s="10" customFormat="1" ht="18.75" customHeight="1" x14ac:dyDescent="0.2">
      <c r="A12" s="232" t="str">
        <f>'1. паспорт местоположение'!A12:C12</f>
        <v>I_Che231_18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</row>
    <row r="13" spans="1:27" s="10" customFormat="1" ht="18.75" customHeight="1" x14ac:dyDescent="0.2">
      <c r="A13" s="228" t="s">
        <v>3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</row>
    <row r="14" spans="1:27" s="7" customFormat="1" ht="15.75" customHeight="1" x14ac:dyDescent="0.2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27" s="2" customFormat="1" x14ac:dyDescent="0.2">
      <c r="A15" s="232" t="str">
        <f>'1. паспорт местоположение'!A15:C15</f>
        <v>Приобретение персональных компьютеров–30 ед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</row>
    <row r="16" spans="1:27" s="2" customFormat="1" ht="15" customHeight="1" x14ac:dyDescent="0.2">
      <c r="A16" s="228" t="s">
        <v>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</row>
    <row r="19" spans="1:27" ht="25.5" customHeight="1" x14ac:dyDescent="0.25">
      <c r="A19" s="230" t="s">
        <v>306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230"/>
    </row>
    <row r="20" spans="1:27" s="45" customFormat="1" ht="21" customHeight="1" x14ac:dyDescent="0.25"/>
    <row r="21" spans="1:27" ht="15.75" customHeight="1" x14ac:dyDescent="0.25">
      <c r="A21" s="257" t="s">
        <v>1</v>
      </c>
      <c r="B21" s="259" t="s">
        <v>307</v>
      </c>
      <c r="C21" s="260"/>
      <c r="D21" s="259" t="s">
        <v>308</v>
      </c>
      <c r="E21" s="260"/>
      <c r="F21" s="249" t="s">
        <v>296</v>
      </c>
      <c r="G21" s="251"/>
      <c r="H21" s="251"/>
      <c r="I21" s="250"/>
      <c r="J21" s="257" t="s">
        <v>309</v>
      </c>
      <c r="K21" s="259" t="s">
        <v>310</v>
      </c>
      <c r="L21" s="260"/>
      <c r="M21" s="259" t="s">
        <v>311</v>
      </c>
      <c r="N21" s="260"/>
      <c r="O21" s="259" t="s">
        <v>312</v>
      </c>
      <c r="P21" s="260"/>
      <c r="Q21" s="259" t="s">
        <v>313</v>
      </c>
      <c r="R21" s="260"/>
      <c r="S21" s="257" t="s">
        <v>314</v>
      </c>
      <c r="T21" s="257" t="s">
        <v>315</v>
      </c>
      <c r="U21" s="257" t="s">
        <v>316</v>
      </c>
      <c r="V21" s="259" t="s">
        <v>317</v>
      </c>
      <c r="W21" s="260"/>
      <c r="X21" s="249" t="s">
        <v>35</v>
      </c>
      <c r="Y21" s="251"/>
      <c r="Z21" s="249" t="s">
        <v>34</v>
      </c>
      <c r="AA21" s="251"/>
    </row>
    <row r="22" spans="1:27" ht="216" customHeight="1" x14ac:dyDescent="0.25">
      <c r="A22" s="263"/>
      <c r="B22" s="261"/>
      <c r="C22" s="262"/>
      <c r="D22" s="261"/>
      <c r="E22" s="262"/>
      <c r="F22" s="249" t="s">
        <v>318</v>
      </c>
      <c r="G22" s="250"/>
      <c r="H22" s="249" t="s">
        <v>319</v>
      </c>
      <c r="I22" s="250"/>
      <c r="J22" s="258"/>
      <c r="K22" s="261"/>
      <c r="L22" s="262"/>
      <c r="M22" s="261"/>
      <c r="N22" s="262"/>
      <c r="O22" s="261"/>
      <c r="P22" s="262"/>
      <c r="Q22" s="261"/>
      <c r="R22" s="262"/>
      <c r="S22" s="258"/>
      <c r="T22" s="258"/>
      <c r="U22" s="258"/>
      <c r="V22" s="261"/>
      <c r="W22" s="262"/>
      <c r="X22" s="73" t="s">
        <v>33</v>
      </c>
      <c r="Y22" s="73" t="s">
        <v>248</v>
      </c>
      <c r="Z22" s="73" t="s">
        <v>32</v>
      </c>
      <c r="AA22" s="73" t="s">
        <v>31</v>
      </c>
    </row>
    <row r="23" spans="1:27" ht="60" customHeight="1" x14ac:dyDescent="0.25">
      <c r="A23" s="258"/>
      <c r="B23" s="137" t="s">
        <v>29</v>
      </c>
      <c r="C23" s="137" t="s">
        <v>30</v>
      </c>
      <c r="D23" s="137" t="s">
        <v>29</v>
      </c>
      <c r="E23" s="137" t="s">
        <v>30</v>
      </c>
      <c r="F23" s="137" t="s">
        <v>29</v>
      </c>
      <c r="G23" s="137" t="s">
        <v>30</v>
      </c>
      <c r="H23" s="137" t="s">
        <v>29</v>
      </c>
      <c r="I23" s="137" t="s">
        <v>30</v>
      </c>
      <c r="J23" s="137" t="s">
        <v>29</v>
      </c>
      <c r="K23" s="137" t="s">
        <v>29</v>
      </c>
      <c r="L23" s="137" t="s">
        <v>30</v>
      </c>
      <c r="M23" s="137" t="s">
        <v>29</v>
      </c>
      <c r="N23" s="137" t="s">
        <v>30</v>
      </c>
      <c r="O23" s="137" t="s">
        <v>29</v>
      </c>
      <c r="P23" s="137" t="s">
        <v>30</v>
      </c>
      <c r="Q23" s="137" t="s">
        <v>29</v>
      </c>
      <c r="R23" s="137" t="s">
        <v>30</v>
      </c>
      <c r="S23" s="137" t="s">
        <v>29</v>
      </c>
      <c r="T23" s="137" t="s">
        <v>29</v>
      </c>
      <c r="U23" s="137" t="s">
        <v>29</v>
      </c>
      <c r="V23" s="137" t="s">
        <v>29</v>
      </c>
      <c r="W23" s="137" t="s">
        <v>30</v>
      </c>
      <c r="X23" s="137" t="s">
        <v>29</v>
      </c>
      <c r="Y23" s="137" t="s">
        <v>29</v>
      </c>
      <c r="Z23" s="73" t="s">
        <v>29</v>
      </c>
      <c r="AA23" s="73" t="s">
        <v>29</v>
      </c>
    </row>
    <row r="24" spans="1:27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19</v>
      </c>
      <c r="R24" s="138">
        <v>20</v>
      </c>
      <c r="S24" s="138">
        <v>21</v>
      </c>
      <c r="T24" s="138">
        <v>22</v>
      </c>
      <c r="U24" s="138">
        <v>23</v>
      </c>
      <c r="V24" s="138">
        <v>24</v>
      </c>
      <c r="W24" s="138">
        <v>25</v>
      </c>
      <c r="X24" s="138">
        <v>26</v>
      </c>
      <c r="Y24" s="138">
        <v>27</v>
      </c>
      <c r="Z24" s="138">
        <v>28</v>
      </c>
      <c r="AA24" s="138">
        <v>29</v>
      </c>
    </row>
    <row r="25" spans="1:27" s="45" customFormat="1" ht="24" customHeight="1" x14ac:dyDescent="0.25">
      <c r="A25" s="139" t="s">
        <v>281</v>
      </c>
      <c r="B25" s="139" t="s">
        <v>281</v>
      </c>
      <c r="C25" s="139" t="s">
        <v>281</v>
      </c>
      <c r="D25" s="139" t="s">
        <v>281</v>
      </c>
      <c r="E25" s="139" t="s">
        <v>281</v>
      </c>
      <c r="F25" s="139" t="s">
        <v>281</v>
      </c>
      <c r="G25" s="139" t="s">
        <v>281</v>
      </c>
      <c r="H25" s="139" t="s">
        <v>281</v>
      </c>
      <c r="I25" s="139" t="s">
        <v>281</v>
      </c>
      <c r="J25" s="139" t="s">
        <v>281</v>
      </c>
      <c r="K25" s="139" t="s">
        <v>281</v>
      </c>
      <c r="L25" s="139" t="s">
        <v>281</v>
      </c>
      <c r="M25" s="139" t="s">
        <v>281</v>
      </c>
      <c r="N25" s="139" t="s">
        <v>281</v>
      </c>
      <c r="O25" s="139" t="s">
        <v>281</v>
      </c>
      <c r="P25" s="139" t="s">
        <v>281</v>
      </c>
      <c r="Q25" s="139" t="s">
        <v>281</v>
      </c>
      <c r="R25" s="139" t="s">
        <v>281</v>
      </c>
      <c r="S25" s="139" t="s">
        <v>281</v>
      </c>
      <c r="T25" s="139" t="s">
        <v>281</v>
      </c>
      <c r="U25" s="139" t="s">
        <v>281</v>
      </c>
      <c r="V25" s="139" t="s">
        <v>281</v>
      </c>
      <c r="W25" s="139" t="s">
        <v>281</v>
      </c>
      <c r="X25" s="139" t="s">
        <v>281</v>
      </c>
      <c r="Y25" s="139" t="s">
        <v>281</v>
      </c>
      <c r="Z25" s="139" t="s">
        <v>281</v>
      </c>
      <c r="AA25" s="139" t="s">
        <v>281</v>
      </c>
    </row>
    <row r="26" spans="1:27" ht="21.75" customHeight="1" x14ac:dyDescent="0.25"/>
    <row r="27" spans="1:27" s="43" customFormat="1" ht="12.75" x14ac:dyDescent="0.2">
      <c r="A27" s="44"/>
      <c r="B27" s="44"/>
      <c r="C27" s="44"/>
      <c r="E27" s="44"/>
      <c r="X27" s="140"/>
      <c r="Y27" s="140"/>
      <c r="Z27" s="140"/>
      <c r="AA27" s="140"/>
    </row>
    <row r="28" spans="1:27" s="43" customFormat="1" ht="12.75" x14ac:dyDescent="0.2">
      <c r="A28" s="44"/>
      <c r="B28" s="44"/>
      <c r="C28" s="44"/>
    </row>
  </sheetData>
  <mergeCells count="30">
    <mergeCell ref="A11:T11"/>
    <mergeCell ref="A12:T12"/>
    <mergeCell ref="A5:T5"/>
    <mergeCell ref="A7:T7"/>
    <mergeCell ref="A8:T8"/>
    <mergeCell ref="A9:T9"/>
    <mergeCell ref="A10:T10"/>
    <mergeCell ref="A13:T13"/>
    <mergeCell ref="E18:Y18"/>
    <mergeCell ref="A19:AA19"/>
    <mergeCell ref="K21:L22"/>
    <mergeCell ref="V21:W22"/>
    <mergeCell ref="X21:Y21"/>
    <mergeCell ref="A21:A23"/>
    <mergeCell ref="B21:C22"/>
    <mergeCell ref="D21:E22"/>
    <mergeCell ref="F21:I21"/>
    <mergeCell ref="A14:T14"/>
    <mergeCell ref="A15:T15"/>
    <mergeCell ref="A16:T16"/>
    <mergeCell ref="Z21:AA21"/>
    <mergeCell ref="F22:G22"/>
    <mergeCell ref="H22:I22"/>
    <mergeCell ref="T21:T22"/>
    <mergeCell ref="U21:U22"/>
    <mergeCell ref="M21:N22"/>
    <mergeCell ref="O21:P22"/>
    <mergeCell ref="J21:J22"/>
    <mergeCell ref="Q21:R22"/>
    <mergeCell ref="S21:S22"/>
  </mergeCells>
  <phoneticPr fontId="48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2"/>
  <sheetViews>
    <sheetView zoomScale="70" zoomScaleNormal="70" zoomScaleSheetLayoutView="7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69.7109375" style="1" customWidth="1"/>
    <col min="3" max="3" width="88.28515625" style="1" customWidth="1"/>
    <col min="4" max="16384" width="9.140625" style="1"/>
  </cols>
  <sheetData>
    <row r="1" spans="1:4" s="10" customFormat="1" ht="18.75" customHeight="1" x14ac:dyDescent="0.2">
      <c r="A1" s="16"/>
      <c r="C1" s="32" t="s">
        <v>22</v>
      </c>
    </row>
    <row r="2" spans="1:4" s="10" customFormat="1" ht="18.75" customHeight="1" x14ac:dyDescent="0.3">
      <c r="A2" s="16"/>
      <c r="C2" s="13" t="s">
        <v>6</v>
      </c>
    </row>
    <row r="3" spans="1:4" s="10" customFormat="1" ht="18.75" customHeight="1" x14ac:dyDescent="0.3">
      <c r="A3" s="15"/>
      <c r="C3" s="13" t="s">
        <v>21</v>
      </c>
    </row>
    <row r="4" spans="1:4" s="10" customFormat="1" ht="18.75" customHeight="1" x14ac:dyDescent="0.3">
      <c r="A4" s="15"/>
      <c r="C4" s="13"/>
    </row>
    <row r="5" spans="1:4" s="10" customFormat="1" ht="15.75" x14ac:dyDescent="0.2">
      <c r="A5" s="227" t="str">
        <f>'1. паспорт местоположение'!$A$5</f>
        <v>Год раскрытия информации: 2019 год</v>
      </c>
      <c r="B5" s="227"/>
      <c r="C5" s="227"/>
      <c r="D5" s="100"/>
    </row>
    <row r="6" spans="1:4" s="10" customFormat="1" ht="7.5" customHeight="1" x14ac:dyDescent="0.2">
      <c r="A6" s="15"/>
    </row>
    <row r="7" spans="1:4" s="10" customFormat="1" ht="18.75" x14ac:dyDescent="0.2">
      <c r="A7" s="231" t="s">
        <v>5</v>
      </c>
      <c r="B7" s="231"/>
      <c r="C7" s="231"/>
    </row>
    <row r="8" spans="1:4" s="10" customFormat="1" ht="9.75" customHeight="1" x14ac:dyDescent="0.2">
      <c r="A8" s="231"/>
      <c r="B8" s="231"/>
      <c r="C8" s="231"/>
    </row>
    <row r="9" spans="1:4" s="10" customFormat="1" x14ac:dyDescent="0.2">
      <c r="A9" s="264" t="s">
        <v>264</v>
      </c>
      <c r="B9" s="264"/>
      <c r="C9" s="264"/>
    </row>
    <row r="10" spans="1:4" s="10" customFormat="1" ht="15.75" x14ac:dyDescent="0.2">
      <c r="A10" s="228" t="s">
        <v>4</v>
      </c>
      <c r="B10" s="228"/>
      <c r="C10" s="228"/>
    </row>
    <row r="11" spans="1:4" s="10" customFormat="1" ht="10.5" customHeight="1" x14ac:dyDescent="0.2">
      <c r="A11" s="231"/>
      <c r="B11" s="231"/>
      <c r="C11" s="231"/>
    </row>
    <row r="12" spans="1:4" s="10" customFormat="1" x14ac:dyDescent="0.2">
      <c r="A12" s="264" t="str">
        <f>'1. паспорт местоположение'!A12:C12</f>
        <v>I_Che231_18</v>
      </c>
      <c r="B12" s="264"/>
      <c r="C12" s="264"/>
    </row>
    <row r="13" spans="1:4" s="10" customFormat="1" ht="15.75" x14ac:dyDescent="0.2">
      <c r="A13" s="228" t="s">
        <v>3</v>
      </c>
      <c r="B13" s="228"/>
      <c r="C13" s="228"/>
    </row>
    <row r="14" spans="1:4" s="7" customFormat="1" ht="15.75" customHeight="1" x14ac:dyDescent="0.2">
      <c r="A14" s="234"/>
      <c r="B14" s="234"/>
      <c r="C14" s="234"/>
    </row>
    <row r="15" spans="1:4" s="2" customFormat="1" ht="18" customHeight="1" x14ac:dyDescent="0.2">
      <c r="A15" s="264" t="str">
        <f>'1. паспорт местоположение'!A15:C15</f>
        <v>Приобретение персональных компьютеров–30 ед</v>
      </c>
      <c r="B15" s="264"/>
      <c r="C15" s="264"/>
    </row>
    <row r="16" spans="1:4" s="2" customFormat="1" ht="15" customHeight="1" x14ac:dyDescent="0.2">
      <c r="A16" s="228" t="s">
        <v>2</v>
      </c>
      <c r="B16" s="228"/>
      <c r="C16" s="228"/>
    </row>
    <row r="17" spans="1:3" s="2" customFormat="1" ht="9" customHeight="1" x14ac:dyDescent="0.2">
      <c r="A17" s="253"/>
      <c r="B17" s="253"/>
      <c r="C17" s="253"/>
    </row>
    <row r="18" spans="1:3" s="2" customFormat="1" ht="27.75" customHeight="1" x14ac:dyDescent="0.2">
      <c r="A18" s="229" t="s">
        <v>246</v>
      </c>
      <c r="B18" s="229"/>
      <c r="C18" s="229"/>
    </row>
    <row r="19" spans="1:3" s="2" customFormat="1" ht="9" customHeight="1" x14ac:dyDescent="0.2">
      <c r="A19" s="4"/>
      <c r="B19" s="4"/>
      <c r="C19" s="4"/>
    </row>
    <row r="20" spans="1:3" s="2" customFormat="1" ht="24.75" customHeight="1" x14ac:dyDescent="0.2">
      <c r="A20" s="18" t="s">
        <v>1</v>
      </c>
      <c r="B20" s="31" t="s">
        <v>20</v>
      </c>
      <c r="C20" s="30" t="s">
        <v>19</v>
      </c>
    </row>
    <row r="21" spans="1:3" s="2" customFormat="1" ht="16.5" customHeight="1" x14ac:dyDescent="0.2">
      <c r="A21" s="30">
        <v>1</v>
      </c>
      <c r="B21" s="31">
        <v>2</v>
      </c>
      <c r="C21" s="30">
        <v>3</v>
      </c>
    </row>
    <row r="22" spans="1:3" s="128" customFormat="1" ht="51" customHeight="1" x14ac:dyDescent="0.25">
      <c r="A22" s="127" t="s">
        <v>18</v>
      </c>
      <c r="B22" s="23" t="s">
        <v>252</v>
      </c>
      <c r="C22" s="200" t="s">
        <v>450</v>
      </c>
    </row>
    <row r="23" spans="1:3" s="129" customFormat="1" ht="56.25" x14ac:dyDescent="0.25">
      <c r="A23" s="127" t="s">
        <v>17</v>
      </c>
      <c r="B23" s="19" t="s">
        <v>14</v>
      </c>
      <c r="C23" s="201" t="s">
        <v>451</v>
      </c>
    </row>
    <row r="24" spans="1:3" s="129" customFormat="1" ht="75" customHeight="1" x14ac:dyDescent="0.25">
      <c r="A24" s="127" t="s">
        <v>16</v>
      </c>
      <c r="B24" s="101" t="s">
        <v>258</v>
      </c>
      <c r="C24" s="18" t="str">
        <f>A15</f>
        <v>Приобретение персональных компьютеров–30 ед</v>
      </c>
    </row>
    <row r="25" spans="1:3" s="129" customFormat="1" ht="38.25" customHeight="1" x14ac:dyDescent="0.25">
      <c r="A25" s="127" t="s">
        <v>15</v>
      </c>
      <c r="B25" s="101" t="s">
        <v>259</v>
      </c>
      <c r="C25" s="18" t="s">
        <v>446</v>
      </c>
    </row>
    <row r="26" spans="1:3" s="129" customFormat="1" ht="33" customHeight="1" x14ac:dyDescent="0.25">
      <c r="A26" s="127" t="s">
        <v>13</v>
      </c>
      <c r="B26" s="19" t="s">
        <v>144</v>
      </c>
      <c r="C26" s="18" t="s">
        <v>452</v>
      </c>
    </row>
    <row r="27" spans="1:3" s="129" customFormat="1" ht="46.5" customHeight="1" x14ac:dyDescent="0.25">
      <c r="A27" s="127" t="s">
        <v>12</v>
      </c>
      <c r="B27" s="19" t="s">
        <v>253</v>
      </c>
      <c r="C27" s="202" t="s">
        <v>453</v>
      </c>
    </row>
    <row r="28" spans="1:3" s="129" customFormat="1" ht="27.75" customHeight="1" x14ac:dyDescent="0.25">
      <c r="A28" s="127" t="s">
        <v>10</v>
      </c>
      <c r="B28" s="19" t="s">
        <v>11</v>
      </c>
      <c r="C28" s="221">
        <f>VLOOKUP($A$12,'[1]6.2. отчет'!$D:$OP,399,0)</f>
        <v>2019</v>
      </c>
    </row>
    <row r="29" spans="1:3" s="129" customFormat="1" ht="22.5" customHeight="1" x14ac:dyDescent="0.25">
      <c r="A29" s="127" t="s">
        <v>8</v>
      </c>
      <c r="B29" s="18" t="s">
        <v>9</v>
      </c>
      <c r="C29" s="221">
        <f>VLOOKUP($A$12,'[1]6.2. отчет'!$D:$OP,402,0)</f>
        <v>2019</v>
      </c>
    </row>
    <row r="30" spans="1:3" s="129" customFormat="1" ht="24.75" customHeight="1" x14ac:dyDescent="0.25">
      <c r="A30" s="127" t="s">
        <v>26</v>
      </c>
      <c r="B30" s="18" t="s">
        <v>7</v>
      </c>
      <c r="C30" s="221" t="str">
        <f>VLOOKUP($A$12,'[1]6.2. отчет'!$D:$OP,403,0)</f>
        <v>и</v>
      </c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  <row r="67" spans="1:3" x14ac:dyDescent="0.25">
      <c r="A67" s="17"/>
      <c r="B67" s="17"/>
      <c r="C67" s="17"/>
    </row>
    <row r="68" spans="1:3" x14ac:dyDescent="0.25">
      <c r="A68" s="17"/>
      <c r="B68" s="17"/>
      <c r="C68" s="17"/>
    </row>
    <row r="69" spans="1:3" x14ac:dyDescent="0.25">
      <c r="A69" s="17"/>
      <c r="B69" s="17"/>
      <c r="C69" s="17"/>
    </row>
    <row r="70" spans="1:3" x14ac:dyDescent="0.25">
      <c r="A70" s="17"/>
      <c r="B70" s="17"/>
      <c r="C70" s="17"/>
    </row>
    <row r="71" spans="1:3" x14ac:dyDescent="0.25">
      <c r="A71" s="17"/>
      <c r="B71" s="17"/>
      <c r="C71" s="17"/>
    </row>
    <row r="72" spans="1:3" x14ac:dyDescent="0.25">
      <c r="A72" s="17"/>
      <c r="B72" s="17"/>
      <c r="C72" s="17"/>
    </row>
    <row r="73" spans="1:3" x14ac:dyDescent="0.25">
      <c r="A73" s="17"/>
      <c r="B73" s="17"/>
      <c r="C73" s="17"/>
    </row>
    <row r="74" spans="1:3" x14ac:dyDescent="0.25">
      <c r="A74" s="17"/>
      <c r="B74" s="17"/>
      <c r="C74" s="17"/>
    </row>
    <row r="75" spans="1:3" x14ac:dyDescent="0.25">
      <c r="A75" s="17"/>
      <c r="B75" s="17"/>
      <c r="C75" s="17"/>
    </row>
    <row r="76" spans="1:3" x14ac:dyDescent="0.25">
      <c r="A76" s="17"/>
      <c r="B76" s="17"/>
      <c r="C76" s="17"/>
    </row>
    <row r="77" spans="1:3" x14ac:dyDescent="0.25">
      <c r="A77" s="17"/>
      <c r="B77" s="17"/>
      <c r="C77" s="17"/>
    </row>
    <row r="78" spans="1:3" x14ac:dyDescent="0.25">
      <c r="A78" s="17"/>
      <c r="B78" s="17"/>
      <c r="C78" s="17"/>
    </row>
    <row r="79" spans="1:3" x14ac:dyDescent="0.25">
      <c r="A79" s="17"/>
      <c r="B79" s="17"/>
      <c r="C79" s="17"/>
    </row>
    <row r="80" spans="1:3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  <row r="83" spans="1:3" x14ac:dyDescent="0.25">
      <c r="A83" s="17"/>
      <c r="B83" s="17"/>
      <c r="C83" s="17"/>
    </row>
    <row r="84" spans="1:3" x14ac:dyDescent="0.25">
      <c r="A84" s="17"/>
      <c r="B84" s="17"/>
      <c r="C84" s="17"/>
    </row>
    <row r="85" spans="1:3" x14ac:dyDescent="0.25">
      <c r="A85" s="17"/>
      <c r="B85" s="17"/>
      <c r="C85" s="17"/>
    </row>
    <row r="86" spans="1:3" x14ac:dyDescent="0.25">
      <c r="A86" s="17"/>
      <c r="B86" s="17"/>
      <c r="C86" s="17"/>
    </row>
    <row r="87" spans="1:3" x14ac:dyDescent="0.25">
      <c r="A87" s="17"/>
      <c r="B87" s="17"/>
      <c r="C87" s="17"/>
    </row>
    <row r="88" spans="1:3" x14ac:dyDescent="0.25">
      <c r="A88" s="17"/>
      <c r="B88" s="17"/>
      <c r="C88" s="17"/>
    </row>
    <row r="89" spans="1:3" x14ac:dyDescent="0.25">
      <c r="A89" s="17"/>
      <c r="B89" s="17"/>
      <c r="C89" s="17"/>
    </row>
    <row r="90" spans="1:3" x14ac:dyDescent="0.25">
      <c r="A90" s="17"/>
      <c r="B90" s="17"/>
      <c r="C90" s="17"/>
    </row>
    <row r="91" spans="1:3" x14ac:dyDescent="0.25">
      <c r="A91" s="17"/>
      <c r="B91" s="17"/>
      <c r="C91" s="17"/>
    </row>
    <row r="92" spans="1:3" x14ac:dyDescent="0.25">
      <c r="A92" s="17"/>
      <c r="B92" s="17"/>
      <c r="C92" s="17"/>
    </row>
    <row r="93" spans="1:3" x14ac:dyDescent="0.25">
      <c r="A93" s="17"/>
      <c r="B93" s="17"/>
      <c r="C93" s="17"/>
    </row>
    <row r="94" spans="1:3" x14ac:dyDescent="0.25">
      <c r="A94" s="17"/>
      <c r="B94" s="17"/>
      <c r="C94" s="17"/>
    </row>
    <row r="95" spans="1:3" x14ac:dyDescent="0.25">
      <c r="A95" s="17"/>
      <c r="B95" s="17"/>
      <c r="C95" s="17"/>
    </row>
    <row r="96" spans="1:3" x14ac:dyDescent="0.25">
      <c r="A96" s="17"/>
      <c r="B96" s="17"/>
      <c r="C96" s="17"/>
    </row>
    <row r="97" spans="1:3" x14ac:dyDescent="0.25">
      <c r="A97" s="17"/>
      <c r="B97" s="17"/>
      <c r="C97" s="17"/>
    </row>
    <row r="98" spans="1:3" x14ac:dyDescent="0.25">
      <c r="A98" s="17"/>
      <c r="B98" s="17"/>
      <c r="C98" s="17"/>
    </row>
    <row r="99" spans="1:3" x14ac:dyDescent="0.25">
      <c r="A99" s="17"/>
      <c r="B99" s="17"/>
      <c r="C99" s="17"/>
    </row>
    <row r="100" spans="1:3" x14ac:dyDescent="0.25">
      <c r="A100" s="17"/>
      <c r="B100" s="17"/>
      <c r="C100" s="17"/>
    </row>
    <row r="101" spans="1:3" x14ac:dyDescent="0.25">
      <c r="A101" s="17"/>
      <c r="B101" s="17"/>
      <c r="C101" s="17"/>
    </row>
    <row r="102" spans="1:3" x14ac:dyDescent="0.25">
      <c r="A102" s="17"/>
      <c r="B102" s="17"/>
      <c r="C102" s="17"/>
    </row>
    <row r="103" spans="1:3" x14ac:dyDescent="0.25">
      <c r="A103" s="17"/>
      <c r="B103" s="17"/>
      <c r="C103" s="17"/>
    </row>
    <row r="104" spans="1:3" x14ac:dyDescent="0.25">
      <c r="A104" s="17"/>
      <c r="B104" s="17"/>
      <c r="C104" s="17"/>
    </row>
    <row r="105" spans="1:3" x14ac:dyDescent="0.25">
      <c r="A105" s="17"/>
      <c r="B105" s="17"/>
      <c r="C105" s="17"/>
    </row>
    <row r="106" spans="1:3" x14ac:dyDescent="0.25">
      <c r="A106" s="17"/>
      <c r="B106" s="17"/>
      <c r="C106" s="17"/>
    </row>
    <row r="107" spans="1:3" x14ac:dyDescent="0.25">
      <c r="A107" s="17"/>
      <c r="B107" s="17"/>
      <c r="C107" s="17"/>
    </row>
    <row r="108" spans="1:3" x14ac:dyDescent="0.25">
      <c r="A108" s="17"/>
      <c r="B108" s="17"/>
      <c r="C108" s="17"/>
    </row>
    <row r="109" spans="1:3" x14ac:dyDescent="0.25">
      <c r="A109" s="17"/>
      <c r="B109" s="17"/>
      <c r="C109" s="17"/>
    </row>
    <row r="110" spans="1:3" x14ac:dyDescent="0.25">
      <c r="A110" s="17"/>
      <c r="B110" s="17"/>
      <c r="C110" s="17"/>
    </row>
    <row r="111" spans="1:3" x14ac:dyDescent="0.25">
      <c r="A111" s="17"/>
      <c r="B111" s="17"/>
      <c r="C111" s="17"/>
    </row>
    <row r="112" spans="1:3" x14ac:dyDescent="0.25">
      <c r="A112" s="17"/>
      <c r="B112" s="17"/>
      <c r="C112" s="17"/>
    </row>
    <row r="113" spans="1:3" x14ac:dyDescent="0.25">
      <c r="A113" s="17"/>
      <c r="B113" s="17"/>
      <c r="C113" s="17"/>
    </row>
    <row r="114" spans="1:3" x14ac:dyDescent="0.25">
      <c r="A114" s="17"/>
      <c r="B114" s="17"/>
      <c r="C114" s="17"/>
    </row>
    <row r="115" spans="1:3" x14ac:dyDescent="0.25">
      <c r="A115" s="17"/>
      <c r="B115" s="17"/>
      <c r="C115" s="17"/>
    </row>
    <row r="116" spans="1:3" x14ac:dyDescent="0.25">
      <c r="A116" s="17"/>
      <c r="B116" s="17"/>
      <c r="C116" s="17"/>
    </row>
    <row r="117" spans="1:3" x14ac:dyDescent="0.25">
      <c r="A117" s="17"/>
      <c r="B117" s="17"/>
      <c r="C117" s="17"/>
    </row>
    <row r="118" spans="1:3" x14ac:dyDescent="0.25">
      <c r="A118" s="17"/>
      <c r="B118" s="17"/>
      <c r="C118" s="17"/>
    </row>
    <row r="119" spans="1:3" x14ac:dyDescent="0.25">
      <c r="A119" s="17"/>
      <c r="B119" s="17"/>
      <c r="C119" s="17"/>
    </row>
    <row r="120" spans="1:3" x14ac:dyDescent="0.25">
      <c r="A120" s="17"/>
      <c r="B120" s="17"/>
      <c r="C120" s="17"/>
    </row>
    <row r="121" spans="1:3" x14ac:dyDescent="0.25">
      <c r="A121" s="17"/>
      <c r="B121" s="17"/>
      <c r="C121" s="17"/>
    </row>
    <row r="122" spans="1:3" x14ac:dyDescent="0.25">
      <c r="A122" s="17"/>
      <c r="B122" s="17"/>
      <c r="C122" s="17"/>
    </row>
    <row r="123" spans="1:3" x14ac:dyDescent="0.25">
      <c r="A123" s="17"/>
      <c r="B123" s="17"/>
      <c r="C123" s="17"/>
    </row>
    <row r="124" spans="1:3" x14ac:dyDescent="0.25">
      <c r="A124" s="17"/>
      <c r="B124" s="17"/>
      <c r="C124" s="17"/>
    </row>
    <row r="125" spans="1:3" x14ac:dyDescent="0.25">
      <c r="A125" s="17"/>
      <c r="B125" s="17"/>
      <c r="C125" s="17"/>
    </row>
    <row r="126" spans="1:3" x14ac:dyDescent="0.25">
      <c r="A126" s="17"/>
      <c r="B126" s="17"/>
      <c r="C126" s="17"/>
    </row>
    <row r="127" spans="1:3" x14ac:dyDescent="0.25">
      <c r="A127" s="17"/>
      <c r="B127" s="17"/>
      <c r="C127" s="17"/>
    </row>
    <row r="128" spans="1:3" x14ac:dyDescent="0.25">
      <c r="A128" s="17"/>
      <c r="B128" s="17"/>
      <c r="C128" s="17"/>
    </row>
    <row r="129" spans="1:3" x14ac:dyDescent="0.25">
      <c r="A129" s="17"/>
      <c r="B129" s="17"/>
      <c r="C129" s="17"/>
    </row>
    <row r="130" spans="1:3" x14ac:dyDescent="0.25">
      <c r="A130" s="17"/>
      <c r="B130" s="17"/>
      <c r="C130" s="17"/>
    </row>
    <row r="131" spans="1:3" x14ac:dyDescent="0.25">
      <c r="A131" s="17"/>
      <c r="B131" s="17"/>
      <c r="C131" s="17"/>
    </row>
    <row r="132" spans="1:3" x14ac:dyDescent="0.25">
      <c r="A132" s="17"/>
      <c r="B132" s="17"/>
      <c r="C132" s="17"/>
    </row>
    <row r="133" spans="1:3" x14ac:dyDescent="0.25">
      <c r="A133" s="17"/>
      <c r="B133" s="17"/>
      <c r="C133" s="17"/>
    </row>
    <row r="134" spans="1:3" x14ac:dyDescent="0.25">
      <c r="A134" s="17"/>
      <c r="B134" s="17"/>
      <c r="C134" s="17"/>
    </row>
    <row r="135" spans="1:3" x14ac:dyDescent="0.25">
      <c r="A135" s="17"/>
      <c r="B135" s="17"/>
      <c r="C135" s="17"/>
    </row>
    <row r="136" spans="1:3" x14ac:dyDescent="0.25">
      <c r="A136" s="17"/>
      <c r="B136" s="17"/>
      <c r="C136" s="17"/>
    </row>
    <row r="137" spans="1:3" x14ac:dyDescent="0.25">
      <c r="A137" s="17"/>
      <c r="B137" s="17"/>
      <c r="C137" s="17"/>
    </row>
    <row r="138" spans="1:3" x14ac:dyDescent="0.25">
      <c r="A138" s="17"/>
      <c r="B138" s="17"/>
      <c r="C138" s="17"/>
    </row>
    <row r="139" spans="1:3" x14ac:dyDescent="0.25">
      <c r="A139" s="17"/>
      <c r="B139" s="17"/>
      <c r="C139" s="17"/>
    </row>
    <row r="140" spans="1:3" x14ac:dyDescent="0.25">
      <c r="A140" s="17"/>
      <c r="B140" s="17"/>
      <c r="C140" s="17"/>
    </row>
    <row r="141" spans="1:3" x14ac:dyDescent="0.25">
      <c r="A141" s="17"/>
      <c r="B141" s="17"/>
      <c r="C141" s="17"/>
    </row>
    <row r="142" spans="1:3" x14ac:dyDescent="0.25">
      <c r="A142" s="17"/>
      <c r="B142" s="17"/>
      <c r="C142" s="17"/>
    </row>
    <row r="143" spans="1:3" x14ac:dyDescent="0.25">
      <c r="A143" s="17"/>
      <c r="B143" s="17"/>
      <c r="C143" s="17"/>
    </row>
    <row r="144" spans="1:3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17"/>
      <c r="B247" s="17"/>
      <c r="C247" s="17"/>
    </row>
    <row r="248" spans="1:3" x14ac:dyDescent="0.25">
      <c r="A248" s="17"/>
      <c r="B248" s="17"/>
      <c r="C248" s="17"/>
    </row>
    <row r="249" spans="1:3" x14ac:dyDescent="0.25">
      <c r="A249" s="17"/>
      <c r="B249" s="17"/>
      <c r="C249" s="17"/>
    </row>
    <row r="250" spans="1:3" x14ac:dyDescent="0.25">
      <c r="A250" s="17"/>
      <c r="B250" s="17"/>
      <c r="C250" s="17"/>
    </row>
    <row r="251" spans="1:3" x14ac:dyDescent="0.25">
      <c r="A251" s="17"/>
      <c r="B251" s="17"/>
      <c r="C251" s="17"/>
    </row>
    <row r="252" spans="1:3" x14ac:dyDescent="0.25">
      <c r="A252" s="17"/>
      <c r="B252" s="17"/>
      <c r="C252" s="17"/>
    </row>
    <row r="253" spans="1:3" x14ac:dyDescent="0.25">
      <c r="A253" s="17"/>
      <c r="B253" s="17"/>
      <c r="C253" s="17"/>
    </row>
    <row r="254" spans="1:3" x14ac:dyDescent="0.25">
      <c r="A254" s="17"/>
      <c r="B254" s="17"/>
      <c r="C254" s="17"/>
    </row>
    <row r="255" spans="1:3" x14ac:dyDescent="0.25">
      <c r="A255" s="17"/>
      <c r="B255" s="17"/>
      <c r="C255" s="17"/>
    </row>
    <row r="256" spans="1:3" x14ac:dyDescent="0.25">
      <c r="A256" s="17"/>
      <c r="B256" s="17"/>
      <c r="C256" s="17"/>
    </row>
    <row r="257" spans="1:3" x14ac:dyDescent="0.25">
      <c r="A257" s="17"/>
      <c r="B257" s="17"/>
      <c r="C257" s="17"/>
    </row>
    <row r="258" spans="1:3" x14ac:dyDescent="0.25">
      <c r="A258" s="17"/>
      <c r="B258" s="17"/>
      <c r="C258" s="17"/>
    </row>
    <row r="259" spans="1:3" x14ac:dyDescent="0.25">
      <c r="A259" s="17"/>
      <c r="B259" s="17"/>
      <c r="C259" s="17"/>
    </row>
    <row r="260" spans="1:3" x14ac:dyDescent="0.25">
      <c r="A260" s="17"/>
      <c r="B260" s="17"/>
      <c r="C260" s="17"/>
    </row>
    <row r="261" spans="1:3" x14ac:dyDescent="0.25">
      <c r="A261" s="17"/>
      <c r="B261" s="17"/>
      <c r="C261" s="17"/>
    </row>
    <row r="262" spans="1:3" x14ac:dyDescent="0.25">
      <c r="A262" s="17"/>
      <c r="B262" s="17"/>
      <c r="C262" s="17"/>
    </row>
    <row r="263" spans="1:3" x14ac:dyDescent="0.25">
      <c r="A263" s="17"/>
      <c r="B263" s="17"/>
      <c r="C263" s="17"/>
    </row>
    <row r="264" spans="1:3" x14ac:dyDescent="0.25">
      <c r="A264" s="17"/>
      <c r="B264" s="17"/>
      <c r="C264" s="17"/>
    </row>
    <row r="265" spans="1:3" x14ac:dyDescent="0.25">
      <c r="A265" s="17"/>
      <c r="B265" s="17"/>
      <c r="C265" s="17"/>
    </row>
    <row r="266" spans="1:3" x14ac:dyDescent="0.25">
      <c r="A266" s="17"/>
      <c r="B266" s="17"/>
      <c r="C266" s="17"/>
    </row>
    <row r="267" spans="1:3" x14ac:dyDescent="0.25">
      <c r="A267" s="17"/>
      <c r="B267" s="17"/>
      <c r="C267" s="17"/>
    </row>
    <row r="268" spans="1:3" x14ac:dyDescent="0.25">
      <c r="A268" s="17"/>
      <c r="B268" s="17"/>
      <c r="C268" s="17"/>
    </row>
    <row r="269" spans="1:3" x14ac:dyDescent="0.25">
      <c r="A269" s="17"/>
      <c r="B269" s="17"/>
      <c r="C269" s="17"/>
    </row>
    <row r="270" spans="1:3" x14ac:dyDescent="0.25">
      <c r="A270" s="17"/>
      <c r="B270" s="17"/>
      <c r="C270" s="17"/>
    </row>
    <row r="271" spans="1:3" x14ac:dyDescent="0.25">
      <c r="A271" s="17"/>
      <c r="B271" s="17"/>
      <c r="C271" s="17"/>
    </row>
    <row r="272" spans="1:3" x14ac:dyDescent="0.25">
      <c r="A272" s="17"/>
      <c r="B272" s="17"/>
      <c r="C272" s="17"/>
    </row>
    <row r="273" spans="1:3" x14ac:dyDescent="0.25">
      <c r="A273" s="17"/>
      <c r="B273" s="17"/>
      <c r="C273" s="17"/>
    </row>
    <row r="274" spans="1:3" x14ac:dyDescent="0.25">
      <c r="A274" s="17"/>
      <c r="B274" s="17"/>
      <c r="C274" s="17"/>
    </row>
    <row r="275" spans="1:3" x14ac:dyDescent="0.25">
      <c r="A275" s="17"/>
      <c r="B275" s="17"/>
      <c r="C275" s="17"/>
    </row>
    <row r="276" spans="1:3" x14ac:dyDescent="0.25">
      <c r="A276" s="17"/>
      <c r="B276" s="17"/>
      <c r="C276" s="17"/>
    </row>
    <row r="277" spans="1:3" x14ac:dyDescent="0.25">
      <c r="A277" s="17"/>
      <c r="B277" s="17"/>
      <c r="C277" s="17"/>
    </row>
    <row r="278" spans="1:3" x14ac:dyDescent="0.25">
      <c r="A278" s="17"/>
      <c r="B278" s="17"/>
      <c r="C278" s="17"/>
    </row>
    <row r="279" spans="1:3" x14ac:dyDescent="0.25">
      <c r="A279" s="17"/>
      <c r="B279" s="17"/>
      <c r="C279" s="17"/>
    </row>
    <row r="280" spans="1:3" x14ac:dyDescent="0.25">
      <c r="A280" s="17"/>
      <c r="B280" s="17"/>
      <c r="C280" s="17"/>
    </row>
    <row r="281" spans="1:3" x14ac:dyDescent="0.25">
      <c r="A281" s="17"/>
      <c r="B281" s="17"/>
      <c r="C281" s="17"/>
    </row>
    <row r="282" spans="1:3" x14ac:dyDescent="0.25">
      <c r="A282" s="17"/>
      <c r="B282" s="17"/>
      <c r="C282" s="17"/>
    </row>
    <row r="283" spans="1:3" x14ac:dyDescent="0.25">
      <c r="A283" s="17"/>
      <c r="B283" s="17"/>
      <c r="C283" s="17"/>
    </row>
    <row r="284" spans="1:3" x14ac:dyDescent="0.25">
      <c r="A284" s="17"/>
      <c r="B284" s="17"/>
      <c r="C284" s="17"/>
    </row>
    <row r="285" spans="1:3" x14ac:dyDescent="0.25">
      <c r="A285" s="17"/>
      <c r="B285" s="17"/>
      <c r="C285" s="17"/>
    </row>
    <row r="286" spans="1:3" x14ac:dyDescent="0.25">
      <c r="A286" s="17"/>
      <c r="B286" s="17"/>
      <c r="C286" s="17"/>
    </row>
    <row r="287" spans="1:3" x14ac:dyDescent="0.25">
      <c r="A287" s="17"/>
      <c r="B287" s="17"/>
      <c r="C287" s="17"/>
    </row>
    <row r="288" spans="1:3" x14ac:dyDescent="0.25">
      <c r="A288" s="17"/>
      <c r="B288" s="17"/>
      <c r="C288" s="17"/>
    </row>
    <row r="289" spans="1:3" x14ac:dyDescent="0.25">
      <c r="A289" s="17"/>
      <c r="B289" s="17"/>
      <c r="C289" s="17"/>
    </row>
    <row r="290" spans="1:3" x14ac:dyDescent="0.25">
      <c r="A290" s="17"/>
      <c r="B290" s="17"/>
      <c r="C290" s="17"/>
    </row>
    <row r="291" spans="1:3" x14ac:dyDescent="0.25">
      <c r="A291" s="17"/>
      <c r="B291" s="17"/>
      <c r="C291" s="17"/>
    </row>
    <row r="292" spans="1:3" x14ac:dyDescent="0.25">
      <c r="A292" s="17"/>
      <c r="B292" s="17"/>
      <c r="C292" s="17"/>
    </row>
    <row r="293" spans="1:3" x14ac:dyDescent="0.25">
      <c r="A293" s="17"/>
      <c r="B293" s="17"/>
      <c r="C293" s="17"/>
    </row>
    <row r="294" spans="1:3" x14ac:dyDescent="0.25">
      <c r="A294" s="17"/>
      <c r="B294" s="17"/>
      <c r="C294" s="17"/>
    </row>
    <row r="295" spans="1:3" x14ac:dyDescent="0.25">
      <c r="A295" s="17"/>
      <c r="B295" s="17"/>
      <c r="C295" s="17"/>
    </row>
    <row r="296" spans="1:3" x14ac:dyDescent="0.25">
      <c r="A296" s="17"/>
      <c r="B296" s="17"/>
      <c r="C296" s="17"/>
    </row>
    <row r="297" spans="1:3" x14ac:dyDescent="0.25">
      <c r="A297" s="17"/>
      <c r="B297" s="17"/>
      <c r="C297" s="17"/>
    </row>
    <row r="298" spans="1:3" x14ac:dyDescent="0.25">
      <c r="A298" s="17"/>
      <c r="B298" s="17"/>
      <c r="C298" s="17"/>
    </row>
    <row r="299" spans="1:3" x14ac:dyDescent="0.25">
      <c r="A299" s="17"/>
      <c r="B299" s="17"/>
      <c r="C299" s="17"/>
    </row>
    <row r="300" spans="1:3" x14ac:dyDescent="0.25">
      <c r="A300" s="17"/>
      <c r="B300" s="17"/>
      <c r="C300" s="17"/>
    </row>
    <row r="301" spans="1:3" x14ac:dyDescent="0.25">
      <c r="A301" s="17"/>
      <c r="B301" s="17"/>
      <c r="C301" s="17"/>
    </row>
    <row r="302" spans="1:3" x14ac:dyDescent="0.25">
      <c r="A302" s="17"/>
      <c r="B302" s="17"/>
      <c r="C302" s="17"/>
    </row>
    <row r="303" spans="1:3" x14ac:dyDescent="0.25">
      <c r="A303" s="17"/>
      <c r="B303" s="17"/>
      <c r="C303" s="17"/>
    </row>
    <row r="304" spans="1:3" x14ac:dyDescent="0.25">
      <c r="A304" s="17"/>
      <c r="B304" s="17"/>
      <c r="C304" s="17"/>
    </row>
    <row r="305" spans="1:3" x14ac:dyDescent="0.25">
      <c r="A305" s="17"/>
      <c r="B305" s="17"/>
      <c r="C305" s="17"/>
    </row>
    <row r="306" spans="1:3" x14ac:dyDescent="0.25">
      <c r="A306" s="17"/>
      <c r="B306" s="17"/>
      <c r="C306" s="17"/>
    </row>
    <row r="307" spans="1:3" x14ac:dyDescent="0.25">
      <c r="A307" s="17"/>
      <c r="B307" s="17"/>
      <c r="C307" s="17"/>
    </row>
    <row r="308" spans="1:3" x14ac:dyDescent="0.25">
      <c r="A308" s="17"/>
      <c r="B308" s="17"/>
      <c r="C308" s="17"/>
    </row>
    <row r="309" spans="1:3" x14ac:dyDescent="0.25">
      <c r="A309" s="17"/>
      <c r="B309" s="17"/>
      <c r="C309" s="17"/>
    </row>
    <row r="310" spans="1:3" x14ac:dyDescent="0.25">
      <c r="A310" s="17"/>
      <c r="B310" s="17"/>
      <c r="C310" s="17"/>
    </row>
    <row r="311" spans="1:3" x14ac:dyDescent="0.25">
      <c r="A311" s="17"/>
      <c r="B311" s="17"/>
      <c r="C311" s="17"/>
    </row>
    <row r="312" spans="1:3" x14ac:dyDescent="0.25">
      <c r="A312" s="17"/>
      <c r="B312" s="17"/>
      <c r="C312" s="17"/>
    </row>
    <row r="313" spans="1:3" x14ac:dyDescent="0.25">
      <c r="A313" s="17"/>
      <c r="B313" s="17"/>
      <c r="C313" s="17"/>
    </row>
    <row r="314" spans="1:3" x14ac:dyDescent="0.25">
      <c r="A314" s="17"/>
      <c r="B314" s="17"/>
      <c r="C314" s="17"/>
    </row>
    <row r="315" spans="1:3" x14ac:dyDescent="0.25">
      <c r="A315" s="17"/>
      <c r="B315" s="17"/>
      <c r="C315" s="17"/>
    </row>
    <row r="316" spans="1:3" x14ac:dyDescent="0.25">
      <c r="A316" s="17"/>
      <c r="B316" s="17"/>
      <c r="C316" s="17"/>
    </row>
    <row r="317" spans="1:3" x14ac:dyDescent="0.25">
      <c r="A317" s="17"/>
      <c r="B317" s="17"/>
      <c r="C317" s="17"/>
    </row>
    <row r="318" spans="1:3" x14ac:dyDescent="0.25">
      <c r="A318" s="17"/>
      <c r="B318" s="17"/>
      <c r="C318" s="17"/>
    </row>
    <row r="319" spans="1:3" x14ac:dyDescent="0.25">
      <c r="A319" s="17"/>
      <c r="B319" s="17"/>
      <c r="C319" s="17"/>
    </row>
    <row r="320" spans="1:3" x14ac:dyDescent="0.25">
      <c r="A320" s="17"/>
      <c r="B320" s="17"/>
      <c r="C320" s="17"/>
    </row>
    <row r="321" spans="1:3" x14ac:dyDescent="0.25">
      <c r="A321" s="17"/>
      <c r="B321" s="17"/>
      <c r="C321" s="17"/>
    </row>
    <row r="322" spans="1:3" x14ac:dyDescent="0.25">
      <c r="A322" s="17"/>
      <c r="B322" s="17"/>
      <c r="C322" s="17"/>
    </row>
    <row r="323" spans="1:3" x14ac:dyDescent="0.25">
      <c r="A323" s="17"/>
      <c r="B323" s="17"/>
      <c r="C323" s="17"/>
    </row>
    <row r="324" spans="1:3" x14ac:dyDescent="0.25">
      <c r="A324" s="17"/>
      <c r="B324" s="17"/>
      <c r="C324" s="17"/>
    </row>
    <row r="325" spans="1:3" x14ac:dyDescent="0.25">
      <c r="A325" s="17"/>
      <c r="B325" s="17"/>
      <c r="C325" s="17"/>
    </row>
    <row r="326" spans="1:3" x14ac:dyDescent="0.25">
      <c r="A326" s="17"/>
      <c r="B326" s="17"/>
      <c r="C326" s="17"/>
    </row>
    <row r="327" spans="1:3" x14ac:dyDescent="0.25">
      <c r="A327" s="17"/>
      <c r="B327" s="17"/>
      <c r="C327" s="17"/>
    </row>
    <row r="328" spans="1:3" x14ac:dyDescent="0.25">
      <c r="A328" s="17"/>
      <c r="B328" s="17"/>
      <c r="C328" s="17"/>
    </row>
    <row r="329" spans="1:3" x14ac:dyDescent="0.25">
      <c r="A329" s="17"/>
      <c r="B329" s="17"/>
      <c r="C329" s="17"/>
    </row>
    <row r="330" spans="1:3" x14ac:dyDescent="0.25">
      <c r="A330" s="17"/>
      <c r="B330" s="17"/>
      <c r="C330" s="17"/>
    </row>
    <row r="331" spans="1:3" x14ac:dyDescent="0.25">
      <c r="A331" s="17"/>
      <c r="B331" s="17"/>
      <c r="C331" s="17"/>
    </row>
    <row r="332" spans="1:3" x14ac:dyDescent="0.25">
      <c r="A332" s="17"/>
      <c r="B332" s="17"/>
      <c r="C332" s="17"/>
    </row>
    <row r="333" spans="1:3" x14ac:dyDescent="0.25">
      <c r="A333" s="17"/>
      <c r="B333" s="17"/>
      <c r="C333" s="17"/>
    </row>
    <row r="334" spans="1:3" x14ac:dyDescent="0.25">
      <c r="A334" s="17"/>
      <c r="B334" s="17"/>
      <c r="C334" s="17"/>
    </row>
    <row r="335" spans="1:3" x14ac:dyDescent="0.25">
      <c r="A335" s="17"/>
      <c r="B335" s="17"/>
      <c r="C335" s="17"/>
    </row>
    <row r="336" spans="1:3" x14ac:dyDescent="0.25">
      <c r="A336" s="17"/>
      <c r="B336" s="17"/>
      <c r="C336" s="17"/>
    </row>
    <row r="337" spans="1:3" x14ac:dyDescent="0.25">
      <c r="A337" s="17"/>
      <c r="B337" s="17"/>
      <c r="C337" s="17"/>
    </row>
    <row r="338" spans="1:3" x14ac:dyDescent="0.25">
      <c r="A338" s="17"/>
      <c r="B338" s="17"/>
      <c r="C338" s="17"/>
    </row>
    <row r="339" spans="1:3" x14ac:dyDescent="0.25">
      <c r="A339" s="17"/>
      <c r="B339" s="17"/>
      <c r="C339" s="17"/>
    </row>
    <row r="340" spans="1:3" x14ac:dyDescent="0.25">
      <c r="A340" s="17"/>
      <c r="B340" s="17"/>
      <c r="C340" s="17"/>
    </row>
    <row r="341" spans="1:3" x14ac:dyDescent="0.25">
      <c r="A341" s="17"/>
      <c r="B341" s="17"/>
      <c r="C341" s="17"/>
    </row>
    <row r="342" spans="1:3" x14ac:dyDescent="0.25">
      <c r="A342" s="17"/>
      <c r="B342" s="17"/>
      <c r="C342" s="17"/>
    </row>
    <row r="343" spans="1:3" x14ac:dyDescent="0.25">
      <c r="A343" s="17"/>
      <c r="B343" s="17"/>
      <c r="C343" s="17"/>
    </row>
    <row r="344" spans="1:3" x14ac:dyDescent="0.25">
      <c r="A344" s="17"/>
      <c r="B344" s="17"/>
      <c r="C344" s="17"/>
    </row>
    <row r="345" spans="1:3" x14ac:dyDescent="0.25">
      <c r="A345" s="17"/>
      <c r="B345" s="17"/>
      <c r="C345" s="17"/>
    </row>
    <row r="346" spans="1:3" x14ac:dyDescent="0.25">
      <c r="A346" s="17"/>
      <c r="B346" s="17"/>
      <c r="C346" s="17"/>
    </row>
    <row r="347" spans="1:3" x14ac:dyDescent="0.25">
      <c r="A347" s="17"/>
      <c r="B347" s="17"/>
      <c r="C347" s="17"/>
    </row>
    <row r="348" spans="1:3" x14ac:dyDescent="0.25">
      <c r="A348" s="17"/>
      <c r="B348" s="17"/>
      <c r="C348" s="17"/>
    </row>
    <row r="349" spans="1:3" x14ac:dyDescent="0.25">
      <c r="A349" s="17"/>
      <c r="B349" s="17"/>
      <c r="C349" s="17"/>
    </row>
    <row r="350" spans="1:3" x14ac:dyDescent="0.25">
      <c r="A350" s="17"/>
      <c r="B350" s="17"/>
      <c r="C350" s="17"/>
    </row>
    <row r="351" spans="1:3" x14ac:dyDescent="0.25">
      <c r="A351" s="17"/>
      <c r="B351" s="17"/>
      <c r="C351" s="17"/>
    </row>
    <row r="352" spans="1:3" x14ac:dyDescent="0.25">
      <c r="A352" s="17"/>
      <c r="B352" s="17"/>
      <c r="C352" s="17"/>
    </row>
    <row r="353" spans="1:3" x14ac:dyDescent="0.25">
      <c r="A353" s="17"/>
      <c r="B353" s="17"/>
      <c r="C353" s="17"/>
    </row>
    <row r="354" spans="1:3" x14ac:dyDescent="0.25">
      <c r="A354" s="17"/>
      <c r="B354" s="17"/>
      <c r="C354" s="17"/>
    </row>
    <row r="355" spans="1:3" x14ac:dyDescent="0.25">
      <c r="A355" s="17"/>
      <c r="B355" s="17"/>
      <c r="C355" s="17"/>
    </row>
    <row r="356" spans="1:3" x14ac:dyDescent="0.25">
      <c r="A356" s="17"/>
      <c r="B356" s="17"/>
      <c r="C356" s="17"/>
    </row>
    <row r="357" spans="1:3" x14ac:dyDescent="0.25">
      <c r="A357" s="17"/>
      <c r="B357" s="17"/>
      <c r="C357" s="17"/>
    </row>
    <row r="358" spans="1:3" x14ac:dyDescent="0.25">
      <c r="A358" s="17"/>
      <c r="B358" s="17"/>
      <c r="C358" s="17"/>
    </row>
    <row r="359" spans="1:3" x14ac:dyDescent="0.25">
      <c r="A359" s="17"/>
      <c r="B359" s="17"/>
      <c r="C359" s="17"/>
    </row>
    <row r="360" spans="1:3" x14ac:dyDescent="0.25">
      <c r="A360" s="17"/>
      <c r="B360" s="17"/>
      <c r="C360" s="17"/>
    </row>
    <row r="361" spans="1:3" x14ac:dyDescent="0.25">
      <c r="A361" s="17"/>
      <c r="B361" s="17"/>
      <c r="C361" s="17"/>
    </row>
    <row r="362" spans="1:3" x14ac:dyDescent="0.25">
      <c r="A362" s="17"/>
      <c r="B362" s="17"/>
      <c r="C362" s="17"/>
    </row>
    <row r="363" spans="1:3" x14ac:dyDescent="0.25">
      <c r="A363" s="17"/>
      <c r="B363" s="17"/>
      <c r="C363" s="17"/>
    </row>
    <row r="364" spans="1:3" x14ac:dyDescent="0.25">
      <c r="A364" s="17"/>
      <c r="B364" s="17"/>
      <c r="C364" s="17"/>
    </row>
    <row r="365" spans="1:3" x14ac:dyDescent="0.25">
      <c r="A365" s="17"/>
      <c r="B365" s="17"/>
      <c r="C365" s="17"/>
    </row>
    <row r="366" spans="1:3" x14ac:dyDescent="0.25">
      <c r="A366" s="17"/>
      <c r="B366" s="17"/>
      <c r="C366" s="17"/>
    </row>
    <row r="367" spans="1:3" x14ac:dyDescent="0.25">
      <c r="A367" s="17"/>
      <c r="B367" s="17"/>
      <c r="C367" s="17"/>
    </row>
    <row r="368" spans="1:3" x14ac:dyDescent="0.25">
      <c r="A368" s="17"/>
      <c r="B368" s="17"/>
      <c r="C368" s="17"/>
    </row>
    <row r="369" spans="1:3" x14ac:dyDescent="0.25">
      <c r="A369" s="17"/>
      <c r="B369" s="17"/>
      <c r="C369" s="17"/>
    </row>
    <row r="370" spans="1:3" x14ac:dyDescent="0.25">
      <c r="A370" s="17"/>
      <c r="B370" s="17"/>
      <c r="C370" s="17"/>
    </row>
    <row r="371" spans="1:3" x14ac:dyDescent="0.25">
      <c r="A371" s="17"/>
      <c r="B371" s="17"/>
      <c r="C371" s="17"/>
    </row>
    <row r="372" spans="1:3" x14ac:dyDescent="0.25">
      <c r="A372" s="17"/>
      <c r="B372" s="17"/>
      <c r="C372" s="17"/>
    </row>
    <row r="373" spans="1:3" x14ac:dyDescent="0.25">
      <c r="A373" s="17"/>
      <c r="B373" s="17"/>
      <c r="C373" s="17"/>
    </row>
    <row r="374" spans="1:3" x14ac:dyDescent="0.25">
      <c r="A374" s="17"/>
      <c r="B374" s="17"/>
      <c r="C374" s="17"/>
    </row>
    <row r="375" spans="1:3" x14ac:dyDescent="0.25">
      <c r="A375" s="17"/>
      <c r="B375" s="17"/>
      <c r="C375" s="17"/>
    </row>
    <row r="376" spans="1:3" x14ac:dyDescent="0.25">
      <c r="A376" s="17"/>
      <c r="B376" s="17"/>
      <c r="C376" s="17"/>
    </row>
    <row r="377" spans="1:3" x14ac:dyDescent="0.25">
      <c r="A377" s="17"/>
      <c r="B377" s="17"/>
      <c r="C377" s="17"/>
    </row>
    <row r="378" spans="1:3" x14ac:dyDescent="0.25">
      <c r="A378" s="17"/>
      <c r="B378" s="17"/>
      <c r="C378" s="17"/>
    </row>
    <row r="379" spans="1:3" x14ac:dyDescent="0.25">
      <c r="A379" s="17"/>
      <c r="B379" s="17"/>
      <c r="C379" s="17"/>
    </row>
    <row r="380" spans="1:3" x14ac:dyDescent="0.25">
      <c r="A380" s="17"/>
      <c r="B380" s="17"/>
      <c r="C380" s="17"/>
    </row>
    <row r="381" spans="1:3" x14ac:dyDescent="0.25">
      <c r="A381" s="17"/>
      <c r="B381" s="17"/>
      <c r="C381" s="17"/>
    </row>
    <row r="382" spans="1:3" x14ac:dyDescent="0.25">
      <c r="A382" s="17"/>
      <c r="B382" s="17"/>
      <c r="C382" s="1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8" type="noConversion"/>
  <pageMargins left="0.35433070866141736" right="0.27559055118110237" top="0.27559055118110237" bottom="0.31496062992125984" header="0.15748031496062992" footer="0.15748031496062992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4" sqref="A14:T14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32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10" customFormat="1" ht="15.75" x14ac:dyDescent="0.2">
      <c r="A4" s="227" t="str">
        <f>'1. паспорт местоположение'!$A$5</f>
        <v>Год раскрытия информации: 2019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</row>
    <row r="5" spans="1:28" s="10" customFormat="1" ht="15.75" x14ac:dyDescent="0.2">
      <c r="A5" s="15"/>
      <c r="H5" s="14"/>
    </row>
    <row r="6" spans="1:28" s="10" customFormat="1" ht="18.75" x14ac:dyDescent="0.2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8" s="10" customFormat="1" ht="18.75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8" s="10" customFormat="1" ht="18.75" customHeight="1" x14ac:dyDescent="0.2">
      <c r="A8" s="232" t="s">
        <v>264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8" s="10" customFormat="1" ht="18.75" customHeight="1" x14ac:dyDescent="0.2">
      <c r="A9" s="228" t="s">
        <v>4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</row>
    <row r="10" spans="1:28" s="10" customFormat="1" ht="18.75" x14ac:dyDescent="0.2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</row>
    <row r="11" spans="1:28" s="10" customFormat="1" ht="18.75" customHeight="1" x14ac:dyDescent="0.2">
      <c r="A11" s="232" t="str">
        <f>'1. паспорт местоположение'!A12:C12</f>
        <v>I_Che231_18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</row>
    <row r="12" spans="1:28" s="10" customFormat="1" ht="18.75" customHeight="1" x14ac:dyDescent="0.2">
      <c r="A12" s="228" t="s">
        <v>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</row>
    <row r="13" spans="1:28" s="7" customFormat="1" ht="15.75" customHeight="1" x14ac:dyDescent="0.2">
      <c r="A13" s="234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</row>
    <row r="14" spans="1:28" s="2" customFormat="1" ht="15.75" x14ac:dyDescent="0.2">
      <c r="A14" s="232" t="str">
        <f>'1. паспорт местоположение'!A15:C15</f>
        <v>Приобретение персональных компьютеров–30 ед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</row>
    <row r="15" spans="1:28" s="2" customFormat="1" ht="15" customHeight="1" x14ac:dyDescent="0.2">
      <c r="A15" s="228" t="s">
        <v>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</row>
    <row r="16" spans="1:28" s="142" customFormat="1" x14ac:dyDescent="0.25">
      <c r="A16" s="265"/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141"/>
      <c r="AB16" s="141"/>
    </row>
    <row r="17" spans="1:28" s="142" customFormat="1" x14ac:dyDescent="0.25">
      <c r="A17" s="265"/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  <c r="W17" s="265"/>
      <c r="X17" s="265"/>
      <c r="Y17" s="265"/>
      <c r="Z17" s="265"/>
      <c r="AA17" s="141"/>
      <c r="AB17" s="141"/>
    </row>
    <row r="18" spans="1:28" s="142" customFormat="1" x14ac:dyDescent="0.25">
      <c r="A18" s="265"/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  <c r="V18" s="265"/>
      <c r="W18" s="265"/>
      <c r="X18" s="265"/>
      <c r="Y18" s="265"/>
      <c r="Z18" s="265"/>
      <c r="AA18" s="141"/>
      <c r="AB18" s="141"/>
    </row>
    <row r="19" spans="1:28" x14ac:dyDescent="0.25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143"/>
      <c r="AB19" s="143"/>
    </row>
    <row r="20" spans="1:28" x14ac:dyDescent="0.25">
      <c r="A20" s="265"/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141"/>
      <c r="AB20" s="141"/>
    </row>
    <row r="21" spans="1:28" x14ac:dyDescent="0.25">
      <c r="A21" s="265"/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5"/>
      <c r="AA21" s="141"/>
      <c r="AB21" s="141"/>
    </row>
    <row r="22" spans="1:28" x14ac:dyDescent="0.25">
      <c r="A22" s="271" t="s">
        <v>320</v>
      </c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144"/>
      <c r="AB22" s="144"/>
    </row>
    <row r="23" spans="1:28" ht="32.25" customHeight="1" x14ac:dyDescent="0.25">
      <c r="A23" s="266" t="s">
        <v>321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8"/>
      <c r="M23" s="269" t="s">
        <v>322</v>
      </c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</row>
    <row r="24" spans="1:28" ht="151.5" customHeight="1" x14ac:dyDescent="0.25">
      <c r="A24" s="145" t="s">
        <v>323</v>
      </c>
      <c r="B24" s="146" t="s">
        <v>324</v>
      </c>
      <c r="C24" s="145" t="s">
        <v>325</v>
      </c>
      <c r="D24" s="145" t="s">
        <v>326</v>
      </c>
      <c r="E24" s="145" t="s">
        <v>327</v>
      </c>
      <c r="F24" s="145" t="s">
        <v>347</v>
      </c>
      <c r="G24" s="145" t="s">
        <v>348</v>
      </c>
      <c r="H24" s="145" t="s">
        <v>328</v>
      </c>
      <c r="I24" s="145" t="s">
        <v>349</v>
      </c>
      <c r="J24" s="145" t="s">
        <v>329</v>
      </c>
      <c r="K24" s="146" t="s">
        <v>330</v>
      </c>
      <c r="L24" s="146" t="s">
        <v>331</v>
      </c>
      <c r="M24" s="147" t="s">
        <v>332</v>
      </c>
      <c r="N24" s="146" t="s">
        <v>350</v>
      </c>
      <c r="O24" s="145" t="s">
        <v>351</v>
      </c>
      <c r="P24" s="145" t="s">
        <v>352</v>
      </c>
      <c r="Q24" s="145" t="s">
        <v>353</v>
      </c>
      <c r="R24" s="145" t="s">
        <v>328</v>
      </c>
      <c r="S24" s="145" t="s">
        <v>354</v>
      </c>
      <c r="T24" s="145" t="s">
        <v>355</v>
      </c>
      <c r="U24" s="145" t="s">
        <v>356</v>
      </c>
      <c r="V24" s="145" t="s">
        <v>353</v>
      </c>
      <c r="W24" s="148" t="s">
        <v>357</v>
      </c>
      <c r="X24" s="148" t="s">
        <v>358</v>
      </c>
      <c r="Y24" s="148" t="s">
        <v>359</v>
      </c>
      <c r="Z24" s="149" t="s">
        <v>333</v>
      </c>
    </row>
    <row r="25" spans="1:28" ht="16.5" customHeight="1" x14ac:dyDescent="0.25">
      <c r="A25" s="145">
        <v>1</v>
      </c>
      <c r="B25" s="146">
        <v>2</v>
      </c>
      <c r="C25" s="145">
        <v>3</v>
      </c>
      <c r="D25" s="146">
        <v>4</v>
      </c>
      <c r="E25" s="145">
        <v>5</v>
      </c>
      <c r="F25" s="146">
        <v>6</v>
      </c>
      <c r="G25" s="145">
        <v>7</v>
      </c>
      <c r="H25" s="146">
        <v>8</v>
      </c>
      <c r="I25" s="145">
        <v>9</v>
      </c>
      <c r="J25" s="146">
        <v>10</v>
      </c>
      <c r="K25" s="145">
        <v>11</v>
      </c>
      <c r="L25" s="146">
        <v>12</v>
      </c>
      <c r="M25" s="145">
        <v>13</v>
      </c>
      <c r="N25" s="146">
        <v>14</v>
      </c>
      <c r="O25" s="145">
        <v>15</v>
      </c>
      <c r="P25" s="146">
        <v>16</v>
      </c>
      <c r="Q25" s="145">
        <v>17</v>
      </c>
      <c r="R25" s="146">
        <v>18</v>
      </c>
      <c r="S25" s="145">
        <v>19</v>
      </c>
      <c r="T25" s="146">
        <v>20</v>
      </c>
      <c r="U25" s="145">
        <v>21</v>
      </c>
      <c r="V25" s="146">
        <v>22</v>
      </c>
      <c r="W25" s="145">
        <v>23</v>
      </c>
      <c r="X25" s="146">
        <v>24</v>
      </c>
      <c r="Y25" s="145">
        <v>25</v>
      </c>
      <c r="Z25" s="146">
        <v>26</v>
      </c>
    </row>
    <row r="26" spans="1:28" ht="45.75" customHeight="1" x14ac:dyDescent="0.25">
      <c r="A26" s="150" t="s">
        <v>334</v>
      </c>
      <c r="B26" s="72"/>
      <c r="C26" s="151" t="s">
        <v>360</v>
      </c>
      <c r="D26" s="151" t="s">
        <v>361</v>
      </c>
      <c r="E26" s="151" t="s">
        <v>362</v>
      </c>
      <c r="F26" s="151" t="s">
        <v>363</v>
      </c>
      <c r="G26" s="151" t="s">
        <v>364</v>
      </c>
      <c r="H26" s="151" t="s">
        <v>328</v>
      </c>
      <c r="I26" s="151" t="s">
        <v>365</v>
      </c>
      <c r="J26" s="151" t="s">
        <v>366</v>
      </c>
      <c r="K26" s="152"/>
      <c r="L26" s="153" t="s">
        <v>335</v>
      </c>
      <c r="M26" s="154" t="s">
        <v>285</v>
      </c>
      <c r="N26" s="152" t="s">
        <v>281</v>
      </c>
      <c r="O26" s="152" t="s">
        <v>281</v>
      </c>
      <c r="P26" s="152" t="s">
        <v>281</v>
      </c>
      <c r="Q26" s="152" t="s">
        <v>281</v>
      </c>
      <c r="R26" s="152" t="s">
        <v>281</v>
      </c>
      <c r="S26" s="152" t="s">
        <v>281</v>
      </c>
      <c r="T26" s="152" t="s">
        <v>281</v>
      </c>
      <c r="U26" s="152" t="s">
        <v>281</v>
      </c>
      <c r="V26" s="152" t="s">
        <v>281</v>
      </c>
      <c r="W26" s="152" t="s">
        <v>281</v>
      </c>
      <c r="X26" s="152" t="s">
        <v>281</v>
      </c>
      <c r="Y26" s="152" t="s">
        <v>281</v>
      </c>
      <c r="Z26" s="155" t="s">
        <v>336</v>
      </c>
    </row>
    <row r="27" spans="1:28" x14ac:dyDescent="0.25">
      <c r="A27" s="152" t="s">
        <v>337</v>
      </c>
      <c r="B27" s="152" t="s">
        <v>338</v>
      </c>
      <c r="C27" s="152" t="s">
        <v>281</v>
      </c>
      <c r="D27" s="152" t="s">
        <v>281</v>
      </c>
      <c r="E27" s="152" t="s">
        <v>281</v>
      </c>
      <c r="F27" s="152" t="s">
        <v>281</v>
      </c>
      <c r="G27" s="152" t="s">
        <v>281</v>
      </c>
      <c r="H27" s="152" t="s">
        <v>281</v>
      </c>
      <c r="I27" s="152" t="s">
        <v>281</v>
      </c>
      <c r="J27" s="152" t="s">
        <v>281</v>
      </c>
      <c r="K27" s="153" t="s">
        <v>339</v>
      </c>
      <c r="L27" s="152" t="s">
        <v>281</v>
      </c>
      <c r="M27" s="153" t="s">
        <v>268</v>
      </c>
      <c r="N27" s="152" t="s">
        <v>281</v>
      </c>
      <c r="O27" s="152" t="s">
        <v>281</v>
      </c>
      <c r="P27" s="152" t="s">
        <v>281</v>
      </c>
      <c r="Q27" s="152" t="s">
        <v>281</v>
      </c>
      <c r="R27" s="152" t="s">
        <v>281</v>
      </c>
      <c r="S27" s="152" t="s">
        <v>281</v>
      </c>
      <c r="T27" s="152" t="s">
        <v>281</v>
      </c>
      <c r="U27" s="152" t="s">
        <v>281</v>
      </c>
      <c r="V27" s="152" t="s">
        <v>281</v>
      </c>
      <c r="W27" s="152" t="s">
        <v>281</v>
      </c>
      <c r="X27" s="152" t="s">
        <v>281</v>
      </c>
      <c r="Y27" s="152" t="s">
        <v>281</v>
      </c>
      <c r="Z27" s="152" t="s">
        <v>281</v>
      </c>
    </row>
    <row r="28" spans="1:28" x14ac:dyDescent="0.25">
      <c r="A28" s="152" t="s">
        <v>337</v>
      </c>
      <c r="B28" s="152" t="s">
        <v>340</v>
      </c>
      <c r="C28" s="152" t="s">
        <v>281</v>
      </c>
      <c r="D28" s="152" t="s">
        <v>281</v>
      </c>
      <c r="E28" s="152" t="s">
        <v>281</v>
      </c>
      <c r="F28" s="152" t="s">
        <v>281</v>
      </c>
      <c r="G28" s="152" t="s">
        <v>281</v>
      </c>
      <c r="H28" s="152" t="s">
        <v>281</v>
      </c>
      <c r="I28" s="152" t="s">
        <v>281</v>
      </c>
      <c r="J28" s="152" t="s">
        <v>281</v>
      </c>
      <c r="K28" s="153" t="s">
        <v>341</v>
      </c>
      <c r="L28" s="152" t="s">
        <v>281</v>
      </c>
      <c r="M28" s="153" t="s">
        <v>342</v>
      </c>
      <c r="N28" s="152" t="s">
        <v>281</v>
      </c>
      <c r="O28" s="152" t="s">
        <v>281</v>
      </c>
      <c r="P28" s="152" t="s">
        <v>281</v>
      </c>
      <c r="Q28" s="152" t="s">
        <v>281</v>
      </c>
      <c r="R28" s="152" t="s">
        <v>281</v>
      </c>
      <c r="S28" s="152" t="s">
        <v>281</v>
      </c>
      <c r="T28" s="152" t="s">
        <v>281</v>
      </c>
      <c r="U28" s="152" t="s">
        <v>281</v>
      </c>
      <c r="V28" s="152" t="s">
        <v>281</v>
      </c>
      <c r="W28" s="152" t="s">
        <v>281</v>
      </c>
      <c r="X28" s="152" t="s">
        <v>281</v>
      </c>
      <c r="Y28" s="152" t="s">
        <v>281</v>
      </c>
      <c r="Z28" s="152" t="s">
        <v>281</v>
      </c>
    </row>
    <row r="29" spans="1:28" x14ac:dyDescent="0.25">
      <c r="A29" s="152" t="s">
        <v>337</v>
      </c>
      <c r="B29" s="152" t="s">
        <v>343</v>
      </c>
      <c r="C29" s="152" t="s">
        <v>281</v>
      </c>
      <c r="D29" s="152" t="s">
        <v>281</v>
      </c>
      <c r="E29" s="152" t="s">
        <v>281</v>
      </c>
      <c r="F29" s="152" t="s">
        <v>281</v>
      </c>
      <c r="G29" s="152" t="s">
        <v>281</v>
      </c>
      <c r="H29" s="152" t="s">
        <v>281</v>
      </c>
      <c r="I29" s="152" t="s">
        <v>281</v>
      </c>
      <c r="J29" s="152" t="s">
        <v>281</v>
      </c>
      <c r="K29" s="153" t="s">
        <v>344</v>
      </c>
      <c r="L29" s="152" t="s">
        <v>281</v>
      </c>
      <c r="M29" s="152" t="s">
        <v>281</v>
      </c>
      <c r="N29" s="152" t="s">
        <v>281</v>
      </c>
      <c r="O29" s="152" t="s">
        <v>281</v>
      </c>
      <c r="P29" s="152" t="s">
        <v>281</v>
      </c>
      <c r="Q29" s="152" t="s">
        <v>281</v>
      </c>
      <c r="R29" s="152" t="s">
        <v>281</v>
      </c>
      <c r="S29" s="152" t="s">
        <v>281</v>
      </c>
      <c r="T29" s="152" t="s">
        <v>281</v>
      </c>
      <c r="U29" s="152" t="s">
        <v>281</v>
      </c>
      <c r="V29" s="152" t="s">
        <v>281</v>
      </c>
      <c r="W29" s="152" t="s">
        <v>281</v>
      </c>
      <c r="X29" s="152" t="s">
        <v>281</v>
      </c>
      <c r="Y29" s="152" t="s">
        <v>281</v>
      </c>
      <c r="Z29" s="152" t="s">
        <v>281</v>
      </c>
    </row>
    <row r="30" spans="1:28" x14ac:dyDescent="0.25">
      <c r="A30" s="152" t="s">
        <v>337</v>
      </c>
      <c r="B30" s="152" t="s">
        <v>345</v>
      </c>
      <c r="C30" s="152" t="s">
        <v>281</v>
      </c>
      <c r="D30" s="152" t="s">
        <v>281</v>
      </c>
      <c r="E30" s="152" t="s">
        <v>281</v>
      </c>
      <c r="F30" s="152" t="s">
        <v>281</v>
      </c>
      <c r="G30" s="152" t="s">
        <v>281</v>
      </c>
      <c r="H30" s="152" t="s">
        <v>281</v>
      </c>
      <c r="I30" s="152" t="s">
        <v>281</v>
      </c>
      <c r="J30" s="152" t="s">
        <v>281</v>
      </c>
      <c r="K30" s="153" t="s">
        <v>346</v>
      </c>
      <c r="L30" s="152" t="s">
        <v>281</v>
      </c>
      <c r="M30" s="152" t="s">
        <v>281</v>
      </c>
      <c r="N30" s="152" t="s">
        <v>281</v>
      </c>
      <c r="O30" s="152" t="s">
        <v>281</v>
      </c>
      <c r="P30" s="152" t="s">
        <v>281</v>
      </c>
      <c r="Q30" s="152" t="s">
        <v>281</v>
      </c>
      <c r="R30" s="152" t="s">
        <v>281</v>
      </c>
      <c r="S30" s="152" t="s">
        <v>281</v>
      </c>
      <c r="T30" s="152" t="s">
        <v>281</v>
      </c>
      <c r="U30" s="152" t="s">
        <v>281</v>
      </c>
      <c r="V30" s="152" t="s">
        <v>281</v>
      </c>
      <c r="W30" s="152" t="s">
        <v>281</v>
      </c>
      <c r="X30" s="152" t="s">
        <v>281</v>
      </c>
      <c r="Y30" s="152" t="s">
        <v>281</v>
      </c>
      <c r="Z30" s="152" t="s">
        <v>281</v>
      </c>
    </row>
    <row r="31" spans="1:28" x14ac:dyDescent="0.25">
      <c r="A31" s="152" t="s">
        <v>342</v>
      </c>
      <c r="B31" s="152" t="s">
        <v>342</v>
      </c>
      <c r="C31" s="152" t="s">
        <v>342</v>
      </c>
      <c r="D31" s="152" t="s">
        <v>342</v>
      </c>
      <c r="E31" s="152" t="s">
        <v>342</v>
      </c>
      <c r="F31" s="152" t="s">
        <v>342</v>
      </c>
      <c r="G31" s="152" t="s">
        <v>342</v>
      </c>
      <c r="H31" s="152" t="s">
        <v>342</v>
      </c>
      <c r="I31" s="152" t="s">
        <v>342</v>
      </c>
      <c r="J31" s="152" t="s">
        <v>342</v>
      </c>
      <c r="K31" s="152" t="s">
        <v>342</v>
      </c>
      <c r="L31" s="152" t="s">
        <v>281</v>
      </c>
      <c r="M31" s="152" t="s">
        <v>281</v>
      </c>
      <c r="N31" s="152" t="s">
        <v>281</v>
      </c>
      <c r="O31" s="152" t="s">
        <v>281</v>
      </c>
      <c r="P31" s="152" t="s">
        <v>281</v>
      </c>
      <c r="Q31" s="152" t="s">
        <v>281</v>
      </c>
      <c r="R31" s="152" t="s">
        <v>281</v>
      </c>
      <c r="S31" s="152" t="s">
        <v>281</v>
      </c>
      <c r="T31" s="152" t="s">
        <v>281</v>
      </c>
      <c r="U31" s="152" t="s">
        <v>281</v>
      </c>
      <c r="V31" s="152" t="s">
        <v>281</v>
      </c>
      <c r="W31" s="152" t="s">
        <v>281</v>
      </c>
      <c r="X31" s="152" t="s">
        <v>281</v>
      </c>
      <c r="Y31" s="152" t="s">
        <v>281</v>
      </c>
      <c r="Z31" s="152" t="s">
        <v>281</v>
      </c>
    </row>
    <row r="32" spans="1:28" ht="30" x14ac:dyDescent="0.25">
      <c r="A32" s="72" t="s">
        <v>334</v>
      </c>
      <c r="B32" s="72"/>
      <c r="C32" s="151" t="s">
        <v>367</v>
      </c>
      <c r="D32" s="151" t="s">
        <v>368</v>
      </c>
      <c r="E32" s="151" t="s">
        <v>369</v>
      </c>
      <c r="F32" s="151" t="s">
        <v>370</v>
      </c>
      <c r="G32" s="151" t="s">
        <v>371</v>
      </c>
      <c r="H32" s="151" t="s">
        <v>328</v>
      </c>
      <c r="I32" s="151" t="s">
        <v>372</v>
      </c>
      <c r="J32" s="151" t="s">
        <v>373</v>
      </c>
      <c r="K32" s="152"/>
      <c r="L32" s="152" t="s">
        <v>281</v>
      </c>
      <c r="M32" s="152" t="s">
        <v>281</v>
      </c>
      <c r="N32" s="152" t="s">
        <v>281</v>
      </c>
      <c r="O32" s="152" t="s">
        <v>281</v>
      </c>
      <c r="P32" s="152" t="s">
        <v>281</v>
      </c>
      <c r="Q32" s="152" t="s">
        <v>281</v>
      </c>
      <c r="R32" s="152" t="s">
        <v>281</v>
      </c>
      <c r="S32" s="152" t="s">
        <v>281</v>
      </c>
      <c r="T32" s="152" t="s">
        <v>281</v>
      </c>
      <c r="U32" s="152" t="s">
        <v>281</v>
      </c>
      <c r="V32" s="152" t="s">
        <v>281</v>
      </c>
      <c r="W32" s="152" t="s">
        <v>281</v>
      </c>
      <c r="X32" s="152" t="s">
        <v>281</v>
      </c>
      <c r="Y32" s="152" t="s">
        <v>281</v>
      </c>
      <c r="Z32" s="152" t="s">
        <v>281</v>
      </c>
    </row>
    <row r="33" spans="1:26" x14ac:dyDescent="0.25">
      <c r="A33" s="152" t="s">
        <v>342</v>
      </c>
      <c r="B33" s="152" t="s">
        <v>342</v>
      </c>
      <c r="C33" s="152" t="s">
        <v>342</v>
      </c>
      <c r="D33" s="152" t="s">
        <v>342</v>
      </c>
      <c r="E33" s="152" t="s">
        <v>342</v>
      </c>
      <c r="F33" s="152" t="s">
        <v>342</v>
      </c>
      <c r="G33" s="152" t="s">
        <v>342</v>
      </c>
      <c r="H33" s="152" t="s">
        <v>342</v>
      </c>
      <c r="I33" s="152" t="s">
        <v>342</v>
      </c>
      <c r="J33" s="152" t="s">
        <v>342</v>
      </c>
      <c r="K33" s="152" t="s">
        <v>342</v>
      </c>
      <c r="L33" s="152" t="s">
        <v>281</v>
      </c>
      <c r="M33" s="152" t="s">
        <v>281</v>
      </c>
      <c r="N33" s="152" t="s">
        <v>281</v>
      </c>
      <c r="O33" s="152" t="s">
        <v>281</v>
      </c>
      <c r="P33" s="152" t="s">
        <v>281</v>
      </c>
      <c r="Q33" s="152" t="s">
        <v>281</v>
      </c>
      <c r="R33" s="152" t="s">
        <v>281</v>
      </c>
      <c r="S33" s="152" t="s">
        <v>281</v>
      </c>
      <c r="T33" s="152" t="s">
        <v>281</v>
      </c>
      <c r="U33" s="152" t="s">
        <v>281</v>
      </c>
      <c r="V33" s="152" t="s">
        <v>281</v>
      </c>
      <c r="W33" s="152" t="s">
        <v>281</v>
      </c>
      <c r="X33" s="152" t="s">
        <v>281</v>
      </c>
      <c r="Y33" s="152" t="s">
        <v>281</v>
      </c>
      <c r="Z33" s="152" t="s">
        <v>281</v>
      </c>
    </row>
    <row r="37" spans="1:26" x14ac:dyDescent="0.25">
      <c r="A37" s="156"/>
    </row>
  </sheetData>
  <mergeCells count="20"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4:T4"/>
    <mergeCell ref="A6:T6"/>
    <mergeCell ref="A7:T7"/>
    <mergeCell ref="A8:T8"/>
    <mergeCell ref="A9:T9"/>
    <mergeCell ref="A10:T10"/>
    <mergeCell ref="A11:T11"/>
    <mergeCell ref="A12:T12"/>
  </mergeCells>
  <phoneticPr fontId="48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32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10" customFormat="1" ht="15.75" x14ac:dyDescent="0.2">
      <c r="A6" s="227" t="str">
        <f>'1. паспорт местоположение'!$A$5</f>
        <v>Год раскрытия информации: 2019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</row>
    <row r="7" spans="1:20" s="10" customFormat="1" ht="15.75" x14ac:dyDescent="0.2">
      <c r="A7" s="15"/>
      <c r="H7" s="14"/>
    </row>
    <row r="8" spans="1:20" s="10" customFormat="1" ht="18.75" x14ac:dyDescent="0.2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s="10" customFormat="1" ht="18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s="10" customFormat="1" ht="18.75" customHeight="1" x14ac:dyDescent="0.2">
      <c r="A10" s="232" t="s">
        <v>264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0" s="10" customFormat="1" ht="18.75" customHeight="1" x14ac:dyDescent="0.2">
      <c r="A11" s="228" t="s">
        <v>4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</row>
    <row r="12" spans="1:20" s="10" customFormat="1" ht="18.75" x14ac:dyDescent="0.2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s="10" customFormat="1" ht="18.75" customHeight="1" x14ac:dyDescent="0.2">
      <c r="A13" s="232" t="str">
        <f>'1. паспорт местоположение'!A12:C12</f>
        <v>I_Che231_18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</row>
    <row r="14" spans="1:20" s="10" customFormat="1" ht="18.75" customHeight="1" x14ac:dyDescent="0.2">
      <c r="A14" s="228" t="s">
        <v>3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</row>
    <row r="15" spans="1:20" s="7" customFormat="1" ht="15.75" customHeight="1" x14ac:dyDescent="0.2">
      <c r="A15" s="234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</row>
    <row r="16" spans="1:20" s="2" customFormat="1" ht="15.75" x14ac:dyDescent="0.2">
      <c r="A16" s="232" t="str">
        <f>'1. паспорт местоположение'!A15:C15</f>
        <v>Приобретение персональных компьютеров–30 ед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</row>
    <row r="17" spans="1:20" s="2" customFormat="1" ht="15" customHeight="1" x14ac:dyDescent="0.2">
      <c r="A17" s="228" t="s">
        <v>2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</row>
    <row r="18" spans="1:20" ht="96" customHeight="1" x14ac:dyDescent="0.25">
      <c r="A18" s="272" t="s">
        <v>374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</row>
    <row r="19" spans="1:20" ht="15.75" customHeight="1" x14ac:dyDescent="0.25">
      <c r="A19" s="235" t="s">
        <v>1</v>
      </c>
      <c r="B19" s="235" t="s">
        <v>375</v>
      </c>
      <c r="C19" s="235" t="s">
        <v>376</v>
      </c>
      <c r="D19" s="235" t="s">
        <v>377</v>
      </c>
      <c r="E19" s="273" t="s">
        <v>378</v>
      </c>
      <c r="F19" s="274"/>
      <c r="G19" s="274"/>
      <c r="H19" s="274"/>
      <c r="I19" s="275"/>
      <c r="J19" s="273" t="s">
        <v>379</v>
      </c>
      <c r="K19" s="274"/>
      <c r="L19" s="274"/>
      <c r="M19" s="274"/>
      <c r="N19" s="274"/>
      <c r="O19" s="275"/>
    </row>
    <row r="20" spans="1:20" ht="123" customHeight="1" x14ac:dyDescent="0.25">
      <c r="A20" s="235"/>
      <c r="B20" s="235"/>
      <c r="C20" s="235"/>
      <c r="D20" s="235"/>
      <c r="E20" s="134" t="s">
        <v>380</v>
      </c>
      <c r="F20" s="134" t="s">
        <v>381</v>
      </c>
      <c r="G20" s="134" t="s">
        <v>382</v>
      </c>
      <c r="H20" s="134" t="s">
        <v>383</v>
      </c>
      <c r="I20" s="134" t="s">
        <v>384</v>
      </c>
      <c r="J20" s="134" t="s">
        <v>385</v>
      </c>
      <c r="K20" s="134" t="s">
        <v>386</v>
      </c>
      <c r="L20" s="157" t="s">
        <v>387</v>
      </c>
      <c r="M20" s="158" t="s">
        <v>388</v>
      </c>
      <c r="N20" s="158" t="s">
        <v>389</v>
      </c>
      <c r="O20" s="158" t="s">
        <v>390</v>
      </c>
    </row>
    <row r="21" spans="1:20" ht="15.75" x14ac:dyDescent="0.25">
      <c r="A21" s="30">
        <v>1</v>
      </c>
      <c r="B21" s="31">
        <v>2</v>
      </c>
      <c r="C21" s="30">
        <v>3</v>
      </c>
      <c r="D21" s="31">
        <v>4</v>
      </c>
      <c r="E21" s="30">
        <v>5</v>
      </c>
      <c r="F21" s="31">
        <v>6</v>
      </c>
      <c r="G21" s="30">
        <v>7</v>
      </c>
      <c r="H21" s="31">
        <v>8</v>
      </c>
      <c r="I21" s="30">
        <v>9</v>
      </c>
      <c r="J21" s="31">
        <v>10</v>
      </c>
      <c r="K21" s="30">
        <v>11</v>
      </c>
      <c r="L21" s="31">
        <v>12</v>
      </c>
      <c r="M21" s="30">
        <v>13</v>
      </c>
      <c r="N21" s="31">
        <v>14</v>
      </c>
      <c r="O21" s="30">
        <v>15</v>
      </c>
    </row>
    <row r="22" spans="1:20" ht="15.75" x14ac:dyDescent="0.25">
      <c r="A22" s="159" t="s">
        <v>281</v>
      </c>
      <c r="B22" s="159" t="s">
        <v>281</v>
      </c>
      <c r="C22" s="159" t="s">
        <v>281</v>
      </c>
      <c r="D22" s="159" t="s">
        <v>281</v>
      </c>
      <c r="E22" s="159" t="s">
        <v>281</v>
      </c>
      <c r="F22" s="159" t="s">
        <v>281</v>
      </c>
      <c r="G22" s="159" t="s">
        <v>281</v>
      </c>
      <c r="H22" s="159" t="s">
        <v>281</v>
      </c>
      <c r="I22" s="159" t="s">
        <v>281</v>
      </c>
      <c r="J22" s="159" t="s">
        <v>281</v>
      </c>
      <c r="K22" s="159" t="s">
        <v>281</v>
      </c>
      <c r="L22" s="159" t="s">
        <v>281</v>
      </c>
      <c r="M22" s="159" t="s">
        <v>281</v>
      </c>
      <c r="N22" s="159" t="s">
        <v>281</v>
      </c>
      <c r="O22" s="159" t="s">
        <v>281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4:T14"/>
    <mergeCell ref="A15:T15"/>
    <mergeCell ref="A6:T6"/>
    <mergeCell ref="A8:T8"/>
    <mergeCell ref="A9:T9"/>
    <mergeCell ref="A10:T10"/>
    <mergeCell ref="A12:T12"/>
    <mergeCell ref="A13:T13"/>
    <mergeCell ref="A11:T11"/>
  </mergeCells>
  <phoneticPr fontId="48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5" sqref="A15:F15"/>
    </sheetView>
  </sheetViews>
  <sheetFormatPr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6" ht="18.75" x14ac:dyDescent="0.25">
      <c r="A1" s="108"/>
      <c r="B1" s="14"/>
      <c r="C1" s="14"/>
      <c r="D1" s="14"/>
      <c r="E1" s="14"/>
      <c r="F1" s="109" t="s">
        <v>22</v>
      </c>
    </row>
    <row r="2" spans="1:6" ht="18.75" x14ac:dyDescent="0.3">
      <c r="A2" s="108"/>
      <c r="B2" s="14"/>
      <c r="C2" s="14"/>
      <c r="D2" s="14"/>
      <c r="E2" s="14"/>
      <c r="F2" s="110" t="s">
        <v>6</v>
      </c>
    </row>
    <row r="3" spans="1:6" ht="18.75" x14ac:dyDescent="0.3">
      <c r="A3" s="111"/>
      <c r="B3" s="14"/>
      <c r="C3" s="14"/>
      <c r="D3" s="14"/>
      <c r="E3" s="14"/>
      <c r="F3" s="110" t="s">
        <v>21</v>
      </c>
    </row>
    <row r="4" spans="1:6" ht="15.75" x14ac:dyDescent="0.25">
      <c r="A4" s="111"/>
      <c r="B4" s="14"/>
      <c r="C4" s="14"/>
      <c r="D4" s="14"/>
      <c r="E4" s="14"/>
      <c r="F4" s="14"/>
    </row>
    <row r="5" spans="1:6" ht="15.75" x14ac:dyDescent="0.25">
      <c r="A5" s="227" t="str">
        <f>'1. паспорт местоположение'!$A$5</f>
        <v>Год раскрытия информации: 2019 год</v>
      </c>
      <c r="B5" s="227"/>
      <c r="C5" s="227"/>
      <c r="D5" s="227"/>
      <c r="E5" s="227"/>
      <c r="F5" s="227"/>
    </row>
    <row r="6" spans="1:6" ht="15.75" x14ac:dyDescent="0.25">
      <c r="A6" s="112"/>
      <c r="B6" s="113"/>
      <c r="C6" s="113"/>
      <c r="D6" s="113"/>
      <c r="E6" s="113"/>
      <c r="F6" s="113"/>
    </row>
    <row r="7" spans="1:6" ht="18.75" x14ac:dyDescent="0.25">
      <c r="A7" s="285" t="s">
        <v>5</v>
      </c>
      <c r="B7" s="285"/>
      <c r="C7" s="285"/>
      <c r="D7" s="285"/>
      <c r="E7" s="285"/>
      <c r="F7" s="285"/>
    </row>
    <row r="8" spans="1:6" ht="18.75" x14ac:dyDescent="0.25">
      <c r="A8" s="114"/>
      <c r="B8" s="114"/>
      <c r="C8" s="114"/>
      <c r="D8" s="114"/>
      <c r="E8" s="114"/>
      <c r="F8" s="114"/>
    </row>
    <row r="9" spans="1:6" ht="15.75" x14ac:dyDescent="0.25">
      <c r="A9" s="279" t="s">
        <v>264</v>
      </c>
      <c r="B9" s="279"/>
      <c r="C9" s="279"/>
      <c r="D9" s="279"/>
      <c r="E9" s="279"/>
      <c r="F9" s="279"/>
    </row>
    <row r="10" spans="1:6" ht="15.75" x14ac:dyDescent="0.25">
      <c r="A10" s="280" t="s">
        <v>4</v>
      </c>
      <c r="B10" s="280"/>
      <c r="C10" s="280"/>
      <c r="D10" s="280"/>
      <c r="E10" s="280"/>
      <c r="F10" s="280"/>
    </row>
    <row r="11" spans="1:6" ht="18.75" x14ac:dyDescent="0.25">
      <c r="A11" s="114"/>
      <c r="B11" s="114"/>
      <c r="C11" s="114"/>
      <c r="D11" s="114"/>
      <c r="E11" s="114"/>
      <c r="F11" s="114"/>
    </row>
    <row r="12" spans="1:6" ht="15.75" x14ac:dyDescent="0.25">
      <c r="A12" s="279" t="str">
        <f>'1. паспорт местоположение'!A12:C12</f>
        <v>I_Che231_18</v>
      </c>
      <c r="B12" s="279"/>
      <c r="C12" s="279"/>
      <c r="D12" s="279"/>
      <c r="E12" s="279"/>
      <c r="F12" s="279"/>
    </row>
    <row r="13" spans="1:6" ht="15.75" x14ac:dyDescent="0.25">
      <c r="A13" s="280" t="s">
        <v>3</v>
      </c>
      <c r="B13" s="280"/>
      <c r="C13" s="280"/>
      <c r="D13" s="280"/>
      <c r="E13" s="280"/>
      <c r="F13" s="280"/>
    </row>
    <row r="14" spans="1:6" ht="18.75" x14ac:dyDescent="0.25">
      <c r="A14" s="8"/>
      <c r="B14" s="8"/>
      <c r="C14" s="8"/>
      <c r="D14" s="8"/>
      <c r="E14" s="8"/>
      <c r="F14" s="8"/>
    </row>
    <row r="15" spans="1:6" ht="39" customHeight="1" x14ac:dyDescent="0.25">
      <c r="A15" s="279" t="str">
        <f>'1. паспорт местоположение'!A15:C15</f>
        <v>Приобретение персональных компьютеров–30 ед</v>
      </c>
      <c r="B15" s="279"/>
      <c r="C15" s="279"/>
      <c r="D15" s="279"/>
      <c r="E15" s="279"/>
      <c r="F15" s="279"/>
    </row>
    <row r="16" spans="1:6" ht="15.75" x14ac:dyDescent="0.25">
      <c r="A16" s="280" t="s">
        <v>2</v>
      </c>
      <c r="B16" s="280"/>
      <c r="C16" s="280"/>
      <c r="D16" s="280"/>
      <c r="E16" s="280"/>
      <c r="F16" s="280"/>
    </row>
    <row r="17" spans="1:6" ht="18.75" x14ac:dyDescent="0.25">
      <c r="A17" s="115"/>
      <c r="B17" s="115"/>
      <c r="C17" s="115"/>
      <c r="D17" s="115"/>
      <c r="E17" s="115"/>
      <c r="F17" s="115"/>
    </row>
    <row r="18" spans="1:6" ht="18.75" x14ac:dyDescent="0.25">
      <c r="A18" s="281" t="s">
        <v>269</v>
      </c>
      <c r="B18" s="281"/>
      <c r="C18" s="281"/>
      <c r="D18" s="281"/>
      <c r="E18" s="281"/>
      <c r="F18" s="281"/>
    </row>
    <row r="19" spans="1:6" x14ac:dyDescent="0.25">
      <c r="A19" s="116"/>
      <c r="B19" s="116"/>
      <c r="C19" s="116"/>
      <c r="D19" s="116"/>
      <c r="E19" s="116"/>
      <c r="F19" s="116"/>
    </row>
    <row r="20" spans="1:6" ht="15.75" thickBot="1" x14ac:dyDescent="0.3">
      <c r="A20" s="116"/>
      <c r="B20" s="116"/>
      <c r="C20" s="116"/>
      <c r="D20" s="116"/>
      <c r="E20" s="116"/>
      <c r="F20" s="116"/>
    </row>
    <row r="21" spans="1:6" ht="15.75" x14ac:dyDescent="0.25">
      <c r="A21" s="116"/>
      <c r="B21" s="282" t="s">
        <v>270</v>
      </c>
      <c r="C21" s="283"/>
      <c r="D21" s="283"/>
      <c r="E21" s="284"/>
      <c r="F21" s="116"/>
    </row>
    <row r="22" spans="1:6" ht="15.75" x14ac:dyDescent="0.25">
      <c r="A22" s="116"/>
      <c r="B22" s="276" t="s">
        <v>271</v>
      </c>
      <c r="C22" s="277"/>
      <c r="D22" s="277" t="s">
        <v>272</v>
      </c>
      <c r="E22" s="278"/>
      <c r="F22" s="116"/>
    </row>
    <row r="23" spans="1:6" ht="63" x14ac:dyDescent="0.25">
      <c r="A23" s="116"/>
      <c r="B23" s="117" t="s">
        <v>273</v>
      </c>
      <c r="C23" s="118" t="s">
        <v>274</v>
      </c>
      <c r="D23" s="118" t="s">
        <v>275</v>
      </c>
      <c r="E23" s="119" t="s">
        <v>276</v>
      </c>
      <c r="F23" s="116"/>
    </row>
    <row r="24" spans="1:6" ht="15.75" x14ac:dyDescent="0.25">
      <c r="A24" s="116"/>
      <c r="B24" s="121">
        <v>0</v>
      </c>
      <c r="C24" s="122">
        <v>0</v>
      </c>
      <c r="D24" s="123">
        <v>0</v>
      </c>
      <c r="E24" s="123">
        <v>0</v>
      </c>
      <c r="F24" s="116"/>
    </row>
    <row r="25" spans="1:6" x14ac:dyDescent="0.25">
      <c r="A25" s="116"/>
      <c r="B25" s="116"/>
      <c r="C25" s="116"/>
      <c r="D25" s="116"/>
      <c r="E25" s="116"/>
      <c r="F25" s="116"/>
    </row>
    <row r="26" spans="1:6" x14ac:dyDescent="0.25">
      <c r="A26" s="116"/>
      <c r="B26" s="116"/>
      <c r="C26" s="116"/>
      <c r="D26" s="116"/>
      <c r="E26" s="116"/>
      <c r="F26" s="116"/>
    </row>
    <row r="27" spans="1:6" x14ac:dyDescent="0.25">
      <c r="A27" s="116"/>
      <c r="B27" s="116"/>
      <c r="C27" s="116"/>
      <c r="D27" s="116"/>
      <c r="E27" s="116"/>
      <c r="F27" s="116"/>
    </row>
    <row r="28" spans="1:6" x14ac:dyDescent="0.25">
      <c r="A28" s="116"/>
      <c r="B28" s="116"/>
      <c r="C28" s="116"/>
      <c r="D28" s="116"/>
      <c r="E28" s="116"/>
      <c r="F28" s="116"/>
    </row>
    <row r="29" spans="1:6" x14ac:dyDescent="0.25">
      <c r="A29" s="116"/>
      <c r="B29" s="116"/>
      <c r="C29" s="116"/>
      <c r="D29" s="116"/>
      <c r="E29" s="116"/>
      <c r="F29" s="116"/>
    </row>
    <row r="30" spans="1:6" x14ac:dyDescent="0.25">
      <c r="A30" s="116"/>
      <c r="B30" s="116"/>
      <c r="C30" s="116"/>
      <c r="D30" s="116"/>
      <c r="E30" s="116"/>
      <c r="F30" s="116"/>
    </row>
    <row r="31" spans="1:6" x14ac:dyDescent="0.25">
      <c r="A31" s="116"/>
      <c r="B31" s="116"/>
      <c r="C31" s="116"/>
      <c r="D31" s="116"/>
      <c r="E31" s="116"/>
      <c r="F31" s="116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topLeftCell="A46" zoomScale="85" zoomScaleNormal="100" zoomScaleSheetLayoutView="85" workbookViewId="0">
      <selection activeCell="C25" sqref="C25:D54"/>
    </sheetView>
  </sheetViews>
  <sheetFormatPr defaultColWidth="0" defaultRowHeight="15.75" x14ac:dyDescent="0.25"/>
  <cols>
    <col min="1" max="1" width="9.140625" style="48" customWidth="1"/>
    <col min="2" max="2" width="37.7109375" style="48" customWidth="1"/>
    <col min="3" max="3" width="12.85546875" style="48" bestFit="1" customWidth="1"/>
    <col min="4" max="4" width="12.85546875" style="48" customWidth="1"/>
    <col min="5" max="5" width="15.140625" style="48" customWidth="1"/>
    <col min="6" max="6" width="15.5703125" style="48" customWidth="1"/>
    <col min="7" max="8" width="18.28515625" style="48" customWidth="1"/>
    <col min="9" max="9" width="29.42578125" style="48" customWidth="1"/>
    <col min="10" max="10" width="32.28515625" style="48" customWidth="1"/>
    <col min="11" max="250" width="9.140625" style="48" customWidth="1"/>
    <col min="251" max="251" width="37.7109375" style="48" customWidth="1"/>
    <col min="252" max="252" width="9.140625" style="48" customWidth="1"/>
    <col min="253" max="253" width="12.85546875" style="48" customWidth="1"/>
    <col min="254" max="16384" width="0" style="48" hidden="1"/>
  </cols>
  <sheetData>
    <row r="1" spans="1:42" ht="18.75" x14ac:dyDescent="0.25">
      <c r="J1" s="32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27" t="str">
        <f>'1. паспорт местоположение'!$A$5</f>
        <v>Год раскрытия информации: 2019 год</v>
      </c>
      <c r="B5" s="227"/>
      <c r="C5" s="227"/>
      <c r="D5" s="227"/>
      <c r="E5" s="227"/>
      <c r="F5" s="227"/>
      <c r="G5" s="227"/>
      <c r="H5" s="227"/>
      <c r="I5" s="227"/>
      <c r="J5" s="227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</row>
    <row r="6" spans="1:42" ht="18.75" x14ac:dyDescent="0.3">
      <c r="I6" s="13"/>
    </row>
    <row r="7" spans="1:42" ht="18.75" x14ac:dyDescent="0.25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</row>
    <row r="8" spans="1:42" ht="18.75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</row>
    <row r="9" spans="1:42" x14ac:dyDescent="0.25">
      <c r="A9" s="232" t="s">
        <v>264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42" x14ac:dyDescent="0.25">
      <c r="A10" s="228" t="s">
        <v>4</v>
      </c>
      <c r="B10" s="228"/>
      <c r="C10" s="228"/>
      <c r="D10" s="228"/>
      <c r="E10" s="228"/>
      <c r="F10" s="228"/>
      <c r="G10" s="228"/>
      <c r="H10" s="228"/>
      <c r="I10" s="228"/>
      <c r="J10" s="228"/>
    </row>
    <row r="11" spans="1:42" ht="18.75" x14ac:dyDescent="0.25">
      <c r="A11" s="231"/>
      <c r="B11" s="231"/>
      <c r="C11" s="231"/>
      <c r="D11" s="231"/>
      <c r="E11" s="231"/>
      <c r="F11" s="231"/>
      <c r="G11" s="231"/>
      <c r="H11" s="231"/>
      <c r="I11" s="231"/>
      <c r="J11" s="231"/>
    </row>
    <row r="12" spans="1:42" x14ac:dyDescent="0.25">
      <c r="A12" s="232" t="str">
        <f>'1. паспорт местоположение'!A12:C12</f>
        <v>I_Che231_18</v>
      </c>
      <c r="B12" s="232"/>
      <c r="C12" s="232"/>
      <c r="D12" s="232"/>
      <c r="E12" s="232"/>
      <c r="F12" s="232"/>
      <c r="G12" s="232"/>
      <c r="H12" s="232"/>
      <c r="I12" s="232"/>
      <c r="J12" s="232"/>
    </row>
    <row r="13" spans="1:42" x14ac:dyDescent="0.25">
      <c r="A13" s="228" t="s">
        <v>3</v>
      </c>
      <c r="B13" s="228"/>
      <c r="C13" s="228"/>
      <c r="D13" s="228"/>
      <c r="E13" s="228"/>
      <c r="F13" s="228"/>
      <c r="G13" s="228"/>
      <c r="H13" s="228"/>
      <c r="I13" s="228"/>
      <c r="J13" s="228"/>
    </row>
    <row r="14" spans="1:42" ht="18.75" x14ac:dyDescent="0.25">
      <c r="A14" s="234"/>
      <c r="B14" s="234"/>
      <c r="C14" s="234"/>
      <c r="D14" s="234"/>
      <c r="E14" s="234"/>
      <c r="F14" s="234"/>
      <c r="G14" s="234"/>
      <c r="H14" s="234"/>
      <c r="I14" s="234"/>
      <c r="J14" s="234"/>
    </row>
    <row r="15" spans="1:42" x14ac:dyDescent="0.25">
      <c r="A15" s="232" t="str">
        <f>'1. паспорт местоположение'!A15:C15</f>
        <v>Приобретение персональных компьютеров–30 ед</v>
      </c>
      <c r="B15" s="232"/>
      <c r="C15" s="232"/>
      <c r="D15" s="232"/>
      <c r="E15" s="232"/>
      <c r="F15" s="232"/>
      <c r="G15" s="232"/>
      <c r="H15" s="232"/>
      <c r="I15" s="232"/>
      <c r="J15" s="232"/>
    </row>
    <row r="16" spans="1:42" x14ac:dyDescent="0.25">
      <c r="A16" s="228" t="s">
        <v>2</v>
      </c>
      <c r="B16" s="228"/>
      <c r="C16" s="228"/>
      <c r="D16" s="228"/>
      <c r="E16" s="228"/>
      <c r="F16" s="228"/>
      <c r="G16" s="228"/>
      <c r="H16" s="228"/>
      <c r="I16" s="228"/>
      <c r="J16" s="228"/>
    </row>
    <row r="17" spans="1:10" ht="15.75" customHeight="1" x14ac:dyDescent="0.25">
      <c r="J17" s="71"/>
    </row>
    <row r="18" spans="1:10" x14ac:dyDescent="0.25">
      <c r="I18" s="70"/>
    </row>
    <row r="19" spans="1:10" ht="15.75" customHeight="1" x14ac:dyDescent="0.25">
      <c r="A19" s="296" t="s">
        <v>250</v>
      </c>
      <c r="B19" s="296"/>
      <c r="C19" s="296"/>
      <c r="D19" s="296"/>
      <c r="E19" s="296"/>
      <c r="F19" s="296"/>
      <c r="G19" s="296"/>
      <c r="H19" s="296"/>
      <c r="I19" s="296"/>
      <c r="J19" s="296"/>
    </row>
    <row r="20" spans="1:10" x14ac:dyDescent="0.25">
      <c r="A20" s="50"/>
      <c r="B20" s="50"/>
      <c r="C20" s="69"/>
      <c r="D20" s="69"/>
      <c r="E20" s="69"/>
      <c r="F20" s="69"/>
      <c r="G20" s="69"/>
      <c r="H20" s="69"/>
      <c r="I20" s="69"/>
      <c r="J20" s="69"/>
    </row>
    <row r="21" spans="1:10" ht="28.5" customHeight="1" x14ac:dyDescent="0.25">
      <c r="A21" s="286" t="s">
        <v>135</v>
      </c>
      <c r="B21" s="286" t="s">
        <v>134</v>
      </c>
      <c r="C21" s="295" t="s">
        <v>197</v>
      </c>
      <c r="D21" s="295"/>
      <c r="E21" s="295"/>
      <c r="F21" s="295"/>
      <c r="G21" s="294" t="s">
        <v>133</v>
      </c>
      <c r="H21" s="291" t="s">
        <v>199</v>
      </c>
      <c r="I21" s="286" t="s">
        <v>132</v>
      </c>
      <c r="J21" s="290" t="s">
        <v>198</v>
      </c>
    </row>
    <row r="22" spans="1:10" ht="58.5" customHeight="1" x14ac:dyDescent="0.25">
      <c r="A22" s="286"/>
      <c r="B22" s="286"/>
      <c r="C22" s="287" t="s">
        <v>0</v>
      </c>
      <c r="D22" s="287"/>
      <c r="E22" s="288" t="s">
        <v>427</v>
      </c>
      <c r="F22" s="289"/>
      <c r="G22" s="294"/>
      <c r="H22" s="292"/>
      <c r="I22" s="286"/>
      <c r="J22" s="290"/>
    </row>
    <row r="23" spans="1:10" ht="31.5" x14ac:dyDescent="0.25">
      <c r="A23" s="286"/>
      <c r="B23" s="286"/>
      <c r="C23" s="68" t="s">
        <v>131</v>
      </c>
      <c r="D23" s="68" t="s">
        <v>130</v>
      </c>
      <c r="E23" s="68" t="s">
        <v>131</v>
      </c>
      <c r="F23" s="68" t="s">
        <v>130</v>
      </c>
      <c r="G23" s="294"/>
      <c r="H23" s="293"/>
      <c r="I23" s="286"/>
      <c r="J23" s="290"/>
    </row>
    <row r="24" spans="1:10" x14ac:dyDescent="0.25">
      <c r="A24" s="56">
        <v>1</v>
      </c>
      <c r="B24" s="56">
        <v>2</v>
      </c>
      <c r="C24" s="68">
        <v>3</v>
      </c>
      <c r="D24" s="68">
        <v>4</v>
      </c>
      <c r="E24" s="68">
        <v>7</v>
      </c>
      <c r="F24" s="68">
        <v>8</v>
      </c>
      <c r="G24" s="68">
        <v>9</v>
      </c>
      <c r="H24" s="68">
        <v>10</v>
      </c>
      <c r="I24" s="68">
        <v>11</v>
      </c>
      <c r="J24" s="68">
        <v>12</v>
      </c>
    </row>
    <row r="25" spans="1:10" s="130" customFormat="1" ht="31.5" x14ac:dyDescent="0.25">
      <c r="A25" s="68">
        <v>1</v>
      </c>
      <c r="B25" s="203" t="s">
        <v>129</v>
      </c>
      <c r="C25" s="204" t="s">
        <v>281</v>
      </c>
      <c r="D25" s="204" t="s">
        <v>281</v>
      </c>
      <c r="E25" s="204" t="s">
        <v>445</v>
      </c>
      <c r="F25" s="204" t="s">
        <v>445</v>
      </c>
      <c r="G25" s="131"/>
      <c r="H25" s="131"/>
      <c r="I25" s="205"/>
      <c r="J25" s="206"/>
    </row>
    <row r="26" spans="1:10" s="130" customFormat="1" ht="21.75" customHeight="1" x14ac:dyDescent="0.25">
      <c r="A26" s="68" t="s">
        <v>128</v>
      </c>
      <c r="B26" s="207" t="s">
        <v>201</v>
      </c>
      <c r="C26" s="204" t="s">
        <v>281</v>
      </c>
      <c r="D26" s="204" t="s">
        <v>281</v>
      </c>
      <c r="E26" s="204" t="s">
        <v>445</v>
      </c>
      <c r="F26" s="204" t="s">
        <v>445</v>
      </c>
      <c r="G26" s="131"/>
      <c r="H26" s="131"/>
      <c r="I26" s="205"/>
      <c r="J26" s="205"/>
    </row>
    <row r="27" spans="1:10" s="132" customFormat="1" ht="39" customHeight="1" x14ac:dyDescent="0.25">
      <c r="A27" s="68" t="s">
        <v>127</v>
      </c>
      <c r="B27" s="207" t="s">
        <v>203</v>
      </c>
      <c r="C27" s="204" t="s">
        <v>281</v>
      </c>
      <c r="D27" s="204" t="s">
        <v>281</v>
      </c>
      <c r="E27" s="204" t="s">
        <v>445</v>
      </c>
      <c r="F27" s="204" t="s">
        <v>445</v>
      </c>
      <c r="G27" s="131"/>
      <c r="H27" s="131"/>
      <c r="I27" s="205"/>
      <c r="J27" s="205"/>
    </row>
    <row r="28" spans="1:10" s="132" customFormat="1" ht="70.5" customHeight="1" x14ac:dyDescent="0.25">
      <c r="A28" s="68" t="s">
        <v>202</v>
      </c>
      <c r="B28" s="207" t="s">
        <v>207</v>
      </c>
      <c r="C28" s="204" t="s">
        <v>281</v>
      </c>
      <c r="D28" s="204" t="s">
        <v>281</v>
      </c>
      <c r="E28" s="204" t="s">
        <v>445</v>
      </c>
      <c r="F28" s="204" t="s">
        <v>445</v>
      </c>
      <c r="G28" s="131"/>
      <c r="H28" s="131"/>
      <c r="I28" s="205"/>
      <c r="J28" s="205"/>
    </row>
    <row r="29" spans="1:10" s="132" customFormat="1" ht="54" customHeight="1" x14ac:dyDescent="0.25">
      <c r="A29" s="68" t="s">
        <v>126</v>
      </c>
      <c r="B29" s="207" t="s">
        <v>206</v>
      </c>
      <c r="C29" s="204" t="s">
        <v>281</v>
      </c>
      <c r="D29" s="204" t="s">
        <v>281</v>
      </c>
      <c r="E29" s="204" t="s">
        <v>445</v>
      </c>
      <c r="F29" s="204" t="s">
        <v>445</v>
      </c>
      <c r="G29" s="131"/>
      <c r="H29" s="131"/>
      <c r="I29" s="205"/>
      <c r="J29" s="205"/>
    </row>
    <row r="30" spans="1:10" s="132" customFormat="1" ht="42" customHeight="1" x14ac:dyDescent="0.25">
      <c r="A30" s="68" t="s">
        <v>125</v>
      </c>
      <c r="B30" s="207" t="s">
        <v>208</v>
      </c>
      <c r="C30" s="204" t="s">
        <v>281</v>
      </c>
      <c r="D30" s="204" t="s">
        <v>281</v>
      </c>
      <c r="E30" s="204" t="s">
        <v>445</v>
      </c>
      <c r="F30" s="204" t="s">
        <v>445</v>
      </c>
      <c r="G30" s="131"/>
      <c r="H30" s="131"/>
      <c r="I30" s="205"/>
      <c r="J30" s="205"/>
    </row>
    <row r="31" spans="1:10" s="132" customFormat="1" ht="37.5" customHeight="1" x14ac:dyDescent="0.25">
      <c r="A31" s="68" t="s">
        <v>124</v>
      </c>
      <c r="B31" s="208" t="s">
        <v>204</v>
      </c>
      <c r="C31" s="204" t="s">
        <v>281</v>
      </c>
      <c r="D31" s="204" t="s">
        <v>281</v>
      </c>
      <c r="E31" s="204" t="s">
        <v>445</v>
      </c>
      <c r="F31" s="204" t="s">
        <v>445</v>
      </c>
      <c r="G31" s="209"/>
      <c r="H31" s="209"/>
      <c r="I31" s="205"/>
      <c r="J31" s="205"/>
    </row>
    <row r="32" spans="1:10" s="132" customFormat="1" ht="65.25" customHeight="1" x14ac:dyDescent="0.25">
      <c r="A32" s="68" t="s">
        <v>122</v>
      </c>
      <c r="B32" s="208" t="s">
        <v>209</v>
      </c>
      <c r="C32" s="204" t="s">
        <v>281</v>
      </c>
      <c r="D32" s="204" t="s">
        <v>281</v>
      </c>
      <c r="E32" s="204" t="s">
        <v>445</v>
      </c>
      <c r="F32" s="204" t="s">
        <v>445</v>
      </c>
      <c r="G32" s="209"/>
      <c r="H32" s="209"/>
      <c r="I32" s="205"/>
      <c r="J32" s="205"/>
    </row>
    <row r="33" spans="1:10" s="132" customFormat="1" ht="51.75" customHeight="1" x14ac:dyDescent="0.25">
      <c r="A33" s="68" t="s">
        <v>220</v>
      </c>
      <c r="B33" s="208" t="s">
        <v>150</v>
      </c>
      <c r="C33" s="204" t="s">
        <v>281</v>
      </c>
      <c r="D33" s="204" t="s">
        <v>281</v>
      </c>
      <c r="E33" s="204" t="s">
        <v>445</v>
      </c>
      <c r="F33" s="204" t="s">
        <v>445</v>
      </c>
      <c r="G33" s="209"/>
      <c r="H33" s="209"/>
      <c r="I33" s="205"/>
      <c r="J33" s="205"/>
    </row>
    <row r="34" spans="1:10" s="132" customFormat="1" ht="78.75" customHeight="1" x14ac:dyDescent="0.25">
      <c r="A34" s="68" t="s">
        <v>221</v>
      </c>
      <c r="B34" s="208" t="s">
        <v>213</v>
      </c>
      <c r="C34" s="204" t="s">
        <v>281</v>
      </c>
      <c r="D34" s="204" t="s">
        <v>281</v>
      </c>
      <c r="E34" s="204" t="s">
        <v>445</v>
      </c>
      <c r="F34" s="204" t="s">
        <v>445</v>
      </c>
      <c r="G34" s="209"/>
      <c r="H34" s="209"/>
      <c r="I34" s="131"/>
      <c r="J34" s="205"/>
    </row>
    <row r="35" spans="1:10" s="132" customFormat="1" ht="49.5" customHeight="1" x14ac:dyDescent="0.25">
      <c r="A35" s="68" t="s">
        <v>222</v>
      </c>
      <c r="B35" s="208" t="s">
        <v>123</v>
      </c>
      <c r="C35" s="204" t="s">
        <v>281</v>
      </c>
      <c r="D35" s="204" t="s">
        <v>281</v>
      </c>
      <c r="E35" s="204" t="s">
        <v>445</v>
      </c>
      <c r="F35" s="204" t="s">
        <v>445</v>
      </c>
      <c r="G35" s="209"/>
      <c r="H35" s="209"/>
      <c r="I35" s="131"/>
      <c r="J35" s="205"/>
    </row>
    <row r="36" spans="1:10" s="130" customFormat="1" ht="37.5" customHeight="1" x14ac:dyDescent="0.25">
      <c r="A36" s="68" t="s">
        <v>223</v>
      </c>
      <c r="B36" s="208" t="s">
        <v>205</v>
      </c>
      <c r="C36" s="204" t="s">
        <v>281</v>
      </c>
      <c r="D36" s="204" t="s">
        <v>281</v>
      </c>
      <c r="E36" s="204" t="s">
        <v>445</v>
      </c>
      <c r="F36" s="204" t="s">
        <v>445</v>
      </c>
      <c r="G36" s="210"/>
      <c r="H36" s="210"/>
      <c r="I36" s="205"/>
      <c r="J36" s="205"/>
    </row>
    <row r="37" spans="1:10" s="192" customFormat="1" ht="21.75" customHeight="1" x14ac:dyDescent="0.25">
      <c r="A37" s="68" t="s">
        <v>224</v>
      </c>
      <c r="B37" s="208" t="s">
        <v>121</v>
      </c>
      <c r="C37" s="204" t="s">
        <v>281</v>
      </c>
      <c r="D37" s="204" t="s">
        <v>281</v>
      </c>
      <c r="E37" s="204"/>
      <c r="F37" s="204"/>
      <c r="G37" s="210"/>
      <c r="H37" s="210"/>
      <c r="I37" s="205"/>
      <c r="J37" s="205"/>
    </row>
    <row r="38" spans="1:10" s="192" customFormat="1" ht="34.5" customHeight="1" x14ac:dyDescent="0.25">
      <c r="A38" s="68" t="s">
        <v>225</v>
      </c>
      <c r="B38" s="203" t="s">
        <v>120</v>
      </c>
      <c r="C38" s="204" t="s">
        <v>281</v>
      </c>
      <c r="D38" s="204" t="s">
        <v>281</v>
      </c>
      <c r="E38" s="204"/>
      <c r="F38" s="204"/>
      <c r="G38" s="205"/>
      <c r="H38" s="205"/>
      <c r="I38" s="205"/>
      <c r="J38" s="205"/>
    </row>
    <row r="39" spans="1:10" s="192" customFormat="1" ht="78.75" x14ac:dyDescent="0.25">
      <c r="A39" s="68">
        <v>2</v>
      </c>
      <c r="B39" s="208" t="s">
        <v>210</v>
      </c>
      <c r="C39" s="204" t="s">
        <v>281</v>
      </c>
      <c r="D39" s="204" t="s">
        <v>281</v>
      </c>
      <c r="E39" s="204" t="s">
        <v>445</v>
      </c>
      <c r="F39" s="204" t="s">
        <v>445</v>
      </c>
      <c r="G39" s="209"/>
      <c r="H39" s="209"/>
      <c r="I39" s="205"/>
      <c r="J39" s="205"/>
    </row>
    <row r="40" spans="1:10" s="192" customFormat="1" ht="33.75" customHeight="1" x14ac:dyDescent="0.25">
      <c r="A40" s="68" t="s">
        <v>119</v>
      </c>
      <c r="B40" s="208" t="s">
        <v>212</v>
      </c>
      <c r="C40" s="204" t="s">
        <v>281</v>
      </c>
      <c r="D40" s="204" t="s">
        <v>281</v>
      </c>
      <c r="E40" s="211">
        <v>43268</v>
      </c>
      <c r="F40" s="211">
        <v>43268</v>
      </c>
      <c r="G40" s="212">
        <v>1</v>
      </c>
      <c r="H40" s="212">
        <v>1</v>
      </c>
      <c r="I40" s="205"/>
      <c r="J40" s="205"/>
    </row>
    <row r="41" spans="1:10" s="192" customFormat="1" ht="63" customHeight="1" x14ac:dyDescent="0.25">
      <c r="A41" s="68" t="s">
        <v>118</v>
      </c>
      <c r="B41" s="203" t="s">
        <v>263</v>
      </c>
      <c r="C41" s="204" t="s">
        <v>281</v>
      </c>
      <c r="D41" s="204" t="s">
        <v>281</v>
      </c>
      <c r="E41" s="204" t="s">
        <v>445</v>
      </c>
      <c r="F41" s="204" t="s">
        <v>445</v>
      </c>
      <c r="G41" s="209"/>
      <c r="H41" s="209"/>
      <c r="I41" s="205"/>
      <c r="J41" s="205"/>
    </row>
    <row r="42" spans="1:10" s="192" customFormat="1" ht="58.5" customHeight="1" x14ac:dyDescent="0.25">
      <c r="A42" s="68">
        <v>3</v>
      </c>
      <c r="B42" s="208" t="s">
        <v>211</v>
      </c>
      <c r="C42" s="204" t="s">
        <v>281</v>
      </c>
      <c r="D42" s="204" t="s">
        <v>281</v>
      </c>
      <c r="E42" s="204" t="s">
        <v>445</v>
      </c>
      <c r="F42" s="204" t="s">
        <v>445</v>
      </c>
      <c r="G42" s="209"/>
      <c r="H42" s="209"/>
      <c r="I42" s="205"/>
      <c r="J42" s="205"/>
    </row>
    <row r="43" spans="1:10" s="192" customFormat="1" ht="34.5" customHeight="1" x14ac:dyDescent="0.25">
      <c r="A43" s="68" t="s">
        <v>117</v>
      </c>
      <c r="B43" s="208" t="s">
        <v>115</v>
      </c>
      <c r="C43" s="204" t="s">
        <v>281</v>
      </c>
      <c r="D43" s="204" t="s">
        <v>281</v>
      </c>
      <c r="E43" s="211">
        <v>42542</v>
      </c>
      <c r="F43" s="211">
        <v>42542</v>
      </c>
      <c r="G43" s="212">
        <v>1</v>
      </c>
      <c r="H43" s="212">
        <v>1</v>
      </c>
      <c r="I43" s="205"/>
      <c r="J43" s="205"/>
    </row>
    <row r="44" spans="1:10" s="192" customFormat="1" ht="24.75" customHeight="1" x14ac:dyDescent="0.25">
      <c r="A44" s="68" t="s">
        <v>116</v>
      </c>
      <c r="B44" s="208" t="s">
        <v>113</v>
      </c>
      <c r="C44" s="204" t="s">
        <v>281</v>
      </c>
      <c r="D44" s="204" t="s">
        <v>281</v>
      </c>
      <c r="E44" s="204" t="s">
        <v>445</v>
      </c>
      <c r="F44" s="204" t="s">
        <v>445</v>
      </c>
      <c r="G44" s="205"/>
      <c r="H44" s="205"/>
      <c r="I44" s="205"/>
      <c r="J44" s="205"/>
    </row>
    <row r="45" spans="1:10" s="192" customFormat="1" ht="90.75" customHeight="1" x14ac:dyDescent="0.25">
      <c r="A45" s="68" t="s">
        <v>114</v>
      </c>
      <c r="B45" s="208" t="s">
        <v>216</v>
      </c>
      <c r="C45" s="204" t="s">
        <v>281</v>
      </c>
      <c r="D45" s="204" t="s">
        <v>281</v>
      </c>
      <c r="E45" s="204" t="s">
        <v>445</v>
      </c>
      <c r="F45" s="204" t="s">
        <v>445</v>
      </c>
      <c r="G45" s="205"/>
      <c r="H45" s="205"/>
      <c r="I45" s="205"/>
      <c r="J45" s="205"/>
    </row>
    <row r="46" spans="1:10" s="192" customFormat="1" ht="167.25" customHeight="1" x14ac:dyDescent="0.25">
      <c r="A46" s="68" t="s">
        <v>112</v>
      </c>
      <c r="B46" s="208" t="s">
        <v>214</v>
      </c>
      <c r="C46" s="204" t="s">
        <v>281</v>
      </c>
      <c r="D46" s="204" t="s">
        <v>281</v>
      </c>
      <c r="E46" s="204" t="s">
        <v>445</v>
      </c>
      <c r="F46" s="204" t="s">
        <v>445</v>
      </c>
      <c r="G46" s="205"/>
      <c r="H46" s="205"/>
      <c r="I46" s="205"/>
      <c r="J46" s="205"/>
    </row>
    <row r="47" spans="1:10" s="192" customFormat="1" ht="30.75" customHeight="1" x14ac:dyDescent="0.25">
      <c r="A47" s="68" t="s">
        <v>110</v>
      </c>
      <c r="B47" s="208" t="s">
        <v>111</v>
      </c>
      <c r="C47" s="204" t="s">
        <v>281</v>
      </c>
      <c r="D47" s="204" t="s">
        <v>281</v>
      </c>
      <c r="E47" s="204" t="s">
        <v>454</v>
      </c>
      <c r="F47" s="204" t="s">
        <v>454</v>
      </c>
      <c r="G47" s="205"/>
      <c r="H47" s="205"/>
      <c r="I47" s="205"/>
      <c r="J47" s="205"/>
    </row>
    <row r="48" spans="1:10" s="192" customFormat="1" ht="37.5" customHeight="1" x14ac:dyDescent="0.25">
      <c r="A48" s="68" t="s">
        <v>226</v>
      </c>
      <c r="B48" s="203" t="s">
        <v>109</v>
      </c>
      <c r="C48" s="204" t="s">
        <v>281</v>
      </c>
      <c r="D48" s="204" t="s">
        <v>281</v>
      </c>
      <c r="E48" s="204"/>
      <c r="F48" s="204"/>
      <c r="G48" s="205"/>
      <c r="H48" s="205"/>
      <c r="I48" s="205"/>
      <c r="J48" s="205"/>
    </row>
    <row r="49" spans="1:10" s="192" customFormat="1" ht="35.25" customHeight="1" x14ac:dyDescent="0.25">
      <c r="A49" s="68">
        <v>4</v>
      </c>
      <c r="B49" s="208" t="s">
        <v>107</v>
      </c>
      <c r="C49" s="204" t="s">
        <v>281</v>
      </c>
      <c r="D49" s="204" t="s">
        <v>281</v>
      </c>
      <c r="E49" s="204" t="s">
        <v>445</v>
      </c>
      <c r="F49" s="204" t="s">
        <v>445</v>
      </c>
      <c r="G49" s="205"/>
      <c r="H49" s="205"/>
      <c r="I49" s="205"/>
      <c r="J49" s="205"/>
    </row>
    <row r="50" spans="1:10" s="192" customFormat="1" ht="86.25" customHeight="1" x14ac:dyDescent="0.25">
      <c r="A50" s="68" t="s">
        <v>108</v>
      </c>
      <c r="B50" s="208" t="s">
        <v>215</v>
      </c>
      <c r="C50" s="204" t="s">
        <v>281</v>
      </c>
      <c r="D50" s="204" t="s">
        <v>281</v>
      </c>
      <c r="E50" s="211">
        <v>43342</v>
      </c>
      <c r="F50" s="211">
        <v>43342</v>
      </c>
      <c r="G50" s="209">
        <v>0</v>
      </c>
      <c r="H50" s="209">
        <v>0</v>
      </c>
      <c r="I50" s="205"/>
      <c r="J50" s="205"/>
    </row>
    <row r="51" spans="1:10" s="192" customFormat="1" ht="77.25" customHeight="1" x14ac:dyDescent="0.25">
      <c r="A51" s="68" t="s">
        <v>106</v>
      </c>
      <c r="B51" s="208" t="s">
        <v>217</v>
      </c>
      <c r="C51" s="204" t="s">
        <v>281</v>
      </c>
      <c r="D51" s="204" t="s">
        <v>281</v>
      </c>
      <c r="E51" s="204" t="s">
        <v>445</v>
      </c>
      <c r="F51" s="204" t="s">
        <v>445</v>
      </c>
      <c r="G51" s="209"/>
      <c r="H51" s="209"/>
      <c r="I51" s="205"/>
      <c r="J51" s="205"/>
    </row>
    <row r="52" spans="1:10" s="192" customFormat="1" ht="71.25" customHeight="1" x14ac:dyDescent="0.25">
      <c r="A52" s="68" t="s">
        <v>104</v>
      </c>
      <c r="B52" s="208" t="s">
        <v>105</v>
      </c>
      <c r="C52" s="204" t="s">
        <v>281</v>
      </c>
      <c r="D52" s="204" t="s">
        <v>281</v>
      </c>
      <c r="E52" s="204" t="s">
        <v>445</v>
      </c>
      <c r="F52" s="204" t="s">
        <v>445</v>
      </c>
      <c r="G52" s="209"/>
      <c r="H52" s="209"/>
      <c r="I52" s="205"/>
      <c r="J52" s="205"/>
    </row>
    <row r="53" spans="1:10" s="192" customFormat="1" ht="48" customHeight="1" x14ac:dyDescent="0.25">
      <c r="A53" s="68" t="s">
        <v>102</v>
      </c>
      <c r="B53" s="213" t="s">
        <v>218</v>
      </c>
      <c r="C53" s="204" t="s">
        <v>281</v>
      </c>
      <c r="D53" s="204" t="s">
        <v>281</v>
      </c>
      <c r="E53" s="211">
        <v>43343</v>
      </c>
      <c r="F53" s="211">
        <v>43343</v>
      </c>
      <c r="G53" s="209">
        <v>0</v>
      </c>
      <c r="H53" s="209">
        <v>0</v>
      </c>
      <c r="I53" s="205"/>
      <c r="J53" s="205"/>
    </row>
    <row r="54" spans="1:10" s="192" customFormat="1" ht="46.5" customHeight="1" x14ac:dyDescent="0.25">
      <c r="A54" s="68" t="s">
        <v>219</v>
      </c>
      <c r="B54" s="208" t="s">
        <v>103</v>
      </c>
      <c r="C54" s="204" t="s">
        <v>281</v>
      </c>
      <c r="D54" s="204" t="s">
        <v>281</v>
      </c>
      <c r="E54" s="204" t="s">
        <v>445</v>
      </c>
      <c r="F54" s="204" t="s">
        <v>445</v>
      </c>
      <c r="G54" s="209"/>
      <c r="H54" s="209"/>
      <c r="I54" s="205"/>
      <c r="J54" s="205"/>
    </row>
  </sheetData>
  <mergeCells count="21">
    <mergeCell ref="A15:J15"/>
    <mergeCell ref="A12:J12"/>
    <mergeCell ref="A8:J8"/>
    <mergeCell ref="A13:J13"/>
    <mergeCell ref="A14:J14"/>
    <mergeCell ref="A5:J5"/>
    <mergeCell ref="A7:J7"/>
    <mergeCell ref="A9:J9"/>
    <mergeCell ref="A11:J11"/>
    <mergeCell ref="A10:J10"/>
    <mergeCell ref="B21:B23"/>
    <mergeCell ref="C22:D22"/>
    <mergeCell ref="A16:J16"/>
    <mergeCell ref="E22:F22"/>
    <mergeCell ref="J21:J23"/>
    <mergeCell ref="A21:A23"/>
    <mergeCell ref="H21:H23"/>
    <mergeCell ref="G21:G23"/>
    <mergeCell ref="I21:I23"/>
    <mergeCell ref="C21:F21"/>
    <mergeCell ref="A19:J19"/>
  </mergeCells>
  <phoneticPr fontId="48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2016-01-18T07:54:38Z</cp:lastPrinted>
  <dcterms:created xsi:type="dcterms:W3CDTF">2015-08-16T15:31:05Z</dcterms:created>
  <dcterms:modified xsi:type="dcterms:W3CDTF">2019-11-11T09:54:37Z</dcterms:modified>
</cp:coreProperties>
</file>