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80" yWindow="30" windowWidth="14220" windowHeight="12360" tabRatio="887" firstSheet="3" activeTab="10"/>
  </bookViews>
  <sheets>
    <sheet name="1. паспорт местоположение" sheetId="7" r:id="rId1"/>
    <sheet name="2. паспорт  ТП" sheetId="24" r:id="rId2"/>
    <sheet name="3.1. паспорт Техсостояние ПС" sheetId="13" r:id="rId3"/>
    <sheet name="3.2 паспорт Техсостояние ЛЭП" sheetId="29" r:id="rId4"/>
    <sheet name="3.3 паспорт описание" sheetId="6" r:id="rId5"/>
    <sheet name="3.4. Паспорт надежность" sheetId="26" r:id="rId6"/>
    <sheet name="4.паспорт бюджет" sheetId="27" r:id="rId7"/>
    <sheet name=" 5 анализ эконом эфф" sheetId="23" r:id="rId8"/>
    <sheet name="6.1. Паспорт сетевой график" sheetId="16" r:id="rId9"/>
    <sheet name="6.2. Паспорт фин осв ввод" sheetId="15" r:id="rId10"/>
    <sheet name="7.паспорт отчет о закупке" sheetId="28" r:id="rId11"/>
    <sheet name="8. Общие сведения" sheetId="22" r:id="rId12"/>
  </sheets>
  <externalReferences>
    <externalReference r:id="rId13"/>
    <externalReference r:id="rId14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7">' 5 анализ эконом эфф'!$A$1:$F$27</definedName>
    <definedName name="_xlnm.Print_Area" localSheetId="0">'1. паспорт местоположение'!$A$1:$C$49</definedName>
    <definedName name="_xlnm.Print_Area" localSheetId="1">'2. паспорт  ТП'!$A$1:$S$22</definedName>
    <definedName name="_xlnm.Print_Area" localSheetId="2">'3.1. паспорт Техсостояние ПС'!$A$1:$T$26</definedName>
    <definedName name="_xlnm.Print_Area" localSheetId="3">'3.2 паспорт Техсостояние ЛЭП'!$A$1:$AA$25</definedName>
    <definedName name="_xlnm.Print_Area" localSheetId="4">'3.3 паспорт описание'!$A$1:$C$30</definedName>
    <definedName name="_xlnm.Print_Area" localSheetId="5">'3.4. Паспорт надежность'!$A$1:$Z$33</definedName>
    <definedName name="_xlnm.Print_Area" localSheetId="8">'6.1. Паспорт сетевой график'!$A$1:$J$54</definedName>
    <definedName name="_xlnm.Print_Area" localSheetId="9">'6.2. Паспорт фин осв ввод'!$A$1:$G$64</definedName>
  </definedNames>
  <calcPr calcId="145621"/>
</workbook>
</file>

<file path=xl/calcChain.xml><?xml version="1.0" encoding="utf-8"?>
<calcChain xmlns="http://schemas.openxmlformats.org/spreadsheetml/2006/main">
  <c r="B27" i="22" l="1"/>
  <c r="B26" i="22"/>
  <c r="B25" i="22"/>
  <c r="C30" i="6"/>
  <c r="C29" i="6"/>
  <c r="C28" i="6"/>
  <c r="A15" i="7"/>
  <c r="I31" i="15" l="1"/>
  <c r="I32" i="15"/>
  <c r="I33" i="15"/>
  <c r="I34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31" i="15"/>
  <c r="K64" i="15"/>
  <c r="J64" i="15"/>
  <c r="I64" i="15"/>
  <c r="H64" i="15"/>
  <c r="G64" i="15"/>
  <c r="C64" i="15"/>
  <c r="K63" i="15"/>
  <c r="J63" i="15"/>
  <c r="I63" i="15"/>
  <c r="H63" i="15"/>
  <c r="G63" i="15"/>
  <c r="C63" i="15"/>
  <c r="E63" i="15" s="1"/>
  <c r="K62" i="15"/>
  <c r="J62" i="15"/>
  <c r="I62" i="15"/>
  <c r="H62" i="15"/>
  <c r="G62" i="15"/>
  <c r="C62" i="15"/>
  <c r="K61" i="15"/>
  <c r="J61" i="15"/>
  <c r="I61" i="15"/>
  <c r="H61" i="15"/>
  <c r="G61" i="15"/>
  <c r="C61" i="15"/>
  <c r="E61" i="15" s="1"/>
  <c r="K60" i="15"/>
  <c r="J60" i="15"/>
  <c r="I60" i="15"/>
  <c r="H60" i="15"/>
  <c r="G60" i="15"/>
  <c r="C60" i="15"/>
  <c r="K57" i="15"/>
  <c r="J57" i="15"/>
  <c r="I57" i="15"/>
  <c r="H57" i="15"/>
  <c r="G57" i="15"/>
  <c r="E57" i="15"/>
  <c r="C57" i="15"/>
  <c r="K56" i="15"/>
  <c r="J56" i="15"/>
  <c r="I56" i="15"/>
  <c r="H56" i="15"/>
  <c r="G56" i="15"/>
  <c r="E56" i="15"/>
  <c r="C56" i="15"/>
  <c r="K55" i="15"/>
  <c r="J55" i="15"/>
  <c r="I55" i="15"/>
  <c r="H55" i="15"/>
  <c r="G55" i="15"/>
  <c r="E55" i="15"/>
  <c r="C55" i="15"/>
  <c r="K54" i="15"/>
  <c r="J54" i="15"/>
  <c r="I54" i="15"/>
  <c r="H54" i="15"/>
  <c r="G54" i="15"/>
  <c r="C54" i="15"/>
  <c r="E54" i="15" s="1"/>
  <c r="K53" i="15"/>
  <c r="J53" i="15"/>
  <c r="I53" i="15"/>
  <c r="H53" i="15"/>
  <c r="G53" i="15"/>
  <c r="C53" i="15"/>
  <c r="K52" i="15"/>
  <c r="J52" i="15"/>
  <c r="I52" i="15"/>
  <c r="H52" i="15"/>
  <c r="G52" i="15"/>
  <c r="C52" i="15"/>
  <c r="E52" i="15" s="1"/>
  <c r="K50" i="15"/>
  <c r="J50" i="15"/>
  <c r="I50" i="15"/>
  <c r="H50" i="15"/>
  <c r="G50" i="15"/>
  <c r="C50" i="15"/>
  <c r="K49" i="15"/>
  <c r="J49" i="15"/>
  <c r="I49" i="15"/>
  <c r="H49" i="15"/>
  <c r="G49" i="15"/>
  <c r="C49" i="15"/>
  <c r="E49" i="15" s="1"/>
  <c r="K48" i="15"/>
  <c r="J48" i="15"/>
  <c r="I48" i="15"/>
  <c r="H48" i="15"/>
  <c r="G48" i="15"/>
  <c r="C48" i="15"/>
  <c r="E48" i="15" s="1"/>
  <c r="K47" i="15"/>
  <c r="J47" i="15"/>
  <c r="I47" i="15"/>
  <c r="H47" i="15"/>
  <c r="G47" i="15"/>
  <c r="C47" i="15"/>
  <c r="E47" i="15" s="1"/>
  <c r="K46" i="15"/>
  <c r="J46" i="15"/>
  <c r="I46" i="15"/>
  <c r="H46" i="15"/>
  <c r="G46" i="15"/>
  <c r="C46" i="15"/>
  <c r="K45" i="15"/>
  <c r="J45" i="15"/>
  <c r="I45" i="15"/>
  <c r="H45" i="15"/>
  <c r="G45" i="15"/>
  <c r="C45" i="15"/>
  <c r="E45" i="15" s="1"/>
  <c r="K44" i="15"/>
  <c r="J44" i="15"/>
  <c r="I44" i="15"/>
  <c r="H44" i="15"/>
  <c r="G44" i="15"/>
  <c r="C44" i="15"/>
  <c r="E44" i="15" s="1"/>
  <c r="K42" i="15"/>
  <c r="J42" i="15"/>
  <c r="I42" i="15"/>
  <c r="H42" i="15"/>
  <c r="G42" i="15"/>
  <c r="C42" i="15"/>
  <c r="E42" i="15" s="1"/>
  <c r="K41" i="15"/>
  <c r="J41" i="15"/>
  <c r="I41" i="15"/>
  <c r="H41" i="15"/>
  <c r="G41" i="15"/>
  <c r="C41" i="15"/>
  <c r="K40" i="15"/>
  <c r="J40" i="15"/>
  <c r="I40" i="15"/>
  <c r="H40" i="15"/>
  <c r="G40" i="15"/>
  <c r="C40" i="15"/>
  <c r="E40" i="15" s="1"/>
  <c r="K39" i="15"/>
  <c r="J39" i="15"/>
  <c r="I39" i="15"/>
  <c r="H39" i="15"/>
  <c r="G39" i="15"/>
  <c r="C39" i="15"/>
  <c r="E39" i="15" s="1"/>
  <c r="K38" i="15"/>
  <c r="J38" i="15"/>
  <c r="I38" i="15"/>
  <c r="H38" i="15"/>
  <c r="G38" i="15"/>
  <c r="C38" i="15"/>
  <c r="E38" i="15" s="1"/>
  <c r="K37" i="15"/>
  <c r="J37" i="15"/>
  <c r="I37" i="15"/>
  <c r="H37" i="15"/>
  <c r="G37" i="15"/>
  <c r="C37" i="15"/>
  <c r="K36" i="15"/>
  <c r="J36" i="15"/>
  <c r="I36" i="15"/>
  <c r="H36" i="15"/>
  <c r="G36" i="15"/>
  <c r="C36" i="15"/>
  <c r="E36" i="15" s="1"/>
  <c r="J34" i="15"/>
  <c r="K34" i="15" s="1"/>
  <c r="H34" i="15"/>
  <c r="G34" i="15"/>
  <c r="D34" i="15"/>
  <c r="C34" i="15"/>
  <c r="J33" i="15"/>
  <c r="K33" i="15" s="1"/>
  <c r="H33" i="15"/>
  <c r="E33" i="15" s="1"/>
  <c r="G33" i="15"/>
  <c r="D33" i="15"/>
  <c r="C33" i="15"/>
  <c r="J32" i="15"/>
  <c r="K32" i="15" s="1"/>
  <c r="H32" i="15"/>
  <c r="E32" i="15" s="1"/>
  <c r="G32" i="15"/>
  <c r="D32" i="15"/>
  <c r="C32" i="15"/>
  <c r="J31" i="15"/>
  <c r="K31" i="15" s="1"/>
  <c r="G31" i="15"/>
  <c r="C31" i="15"/>
  <c r="H31" i="15" s="1"/>
  <c r="K30" i="15"/>
  <c r="J30" i="15"/>
  <c r="I30" i="15"/>
  <c r="H30" i="15"/>
  <c r="G30" i="15"/>
  <c r="F30" i="15"/>
  <c r="E30" i="15"/>
  <c r="D30" i="15"/>
  <c r="C30" i="15"/>
  <c r="J29" i="15"/>
  <c r="K29" i="15" s="1"/>
  <c r="I29" i="15"/>
  <c r="H29" i="15"/>
  <c r="G29" i="15"/>
  <c r="E29" i="15"/>
  <c r="D29" i="15"/>
  <c r="C29" i="15"/>
  <c r="J28" i="15"/>
  <c r="K28" i="15" s="1"/>
  <c r="I28" i="15"/>
  <c r="H28" i="15"/>
  <c r="G28" i="15"/>
  <c r="E28" i="15"/>
  <c r="D28" i="15"/>
  <c r="C28" i="15"/>
  <c r="J27" i="15"/>
  <c r="K27" i="15" s="1"/>
  <c r="I27" i="15"/>
  <c r="H27" i="15"/>
  <c r="G27" i="15"/>
  <c r="D27" i="15" s="1"/>
  <c r="C27" i="15"/>
  <c r="J26" i="15"/>
  <c r="F26" i="15" s="1"/>
  <c r="H26" i="15"/>
  <c r="I26" i="15" s="1"/>
  <c r="G26" i="15"/>
  <c r="D26" i="15" s="1"/>
  <c r="C26" i="15"/>
  <c r="K25" i="15"/>
  <c r="J25" i="15"/>
  <c r="H25" i="15"/>
  <c r="I25" i="15" s="1"/>
  <c r="G25" i="15"/>
  <c r="E25" i="15" s="1"/>
  <c r="F25" i="15"/>
  <c r="C25" i="15"/>
  <c r="K24" i="15"/>
  <c r="J24" i="15"/>
  <c r="I24" i="15"/>
  <c r="H24" i="15"/>
  <c r="G24" i="15"/>
  <c r="F24" i="15"/>
  <c r="E24" i="15"/>
  <c r="D24" i="15"/>
  <c r="C24" i="15"/>
  <c r="E34" i="15" l="1"/>
  <c r="E37" i="15"/>
  <c r="E41" i="15"/>
  <c r="E46" i="15"/>
  <c r="E50" i="15"/>
  <c r="E53" i="15"/>
  <c r="E60" i="15"/>
  <c r="E62" i="15"/>
  <c r="E64" i="15"/>
  <c r="E31" i="15"/>
  <c r="E26" i="15"/>
  <c r="F27" i="15"/>
  <c r="E27" i="15" s="1"/>
  <c r="D25" i="15"/>
  <c r="K26" i="15"/>
  <c r="D31" i="15"/>
  <c r="A15" i="6" l="1"/>
  <c r="C24" i="13"/>
  <c r="B23" i="22"/>
  <c r="A15" i="23"/>
  <c r="A15" i="22"/>
  <c r="B21" i="22" s="1"/>
  <c r="A12" i="22"/>
  <c r="A15" i="28"/>
  <c r="A12" i="28"/>
  <c r="A14" i="15"/>
  <c r="A11" i="15"/>
  <c r="A15" i="16"/>
  <c r="A12" i="16"/>
  <c r="A12" i="23"/>
  <c r="A16" i="27"/>
  <c r="A13" i="27"/>
  <c r="A14" i="26"/>
  <c r="A11" i="26"/>
  <c r="A12" i="6"/>
  <c r="A15" i="29"/>
  <c r="A12" i="29"/>
  <c r="A15" i="13"/>
  <c r="A12" i="13"/>
  <c r="A14" i="24"/>
  <c r="A11" i="24"/>
  <c r="A5" i="22"/>
  <c r="A5" i="28"/>
  <c r="A4" i="15"/>
  <c r="A5" i="16"/>
  <c r="A5" i="23"/>
  <c r="A6" i="27"/>
  <c r="A4" i="26"/>
  <c r="A5" i="6"/>
  <c r="A5" i="29"/>
  <c r="A5" i="13"/>
  <c r="A4" i="24"/>
  <c r="F25" i="28"/>
  <c r="G25" i="28"/>
  <c r="H25" i="28" s="1"/>
  <c r="I25" i="28" s="1"/>
  <c r="J25" i="28" s="1"/>
  <c r="K25" i="28" s="1"/>
  <c r="L25" i="28" s="1"/>
  <c r="M25" i="28" s="1"/>
  <c r="N25" i="28" s="1"/>
  <c r="O25" i="28" s="1"/>
  <c r="P25" i="28" s="1"/>
  <c r="Q25" i="28" s="1"/>
  <c r="R25" i="28" s="1"/>
  <c r="S25" i="28" s="1"/>
  <c r="T25" i="28" s="1"/>
  <c r="U25" i="28" s="1"/>
  <c r="V25" i="28" s="1"/>
  <c r="W25" i="28" s="1"/>
  <c r="X25" i="28" s="1"/>
  <c r="Y25" i="28" s="1"/>
  <c r="Z25" i="28" s="1"/>
  <c r="AA25" i="28" s="1"/>
  <c r="AB25" i="28" s="1"/>
  <c r="AC25" i="28" s="1"/>
  <c r="AD25" i="28" s="1"/>
  <c r="AE25" i="28" s="1"/>
  <c r="AF25" i="28" s="1"/>
  <c r="AG25" i="28" s="1"/>
  <c r="AH25" i="28" s="1"/>
  <c r="AI25" i="28" s="1"/>
  <c r="AJ25" i="28" s="1"/>
  <c r="AK25" i="28" s="1"/>
  <c r="AL25" i="28" s="1"/>
  <c r="AM25" i="28" s="1"/>
  <c r="AN25" i="28" s="1"/>
  <c r="AO25" i="28" s="1"/>
  <c r="AP25" i="28" s="1"/>
  <c r="AQ25" i="28" s="1"/>
  <c r="AR25" i="28" s="1"/>
  <c r="AS25" i="28" s="1"/>
  <c r="AT25" i="28" s="1"/>
  <c r="AU25" i="28" s="1"/>
  <c r="AV25" i="28" s="1"/>
  <c r="C49" i="7" l="1"/>
  <c r="B55" i="22"/>
  <c r="B53" i="22"/>
  <c r="C48" i="7"/>
</calcChain>
</file>

<file path=xl/sharedStrings.xml><?xml version="1.0" encoding="utf-8"?>
<sst xmlns="http://schemas.openxmlformats.org/spreadsheetml/2006/main" count="1241" uniqueCount="484">
  <si>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</si>
  <si>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</si>
  <si>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</si>
  <si>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</si>
  <si>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</si>
  <si>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</si>
  <si>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</si>
  <si>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</si>
  <si>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</si>
  <si>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</si>
  <si>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</si>
  <si>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</si>
  <si>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</si>
  <si>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</si>
  <si>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</si>
  <si>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</si>
  <si>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</si>
  <si>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</si>
  <si>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</si>
  <si>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</si>
  <si>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</si>
  <si>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</si>
  <si>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</si>
  <si>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</si>
  <si>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</si>
  <si>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</si>
  <si>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</si>
  <si>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</si>
  <si>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</si>
  <si>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</si>
  <si>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</si>
  <si>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</si>
  <si>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</si>
  <si>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</si>
  <si>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</si>
  <si>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</si>
  <si>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</si>
  <si>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</si>
  <si>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</si>
  <si>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</si>
  <si>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</si>
  <si>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</si>
  <si>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</si>
  <si>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</si>
  <si>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</si>
  <si>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</si>
  <si>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</si>
  <si>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</si>
  <si>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</si>
  <si>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</si>
  <si>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</si>
  <si>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</si>
  <si>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</si>
  <si>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</si>
  <si>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</si>
  <si>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</si>
  <si>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</si>
  <si>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</si>
  <si>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</si>
  <si>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</si>
  <si>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</si>
  <si>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</si>
  <si>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</si>
  <si>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</si>
  <si>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</si>
  <si>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</si>
  <si>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</si>
  <si>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</si>
  <si>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</si>
  <si>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</si>
  <si>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</si>
  <si>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</si>
  <si>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</si>
  <si>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</si>
  <si>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</si>
  <si>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</si>
  <si>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</si>
  <si>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</si>
  <si>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</si>
  <si>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</si>
  <si>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</si>
  <si>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</si>
  <si>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</si>
  <si>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</si>
  <si>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</si>
  <si>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</si>
  <si>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</si>
  <si>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</si>
  <si>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</si>
  <si>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</si>
  <si>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</si>
  <si>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</si>
  <si>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</si>
  <si>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</si>
  <si>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</si>
  <si>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</si>
  <si>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</si>
  <si>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</si>
  <si>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</si>
  <si>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</si>
  <si>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</si>
  <si>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</si>
  <si>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</si>
  <si>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</si>
  <si>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</si>
  <si>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</si>
  <si>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</si>
  <si>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</si>
  <si>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</si>
  <si>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</si>
  <si>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</si>
  <si>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</si>
  <si>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</si>
  <si>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</si>
  <si>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</si>
  <si>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</si>
  <si>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</si>
  <si>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</si>
  <si>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</si>
  <si>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</si>
  <si>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</si>
  <si>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</si>
  <si>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</si>
  <si>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</si>
  <si>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</si>
  <si>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</si>
  <si>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</si>
  <si>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</si>
  <si>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</si>
  <si>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</si>
  <si>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</si>
  <si>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</si>
  <si>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</si>
  <si>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</si>
  <si>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</si>
  <si>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</si>
  <si>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</si>
  <si>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</si>
  <si>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</si>
  <si>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</si>
  <si>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</si>
  <si>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</si>
  <si>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</si>
  <si>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</si>
  <si>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</si>
  <si>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Диспетчерское наименование оборудования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</si>
  <si>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</si>
  <si>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</si>
  <si>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</si>
  <si>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</si>
  <si>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</si>
  <si>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</si>
  <si>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</si>
  <si>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</si>
  <si>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</si>
  <si>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</si>
  <si>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</si>
  <si>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</si>
  <si>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</si>
  <si>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</si>
  <si>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</si>
  <si>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</si>
  <si>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</si>
  <si>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</si>
  <si>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</si>
  <si>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</si>
  <si>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</si>
  <si>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</si>
  <si>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</si>
  <si>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</si>
  <si>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</si>
  <si>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</si>
  <si>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</si>
  <si>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</si>
  <si>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</si>
  <si>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</si>
  <si>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</si>
  <si>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</si>
  <si>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</si>
  <si>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</si>
  <si>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</si>
  <si>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</si>
  <si>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</si>
  <si>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</si>
  <si>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</si>
  <si>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</si>
  <si>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</si>
  <si>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</si>
  <si>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</si>
  <si>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</si>
  <si>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</si>
  <si>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</si>
  <si>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</si>
  <si>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</si>
  <si>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</si>
  <si>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</si>
  <si>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</si>
  <si>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</si>
  <si>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</si>
  <si>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</si>
  <si>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</si>
  <si>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</si>
  <si>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</si>
  <si>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</si>
  <si>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</si>
  <si>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</si>
  <si>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</si>
  <si>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</si>
  <si>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</si>
  <si>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</si>
  <si>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</si>
  <si>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</si>
  <si>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</si>
  <si>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</si>
  <si>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</si>
  <si>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</si>
  <si>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</si>
  <si>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</si>
  <si>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</si>
  <si>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</si>
  <si>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</si>
  <si>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</si>
  <si>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</si>
  <si>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</si>
  <si>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</si>
  <si>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</si>
  <si>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</si>
  <si>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</si>
  <si>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</si>
  <si>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</si>
  <si>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</si>
  <si>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</si>
  <si>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</si>
  <si>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</si>
  <si>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</si>
  <si>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</si>
  <si>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</si>
  <si>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</si>
  <si>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</si>
  <si>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</si>
  <si>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</si>
  <si>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</si>
  <si>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</si>
  <si>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</si>
  <si>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</si>
  <si>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</si>
  <si>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</si>
  <si>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</si>
  <si>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</si>
  <si>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Раздел 5. Показатели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</si>
  <si>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</si>
  <si>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</si>
  <si>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</si>
  <si>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</si>
  <si>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</si>
  <si>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</si>
  <si>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</si>
  <si>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</si>
  <si>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</si>
  <si>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</si>
  <si>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</si>
  <si>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</si>
  <si>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</si>
  <si>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</si>
  <si>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 xml:space="preserve">    АО "Чеченэнерго  </t>
  </si>
  <si>
    <t>АО "Чеченэнерго"</t>
  </si>
  <si>
    <t>Чеченская Республика</t>
  </si>
  <si>
    <t>не требуется</t>
  </si>
  <si>
    <t>нет</t>
  </si>
  <si>
    <t>не требуются</t>
  </si>
  <si>
    <t>Сметная стоимость проекта в ценах __2017___ года с НДС, млн. руб.</t>
  </si>
  <si>
    <t>АО  "Чеченэнерго"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</si>
  <si>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</si>
  <si>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</si>
  <si>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</si>
  <si>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</si>
  <si>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Внутренняя норма доходности (IRR),
%</t>
  </si>
  <si>
    <t>простой</t>
  </si>
  <si>
    <t>дискон-
тированный</t>
  </si>
  <si>
    <t>Неокупаем</t>
  </si>
  <si>
    <t>21</t>
  </si>
  <si>
    <t>22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</si>
  <si>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</si>
  <si>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 предусмотрено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</si>
  <si>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</si>
  <si>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в СиПР не предусмотрен"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</si>
  <si>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</si>
  <si>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не планируется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</si>
  <si>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</si>
  <si>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нд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</si>
  <si>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</si>
  <si>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20</t>
  </si>
  <si>
    <t>23</t>
  </si>
  <si>
    <t>24</t>
  </si>
  <si>
    <t>25</t>
  </si>
  <si>
    <t>разделение на этапы не предусмотрено проектом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</si>
  <si>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</si>
  <si>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</si>
  <si>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</si>
  <si>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</si>
  <si>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</si>
  <si>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</si>
  <si>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</si>
  <si>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</si>
  <si>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</si>
  <si>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</si>
  <si>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</si>
  <si>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</si>
  <si>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</si>
  <si>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</si>
  <si>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</si>
  <si>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</si>
  <si>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</si>
  <si>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</si>
  <si>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</si>
  <si>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</si>
  <si>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</si>
  <si>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</si>
  <si>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</si>
  <si>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</si>
  <si>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</si>
  <si>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</si>
  <si>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</si>
  <si>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</si>
  <si>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</si>
  <si>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</si>
  <si>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</si>
  <si>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</si>
  <si>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</si>
  <si>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</si>
  <si>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</si>
  <si>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</si>
  <si>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</si>
  <si>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</si>
  <si>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</si>
  <si>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</si>
  <si>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</si>
  <si>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</si>
  <si>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</si>
  <si>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</si>
  <si>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</si>
  <si>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</si>
  <si>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</si>
  <si>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</si>
  <si>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</si>
  <si>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</si>
  <si>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Год 2016</t>
  </si>
  <si>
    <t>Описание</t>
  </si>
  <si>
    <t>год 2015</t>
  </si>
  <si>
    <t>Наименование 1</t>
  </si>
  <si>
    <t>Реквизиты акта 1</t>
  </si>
  <si>
    <t>Год 2017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</si>
  <si>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</si>
  <si>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</si>
  <si>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</si>
  <si>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</si>
  <si>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</si>
  <si>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</si>
  <si>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</si>
  <si>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</si>
  <si>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</si>
  <si>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</si>
  <si>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</si>
  <si>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</si>
  <si>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</si>
  <si>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</si>
  <si>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</si>
  <si>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</si>
  <si>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</si>
  <si>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</si>
  <si>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</si>
  <si>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</si>
  <si>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</si>
  <si>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</si>
  <si>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</si>
  <si>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</si>
  <si>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</si>
  <si>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</si>
  <si>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</si>
  <si>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</si>
  <si>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</si>
  <si>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</si>
  <si>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</si>
  <si>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</si>
  <si>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</si>
  <si>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</si>
  <si>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</si>
  <si>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</si>
  <si>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</si>
  <si>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</si>
  <si>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</si>
  <si>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</si>
  <si>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</si>
  <si>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</si>
  <si>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</si>
  <si>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</si>
  <si>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Другое</t>
  </si>
  <si>
    <t>N-1</t>
  </si>
  <si>
    <t>N</t>
  </si>
  <si>
    <t>N+1</t>
  </si>
  <si>
    <t>N+2</t>
  </si>
  <si>
    <t>N+3</t>
  </si>
  <si>
    <t>N+4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</si>
  <si>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</si>
  <si>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</si>
  <si>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</si>
  <si>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</si>
  <si>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</si>
  <si>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</si>
  <si>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</si>
  <si>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</si>
  <si>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</si>
  <si>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</si>
  <si>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</si>
  <si>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</si>
  <si>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</si>
  <si>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</si>
  <si>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</si>
  <si>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</si>
  <si>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</si>
  <si>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</si>
  <si>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</si>
  <si>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</si>
  <si>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</si>
  <si>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</si>
  <si>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</si>
  <si>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</si>
  <si>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</si>
  <si>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</si>
  <si>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</si>
  <si>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</si>
  <si>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</si>
  <si>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</si>
  <si>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</si>
  <si>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</si>
  <si>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</si>
  <si>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</si>
  <si>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</si>
  <si>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</si>
  <si>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</si>
  <si>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</si>
  <si>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</si>
  <si>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</si>
  <si>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</si>
  <si>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</si>
  <si>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</si>
  <si>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</si>
  <si>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</si>
  <si>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</si>
  <si>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</si>
  <si>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</si>
  <si>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Цели</t>
  </si>
  <si>
    <t xml:space="preserve">Факт </t>
  </si>
  <si>
    <t>2018</t>
  </si>
  <si>
    <t>не проводилось</t>
  </si>
  <si>
    <t xml:space="preserve">Повышение надежности оказываемых услуг в сфере электроэнергетики </t>
  </si>
  <si>
    <t xml:space="preserve">Увеличение объемов реализации электроэнергии за счет повышения надежности электроснабжения. </t>
  </si>
  <si>
    <t>не применимо</t>
  </si>
  <si>
    <t>Освоение  капитальных вложений</t>
  </si>
  <si>
    <t>-</t>
  </si>
  <si>
    <t>Модернизация ПС 35/10 кВ Ойсунгур с установкой шкафа контроля изоляции ШПТ-РА ШКИ-КХЛ4</t>
  </si>
  <si>
    <t>Модернизация, техническое перевооружение трансформаторных и иных подстанций, распределительных пунктов</t>
  </si>
  <si>
    <t>I_Che220_18</t>
  </si>
  <si>
    <t xml:space="preserve">ПС 35/10 кВ Ойсунгур </t>
  </si>
  <si>
    <t xml:space="preserve"> Шкаф контроля изоляции</t>
  </si>
  <si>
    <t>ШПТ-РА ШКИ-КХЛ4</t>
  </si>
  <si>
    <t>Гудермесский  район</t>
  </si>
  <si>
    <t xml:space="preserve">Надёжное электроснабжение потребителей  Гудермесского  района ЧР. </t>
  </si>
  <si>
    <t>Установка  шкафа контроля изоляции ШПТ-РА ШКИ-КХЛ4 вызвано необходимостью повышения надежной работы оборудования ПС 35/10 кВ Ойсунгур</t>
  </si>
  <si>
    <t>Чеченская Республика Гудермесский район</t>
  </si>
  <si>
    <t>2019 год</t>
  </si>
  <si>
    <t>шт</t>
  </si>
  <si>
    <t>Год раскрытия информации: 2019 год</t>
  </si>
  <si>
    <t xml:space="preserve">Факт 2018 года </t>
  </si>
  <si>
    <t>по состоянию на 01.01.2019</t>
  </si>
  <si>
    <t xml:space="preserve"> по состоянию на 01.01.2018</t>
  </si>
  <si>
    <t>модернизация</t>
  </si>
  <si>
    <t>09.2019г.</t>
  </si>
  <si>
    <t>Шкаф контроля изоляции ШПТ-РА-ШКИ-УХП4</t>
  </si>
  <si>
    <t>Протокол ЦЗО</t>
  </si>
  <si>
    <t>ЦЗО, комиссия</t>
  </si>
  <si>
    <t>30.11.15г.</t>
  </si>
  <si>
    <t xml:space="preserve">ПП 291115/3 </t>
  </si>
  <si>
    <t>ООО "Русэлектро"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</si>
</sst>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;[Red]#,##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14"/>
      <color indexed="8"/>
      <name val="Calibri"/>
      <family val="2"/>
    </font>
    <font>
      <sz val="8"/>
      <name val="Calibri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3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67" fillId="0" borderId="0"/>
    <xf numFmtId="0" fontId="10" fillId="0" borderId="0"/>
    <xf numFmtId="0" fontId="67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66" fillId="0" borderId="0"/>
    <xf numFmtId="0" fontId="10" fillId="0" borderId="0"/>
    <xf numFmtId="0" fontId="28" fillId="0" borderId="0"/>
    <xf numFmtId="0" fontId="28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9" applyNumberFormat="0" applyFill="0" applyAlignment="0" applyProtection="0"/>
    <xf numFmtId="0" fontId="46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24">
    <xf numFmtId="0" fontId="0" fillId="0" borderId="0" xfId="0"/>
    <xf numFmtId="0" fontId="68" fillId="0" borderId="0" xfId="56"/>
    <xf numFmtId="0" fontId="5" fillId="0" borderId="0" xfId="56" applyFont="1"/>
    <xf numFmtId="0" fontId="3" fillId="0" borderId="0" xfId="56" applyFont="1" applyAlignment="1">
      <alignment horizontal="center" vertical="center"/>
    </xf>
    <xf numFmtId="0" fontId="6" fillId="0" borderId="0" xfId="56" applyFont="1" applyAlignment="1">
      <alignment vertical="center"/>
    </xf>
    <xf numFmtId="0" fontId="7" fillId="0" borderId="0" xfId="56" applyFont="1" applyAlignment="1">
      <alignment vertical="center"/>
    </xf>
    <xf numFmtId="0" fontId="8" fillId="0" borderId="0" xfId="56" applyFont="1" applyAlignment="1">
      <alignment vertical="center"/>
    </xf>
    <xf numFmtId="0" fontId="9" fillId="0" borderId="0" xfId="56" applyFont="1" applyBorder="1"/>
    <xf numFmtId="0" fontId="3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vertical="center"/>
    </xf>
    <xf numFmtId="0" fontId="9" fillId="0" borderId="0" xfId="56" applyFont="1"/>
    <xf numFmtId="0" fontId="4" fillId="0" borderId="0" xfId="56" applyFont="1" applyAlignment="1">
      <alignment vertical="center"/>
    </xf>
    <xf numFmtId="0" fontId="4" fillId="0" borderId="0" xfId="56" applyFont="1" applyAlignment="1">
      <alignment horizontal="center" vertical="center"/>
    </xf>
    <xf numFmtId="0" fontId="11" fillId="0" borderId="0" xfId="41" applyFont="1" applyAlignment="1">
      <alignment horizontal="right"/>
    </xf>
    <xf numFmtId="0" fontId="9" fillId="0" borderId="0" xfId="56" applyFont="1" applyFill="1"/>
    <xf numFmtId="0" fontId="12" fillId="0" borderId="0" xfId="56" applyFont="1" applyAlignment="1">
      <alignment horizontal="left" vertical="center"/>
    </xf>
    <xf numFmtId="0" fontId="14" fillId="0" borderId="0" xfId="56" applyFont="1"/>
    <xf numFmtId="0" fontId="68" fillId="0" borderId="0" xfId="56" applyBorder="1"/>
    <xf numFmtId="49" fontId="6" fillId="0" borderId="10" xfId="56" applyNumberFormat="1" applyFont="1" applyFill="1" applyBorder="1" applyAlignment="1">
      <alignment vertical="center"/>
    </xf>
    <xf numFmtId="0" fontId="6" fillId="0" borderId="10" xfId="56" applyFont="1" applyBorder="1" applyAlignment="1">
      <alignment vertical="center" wrapText="1"/>
    </xf>
    <xf numFmtId="0" fontId="6" fillId="0" borderId="11" xfId="56" applyFont="1" applyBorder="1" applyAlignment="1">
      <alignment vertical="center" wrapText="1"/>
    </xf>
    <xf numFmtId="0" fontId="5" fillId="0" borderId="0" xfId="56" applyFont="1" applyBorder="1"/>
    <xf numFmtId="0" fontId="3" fillId="0" borderId="0" xfId="56" applyFont="1" applyBorder="1" applyAlignment="1">
      <alignment horizontal="center" vertical="center"/>
    </xf>
    <xf numFmtId="0" fontId="6" fillId="0" borderId="0" xfId="56" applyFont="1" applyBorder="1" applyAlignment="1">
      <alignment vertical="center"/>
    </xf>
    <xf numFmtId="0" fontId="10" fillId="0" borderId="11" xfId="41" applyFont="1" applyFill="1" applyBorder="1" applyAlignment="1">
      <alignment vertical="center" wrapText="1"/>
    </xf>
    <xf numFmtId="0" fontId="6" fillId="0" borderId="10" xfId="56" applyFont="1" applyFill="1" applyBorder="1" applyAlignment="1">
      <alignment vertical="center" wrapText="1"/>
    </xf>
    <xf numFmtId="0" fontId="6" fillId="0" borderId="11" xfId="56" applyFont="1" applyFill="1" applyBorder="1" applyAlignment="1">
      <alignment vertical="center" wrapText="1"/>
    </xf>
    <xf numFmtId="0" fontId="6" fillId="0" borderId="10" xfId="56" applyFont="1" applyBorder="1" applyAlignment="1">
      <alignment horizontal="center" vertical="center" wrapText="1"/>
    </xf>
    <xf numFmtId="0" fontId="6" fillId="0" borderId="11" xfId="56" applyFont="1" applyBorder="1" applyAlignment="1">
      <alignment horizontal="center" vertical="center" wrapText="1"/>
    </xf>
    <xf numFmtId="0" fontId="11" fillId="0" borderId="0" xfId="41" applyFont="1" applyAlignment="1">
      <alignment horizontal="right" vertical="center"/>
    </xf>
    <xf numFmtId="0" fontId="6" fillId="0" borderId="10" xfId="56" applyFont="1" applyBorder="1" applyAlignment="1">
      <alignment horizontal="left" vertical="center" wrapText="1"/>
    </xf>
    <xf numFmtId="0" fontId="6" fillId="0" borderId="11" xfId="56" applyFont="1" applyBorder="1" applyAlignment="1">
      <alignment horizontal="left" vertical="center" wrapText="1"/>
    </xf>
    <xf numFmtId="0" fontId="10" fillId="0" borderId="0" xfId="41" applyFont="1" applyFill="1" applyAlignment="1">
      <alignment horizontal="right"/>
    </xf>
    <xf numFmtId="0" fontId="10" fillId="0" borderId="10" xfId="41" applyFont="1" applyFill="1" applyBorder="1" applyAlignment="1">
      <alignment horizontal="left" vertical="center" wrapText="1"/>
    </xf>
    <xf numFmtId="0" fontId="10" fillId="0" borderId="0" xfId="39" applyFont="1" applyAlignment="1">
      <alignment horizontal="left"/>
    </xf>
    <xf numFmtId="0" fontId="10" fillId="0" borderId="0" xfId="41" applyFont="1"/>
    <xf numFmtId="0" fontId="10" fillId="0" borderId="0" xfId="41" applyFont="1" applyFill="1"/>
    <xf numFmtId="0" fontId="10" fillId="0" borderId="0" xfId="41" applyFont="1" applyFill="1" applyBorder="1" applyAlignment="1"/>
    <xf numFmtId="0" fontId="10" fillId="0" borderId="0" xfId="41" applyFont="1" applyFill="1" applyBorder="1" applyAlignment="1">
      <alignment horizontal="left" wrapText="1"/>
    </xf>
    <xf numFmtId="0" fontId="10" fillId="0" borderId="0" xfId="41" applyFont="1" applyFill="1" applyBorder="1"/>
    <xf numFmtId="0" fontId="10" fillId="0" borderId="0" xfId="41" applyFont="1" applyFill="1" applyBorder="1" applyAlignment="1">
      <alignment horizontal="center" vertical="center" wrapText="1"/>
    </xf>
    <xf numFmtId="0" fontId="10" fillId="0" borderId="0" xfId="41" applyFont="1" applyFill="1" applyBorder="1" applyAlignment="1">
      <alignment horizontal="left" vertical="center" wrapText="1"/>
    </xf>
    <xf numFmtId="0" fontId="37" fillId="0" borderId="10" xfId="41" applyFont="1" applyFill="1" applyBorder="1" applyAlignment="1">
      <alignment horizontal="center" vertical="center" wrapText="1"/>
    </xf>
    <xf numFmtId="0" fontId="42" fillId="0" borderId="10" xfId="47" applyFont="1" applyFill="1" applyBorder="1" applyAlignment="1">
      <alignment horizontal="left" vertical="center" wrapText="1"/>
    </xf>
    <xf numFmtId="49" fontId="10" fillId="0" borderId="10" xfId="41" applyNumberFormat="1" applyFont="1" applyFill="1" applyBorder="1" applyAlignment="1">
      <alignment horizontal="center" vertical="center" wrapText="1"/>
    </xf>
    <xf numFmtId="0" fontId="42" fillId="0" borderId="12" xfId="47" applyFont="1" applyFill="1" applyBorder="1" applyAlignment="1">
      <alignment horizontal="left" vertical="center" wrapText="1"/>
    </xf>
    <xf numFmtId="0" fontId="37" fillId="0" borderId="10" xfId="41" applyFont="1" applyFill="1" applyBorder="1" applyAlignment="1">
      <alignment horizontal="left" vertical="center" wrapText="1"/>
    </xf>
    <xf numFmtId="49" fontId="37" fillId="0" borderId="10" xfId="41" applyNumberFormat="1" applyFont="1" applyFill="1" applyBorder="1" applyAlignment="1">
      <alignment horizontal="center" vertical="center" wrapText="1"/>
    </xf>
    <xf numFmtId="0" fontId="10" fillId="0" borderId="13" xfId="41" applyFont="1" applyFill="1" applyBorder="1" applyAlignment="1">
      <alignment horizontal="left" vertical="center" wrapText="1"/>
    </xf>
    <xf numFmtId="0" fontId="37" fillId="0" borderId="14" xfId="41" applyFont="1" applyFill="1" applyBorder="1" applyAlignment="1">
      <alignment horizontal="center" vertical="center" wrapText="1"/>
    </xf>
    <xf numFmtId="0" fontId="37" fillId="0" borderId="10" xfId="41" applyFont="1" applyFill="1" applyBorder="1" applyAlignment="1">
      <alignment horizontal="center" vertical="center" textRotation="90" wrapText="1"/>
    </xf>
    <xf numFmtId="0" fontId="44" fillId="0" borderId="0" xfId="41" applyFont="1" applyFill="1" applyAlignment="1"/>
    <xf numFmtId="0" fontId="10" fillId="0" borderId="10" xfId="41" applyFont="1" applyBorder="1" applyAlignment="1">
      <alignment horizontal="center" vertical="center" wrapText="1"/>
    </xf>
    <xf numFmtId="0" fontId="37" fillId="0" borderId="10" xfId="41" applyNumberFormat="1" applyFont="1" applyFill="1" applyBorder="1" applyAlignment="1">
      <alignment horizontal="center" vertical="top" wrapText="1"/>
    </xf>
    <xf numFmtId="0" fontId="10" fillId="0" borderId="0" xfId="41" applyFont="1" applyBorder="1" applyAlignment="1"/>
    <xf numFmtId="0" fontId="10" fillId="0" borderId="0" xfId="41" applyFont="1" applyAlignment="1">
      <alignment horizontal="right"/>
    </xf>
    <xf numFmtId="0" fontId="38" fillId="0" borderId="10" xfId="47" applyFont="1" applyFill="1" applyBorder="1" applyAlignment="1">
      <alignment horizontal="left" vertical="center" wrapText="1"/>
    </xf>
    <xf numFmtId="0" fontId="35" fillId="0" borderId="0" xfId="41" applyFont="1" applyFill="1"/>
    <xf numFmtId="0" fontId="10" fillId="0" borderId="0" xfId="41" applyFill="1"/>
    <xf numFmtId="2" fontId="45" fillId="0" borderId="0" xfId="41" applyNumberFormat="1" applyFont="1" applyFill="1" applyAlignment="1">
      <alignment horizontal="right" vertical="top" wrapText="1"/>
    </xf>
    <xf numFmtId="0" fontId="35" fillId="0" borderId="0" xfId="41" applyFont="1" applyFill="1" applyAlignment="1">
      <alignment horizontal="right"/>
    </xf>
    <xf numFmtId="1" fontId="36" fillId="0" borderId="0" xfId="41" applyNumberFormat="1" applyFont="1" applyFill="1" applyAlignment="1">
      <alignment horizontal="left" vertical="top"/>
    </xf>
    <xf numFmtId="49" fontId="35" fillId="0" borderId="0" xfId="41" applyNumberFormat="1" applyFont="1" applyFill="1" applyAlignment="1">
      <alignment horizontal="left" vertical="top" wrapText="1"/>
    </xf>
    <xf numFmtId="49" fontId="35" fillId="0" borderId="0" xfId="41" applyNumberFormat="1" applyFont="1" applyFill="1" applyBorder="1" applyAlignment="1">
      <alignment horizontal="left" vertical="top"/>
    </xf>
    <xf numFmtId="0" fontId="35" fillId="0" borderId="0" xfId="41" applyFont="1" applyFill="1" applyBorder="1" applyAlignment="1">
      <alignment horizontal="center" vertical="center"/>
    </xf>
    <xf numFmtId="0" fontId="44" fillId="0" borderId="0" xfId="41" applyFont="1" applyFill="1" applyAlignment="1">
      <alignment horizontal="center"/>
    </xf>
    <xf numFmtId="0" fontId="6" fillId="0" borderId="10" xfId="56" applyFont="1" applyFill="1" applyBorder="1" applyAlignment="1">
      <alignment horizontal="left" vertical="center" wrapText="1"/>
    </xf>
    <xf numFmtId="0" fontId="37" fillId="0" borderId="0" xfId="0" applyFont="1" applyFill="1" applyAlignment="1"/>
    <xf numFmtId="0" fontId="37" fillId="0" borderId="0" xfId="0" applyFont="1" applyFill="1" applyAlignment="1">
      <alignment vertical="center"/>
    </xf>
    <xf numFmtId="0" fontId="66" fillId="24" borderId="0" xfId="57" applyFill="1"/>
    <xf numFmtId="0" fontId="10" fillId="25" borderId="10" xfId="41" applyFont="1" applyFill="1" applyBorder="1" applyAlignment="1">
      <alignment horizontal="center" vertical="center" wrapText="1"/>
    </xf>
    <xf numFmtId="0" fontId="37" fillId="0" borderId="0" xfId="41" applyFont="1" applyFill="1" applyAlignment="1">
      <alignment horizontal="center" vertical="top" wrapText="1"/>
    </xf>
    <xf numFmtId="49" fontId="6" fillId="0" borderId="10" xfId="56" applyNumberFormat="1" applyFont="1" applyFill="1" applyBorder="1" applyAlignment="1">
      <alignment vertical="center" wrapText="1"/>
    </xf>
    <xf numFmtId="2" fontId="10" fillId="25" borderId="10" xfId="41" applyNumberFormat="1" applyFont="1" applyFill="1" applyBorder="1" applyAlignment="1">
      <alignment horizontal="left" vertical="center" wrapText="1"/>
    </xf>
    <xf numFmtId="0" fontId="68" fillId="0" borderId="0" xfId="56" applyBorder="1" applyAlignment="1">
      <alignment vertical="center" wrapText="1"/>
    </xf>
    <xf numFmtId="0" fontId="68" fillId="0" borderId="0" xfId="56" applyAlignment="1">
      <alignment vertical="center" wrapText="1"/>
    </xf>
    <xf numFmtId="2" fontId="10" fillId="0" borderId="10" xfId="41" applyNumberFormat="1" applyFont="1" applyFill="1" applyBorder="1" applyAlignment="1">
      <alignment horizontal="center" vertical="center" wrapText="1"/>
    </xf>
    <xf numFmtId="0" fontId="10" fillId="25" borderId="0" xfId="39" applyFont="1" applyFill="1" applyAlignment="1">
      <alignment horizontal="left"/>
    </xf>
    <xf numFmtId="0" fontId="11" fillId="25" borderId="0" xfId="41" applyFont="1" applyFill="1" applyAlignment="1">
      <alignment horizontal="right" vertical="center"/>
    </xf>
    <xf numFmtId="0" fontId="14" fillId="25" borderId="0" xfId="56" applyFont="1" applyFill="1"/>
    <xf numFmtId="0" fontId="9" fillId="25" borderId="0" xfId="56" applyFont="1" applyFill="1"/>
    <xf numFmtId="0" fontId="11" fillId="25" borderId="0" xfId="41" applyFont="1" applyFill="1" applyAlignment="1">
      <alignment horizontal="right"/>
    </xf>
    <xf numFmtId="0" fontId="12" fillId="25" borderId="0" xfId="56" applyFont="1" applyFill="1" applyAlignment="1">
      <alignment horizontal="left" vertical="center"/>
    </xf>
    <xf numFmtId="0" fontId="9" fillId="25" borderId="0" xfId="56" applyFont="1" applyFill="1" applyBorder="1"/>
    <xf numFmtId="0" fontId="5" fillId="25" borderId="0" xfId="56" applyFont="1" applyFill="1"/>
    <xf numFmtId="0" fontId="10" fillId="25" borderId="0" xfId="39" applyFont="1" applyFill="1" applyAlignment="1">
      <alignment horizontal="left" vertical="center"/>
    </xf>
    <xf numFmtId="0" fontId="37" fillId="25" borderId="12" xfId="39" applyFont="1" applyFill="1" applyBorder="1" applyAlignment="1">
      <alignment horizontal="center" vertical="center" wrapText="1"/>
    </xf>
    <xf numFmtId="0" fontId="37" fillId="25" borderId="10" xfId="39" applyFont="1" applyFill="1" applyBorder="1" applyAlignment="1">
      <alignment horizontal="center" vertical="center" wrapText="1"/>
    </xf>
    <xf numFmtId="0" fontId="10" fillId="25" borderId="10" xfId="39" applyFont="1" applyFill="1" applyBorder="1" applyAlignment="1">
      <alignment horizontal="center" vertical="top"/>
    </xf>
    <xf numFmtId="0" fontId="10" fillId="25" borderId="10" xfId="39" applyFont="1" applyFill="1" applyBorder="1" applyAlignment="1">
      <alignment horizontal="left" vertical="center"/>
    </xf>
    <xf numFmtId="0" fontId="10" fillId="25" borderId="10" xfId="0" applyFont="1" applyFill="1" applyBorder="1" applyAlignment="1">
      <alignment horizontal="left" vertical="center" wrapText="1"/>
    </xf>
    <xf numFmtId="0" fontId="40" fillId="25" borderId="10" xfId="41" applyFont="1" applyFill="1" applyBorder="1" applyAlignment="1">
      <alignment horizontal="center" vertical="center" wrapText="1"/>
    </xf>
    <xf numFmtId="49" fontId="10" fillId="25" borderId="10" xfId="39" applyNumberFormat="1" applyFont="1" applyFill="1" applyBorder="1" applyAlignment="1">
      <alignment horizontal="center" vertical="center"/>
    </xf>
    <xf numFmtId="0" fontId="40" fillId="25" borderId="0" xfId="39" applyFont="1" applyFill="1" applyAlignment="1">
      <alignment horizontal="left"/>
    </xf>
    <xf numFmtId="0" fontId="41" fillId="25" borderId="0" xfId="39" applyFont="1" applyFill="1" applyAlignment="1">
      <alignment horizontal="left"/>
    </xf>
    <xf numFmtId="0" fontId="14" fillId="0" borderId="0" xfId="56" applyFont="1" applyFill="1"/>
    <xf numFmtId="0" fontId="50" fillId="0" borderId="0" xfId="56" applyFont="1" applyFill="1"/>
    <xf numFmtId="0" fontId="11" fillId="0" borderId="0" xfId="41" applyFont="1" applyFill="1" applyAlignment="1">
      <alignment horizontal="right" vertical="center"/>
    </xf>
    <xf numFmtId="0" fontId="66" fillId="25" borderId="0" xfId="57" applyFill="1"/>
    <xf numFmtId="0" fontId="11" fillId="0" borderId="0" xfId="41" applyFont="1" applyFill="1" applyAlignment="1">
      <alignment horizontal="right"/>
    </xf>
    <xf numFmtId="0" fontId="51" fillId="0" borderId="0" xfId="56" applyFont="1" applyFill="1" applyAlignment="1">
      <alignment horizontal="left" vertical="center"/>
    </xf>
    <xf numFmtId="0" fontId="51" fillId="0" borderId="0" xfId="56" applyFont="1" applyFill="1" applyAlignment="1">
      <alignment horizontal="center" vertical="center"/>
    </xf>
    <xf numFmtId="0" fontId="50" fillId="0" borderId="0" xfId="56" applyFont="1" applyFill="1" applyAlignment="1">
      <alignment horizontal="center"/>
    </xf>
    <xf numFmtId="0" fontId="52" fillId="0" borderId="0" xfId="56" applyFont="1" applyFill="1" applyAlignment="1">
      <alignment horizontal="center" vertical="center"/>
    </xf>
    <xf numFmtId="0" fontId="55" fillId="0" borderId="0" xfId="56" applyFont="1" applyFill="1" applyBorder="1" applyAlignment="1">
      <alignment horizontal="center" vertical="center"/>
    </xf>
    <xf numFmtId="0" fontId="55" fillId="0" borderId="0" xfId="56" applyFont="1" applyFill="1" applyAlignment="1">
      <alignment horizontal="center" vertical="center"/>
    </xf>
    <xf numFmtId="0" fontId="66" fillId="0" borderId="0" xfId="57" applyFill="1"/>
    <xf numFmtId="0" fontId="56" fillId="25" borderId="15" xfId="41" applyFont="1" applyFill="1" applyBorder="1" applyAlignment="1">
      <alignment horizontal="center" vertical="center" wrapText="1"/>
    </xf>
    <xf numFmtId="0" fontId="56" fillId="25" borderId="14" xfId="41" applyFont="1" applyFill="1" applyBorder="1" applyAlignment="1">
      <alignment horizontal="center" vertical="center" wrapText="1"/>
    </xf>
    <xf numFmtId="0" fontId="56" fillId="25" borderId="16" xfId="41" applyFont="1" applyFill="1" applyBorder="1" applyAlignment="1">
      <alignment horizontal="center" vertical="center" wrapText="1"/>
    </xf>
    <xf numFmtId="2" fontId="10" fillId="25" borderId="10" xfId="59" applyNumberFormat="1" applyFont="1" applyFill="1" applyBorder="1" applyAlignment="1">
      <alignment horizontal="center" wrapText="1"/>
    </xf>
    <xf numFmtId="9" fontId="10" fillId="25" borderId="10" xfId="59" applyNumberFormat="1" applyFont="1" applyFill="1" applyBorder="1" applyAlignment="1">
      <alignment horizontal="center" wrapText="1"/>
    </xf>
    <xf numFmtId="168" fontId="10" fillId="25" borderId="10" xfId="59" applyNumberFormat="1" applyFont="1" applyFill="1" applyBorder="1" applyAlignment="1">
      <alignment horizontal="center" wrapText="1"/>
    </xf>
    <xf numFmtId="168" fontId="10" fillId="25" borderId="17" xfId="59" applyNumberFormat="1" applyFont="1" applyFill="1" applyBorder="1" applyAlignment="1">
      <alignment horizontal="center" wrapText="1"/>
    </xf>
    <xf numFmtId="0" fontId="37" fillId="0" borderId="10" xfId="41" applyNumberFormat="1" applyFont="1" applyBorder="1" applyAlignment="1">
      <alignment horizontal="center" vertical="center" wrapText="1"/>
    </xf>
    <xf numFmtId="0" fontId="37" fillId="0" borderId="10" xfId="41" applyFont="1" applyBorder="1" applyAlignment="1">
      <alignment vertical="center" wrapText="1"/>
    </xf>
    <xf numFmtId="0" fontId="10" fillId="0" borderId="10" xfId="41" applyNumberFormat="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1" applyFont="1" applyFill="1" applyAlignment="1">
      <alignment vertical="center" wrapText="1"/>
    </xf>
    <xf numFmtId="0" fontId="10" fillId="0" borderId="10" xfId="41" applyFont="1" applyBorder="1" applyAlignment="1">
      <alignment vertical="center" wrapText="1"/>
    </xf>
    <xf numFmtId="0" fontId="10" fillId="0" borderId="0" xfId="41" applyFont="1" applyFill="1" applyBorder="1" applyAlignment="1">
      <alignment vertical="center" wrapText="1"/>
    </xf>
    <xf numFmtId="0" fontId="10" fillId="0" borderId="10" xfId="41" applyFont="1" applyBorder="1" applyAlignment="1">
      <alignment horizontal="justify" vertical="center" wrapText="1"/>
    </xf>
    <xf numFmtId="0" fontId="57" fillId="0" borderId="10" xfId="56" applyFont="1" applyFill="1" applyBorder="1" applyAlignment="1">
      <alignment vertical="center" wrapText="1"/>
    </xf>
    <xf numFmtId="49" fontId="6" fillId="0" borderId="10" xfId="56" applyNumberFormat="1" applyFont="1" applyFill="1" applyBorder="1" applyAlignment="1">
      <alignment horizontal="left" vertical="center" wrapText="1"/>
    </xf>
    <xf numFmtId="49" fontId="6" fillId="0" borderId="10" xfId="56" applyNumberFormat="1" applyFont="1" applyFill="1" applyBorder="1" applyAlignment="1">
      <alignment horizontal="center" vertical="center"/>
    </xf>
    <xf numFmtId="0" fontId="37" fillId="0" borderId="10" xfId="59" applyFont="1" applyFill="1" applyBorder="1" applyAlignment="1">
      <alignment horizontal="left" vertical="center" wrapText="1"/>
    </xf>
    <xf numFmtId="0" fontId="10" fillId="25" borderId="10" xfId="39" applyFont="1" applyFill="1" applyBorder="1" applyAlignment="1">
      <alignment horizontal="center" vertical="center" wrapText="1"/>
    </xf>
    <xf numFmtId="0" fontId="10" fillId="0" borderId="0" xfId="41" applyFont="1" applyAlignment="1">
      <alignment vertical="center" wrapText="1"/>
    </xf>
    <xf numFmtId="0" fontId="36" fillId="0" borderId="18" xfId="41" applyFont="1" applyFill="1" applyBorder="1" applyAlignment="1">
      <alignment horizontal="justify" vertical="center" wrapText="1"/>
    </xf>
    <xf numFmtId="0" fontId="35" fillId="0" borderId="18" xfId="41" applyFont="1" applyFill="1" applyBorder="1" applyAlignment="1">
      <alignment horizontal="justify" vertical="center" wrapText="1"/>
    </xf>
    <xf numFmtId="0" fontId="10" fillId="0" borderId="0" xfId="41" applyFill="1" applyAlignment="1">
      <alignment vertical="center" wrapText="1"/>
    </xf>
    <xf numFmtId="0" fontId="36" fillId="0" borderId="18" xfId="41" applyFont="1" applyFill="1" applyBorder="1" applyAlignment="1">
      <alignment vertical="center" wrapText="1"/>
    </xf>
    <xf numFmtId="0" fontId="3" fillId="0" borderId="0" xfId="56" applyFont="1" applyFill="1" applyAlignment="1">
      <alignment horizontal="center" vertical="center"/>
    </xf>
    <xf numFmtId="0" fontId="5" fillId="0" borderId="0" xfId="56" applyFont="1" applyFill="1"/>
    <xf numFmtId="0" fontId="34" fillId="0" borderId="10" xfId="56" applyFont="1" applyBorder="1" applyAlignment="1">
      <alignment horizontal="center" vertical="center" wrapText="1"/>
    </xf>
    <xf numFmtId="0" fontId="58" fillId="0" borderId="10" xfId="41" applyFont="1" applyFill="1" applyBorder="1" applyAlignment="1">
      <alignment horizontal="center" vertical="center" wrapText="1"/>
    </xf>
    <xf numFmtId="0" fontId="34" fillId="0" borderId="11" xfId="56" applyFont="1" applyBorder="1" applyAlignment="1">
      <alignment horizontal="center" vertical="center" wrapText="1"/>
    </xf>
    <xf numFmtId="0" fontId="10" fillId="0" borderId="0" xfId="39" applyFont="1" applyAlignment="1">
      <alignment horizontal="left" vertical="center"/>
    </xf>
    <xf numFmtId="0" fontId="37" fillId="0" borderId="12" xfId="39" applyFont="1" applyBorder="1" applyAlignment="1">
      <alignment horizontal="center" vertical="center" wrapText="1"/>
    </xf>
    <xf numFmtId="0" fontId="37" fillId="0" borderId="10" xfId="39" applyFont="1" applyBorder="1" applyAlignment="1">
      <alignment horizontal="center" vertical="center" wrapText="1"/>
    </xf>
    <xf numFmtId="0" fontId="37" fillId="0" borderId="10" xfId="39" applyFont="1" applyBorder="1" applyAlignment="1">
      <alignment horizontal="center" vertical="top"/>
    </xf>
    <xf numFmtId="0" fontId="37" fillId="0" borderId="10" xfId="39" applyFont="1" applyBorder="1" applyAlignment="1">
      <alignment horizontal="left" vertical="center"/>
    </xf>
    <xf numFmtId="0" fontId="41" fillId="0" borderId="0" xfId="39" applyFont="1" applyAlignment="1">
      <alignment horizontal="left"/>
    </xf>
    <xf numFmtId="0" fontId="40" fillId="0" borderId="0" xfId="39" applyFont="1" applyAlignment="1">
      <alignment horizontal="left"/>
    </xf>
    <xf numFmtId="0" fontId="40" fillId="0" borderId="0" xfId="39" applyFont="1" applyBorder="1" applyAlignment="1">
      <alignment horizontal="left"/>
    </xf>
    <xf numFmtId="0" fontId="59" fillId="0" borderId="0" xfId="52" applyFont="1" applyFill="1" applyAlignment="1"/>
    <xf numFmtId="0" fontId="0" fillId="0" borderId="0" xfId="0" applyFill="1"/>
    <xf numFmtId="0" fontId="59" fillId="0" borderId="0" xfId="52" applyFont="1" applyAlignment="1"/>
    <xf numFmtId="0" fontId="58" fillId="0" borderId="0" xfId="52" applyFont="1" applyFill="1" applyAlignment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24" fillId="0" borderId="0" xfId="0" applyFont="1"/>
    <xf numFmtId="0" fontId="34" fillId="0" borderId="10" xfId="56" applyFont="1" applyBorder="1" applyAlignment="1">
      <alignment horizontal="center" vertical="center"/>
    </xf>
    <xf numFmtId="0" fontId="4" fillId="0" borderId="10" xfId="56" applyFont="1" applyBorder="1" applyAlignment="1">
      <alignment horizontal="center" vertical="center"/>
    </xf>
    <xf numFmtId="49" fontId="6" fillId="0" borderId="10" xfId="56" applyNumberFormat="1" applyFont="1" applyBorder="1" applyAlignment="1">
      <alignment vertical="center"/>
    </xf>
    <xf numFmtId="0" fontId="59" fillId="0" borderId="0" xfId="53" applyFont="1"/>
    <xf numFmtId="0" fontId="35" fillId="0" borderId="0" xfId="53" applyFont="1" applyFill="1"/>
    <xf numFmtId="0" fontId="34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0" fontId="65" fillId="0" borderId="10" xfId="53" applyFont="1" applyBorder="1" applyAlignment="1">
      <alignment horizontal="center" vertical="center"/>
    </xf>
    <xf numFmtId="2" fontId="10" fillId="25" borderId="10" xfId="0" applyNumberFormat="1" applyFont="1" applyFill="1" applyBorder="1" applyAlignment="1">
      <alignment horizontal="left" vertical="center"/>
    </xf>
    <xf numFmtId="0" fontId="37" fillId="0" borderId="14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48" fillId="0" borderId="10" xfId="56" applyFont="1" applyBorder="1" applyAlignment="1">
      <alignment horizontal="left" vertical="center" wrapText="1"/>
    </xf>
    <xf numFmtId="49" fontId="6" fillId="26" borderId="10" xfId="56" applyNumberFormat="1" applyFont="1" applyFill="1" applyBorder="1" applyAlignment="1">
      <alignment vertical="center"/>
    </xf>
    <xf numFmtId="0" fontId="6" fillId="26" borderId="10" xfId="56" applyFont="1" applyFill="1" applyBorder="1" applyAlignment="1">
      <alignment horizontal="left" vertical="center" wrapText="1"/>
    </xf>
    <xf numFmtId="0" fontId="6" fillId="26" borderId="10" xfId="56" applyFont="1" applyFill="1" applyBorder="1" applyAlignment="1">
      <alignment vertical="center" wrapText="1"/>
    </xf>
    <xf numFmtId="0" fontId="6" fillId="26" borderId="0" xfId="56" applyFont="1" applyFill="1" applyBorder="1" applyAlignment="1">
      <alignment vertical="center"/>
    </xf>
    <xf numFmtId="0" fontId="3" fillId="26" borderId="0" xfId="56" applyFont="1" applyFill="1" applyBorder="1" applyAlignment="1">
      <alignment horizontal="center" vertical="center"/>
    </xf>
    <xf numFmtId="0" fontId="5" fillId="26" borderId="0" xfId="56" applyFont="1" applyFill="1" applyBorder="1"/>
    <xf numFmtId="0" fontId="5" fillId="26" borderId="0" xfId="56" applyFont="1" applyFill="1"/>
    <xf numFmtId="1" fontId="59" fillId="0" borderId="10" xfId="51" applyNumberFormat="1" applyFont="1" applyBorder="1" applyAlignment="1">
      <alignment horizontal="center" vertical="center" wrapText="1"/>
    </xf>
    <xf numFmtId="0" fontId="59" fillId="0" borderId="0" xfId="51" applyFont="1"/>
    <xf numFmtId="0" fontId="10" fillId="26" borderId="21" xfId="41" applyFont="1" applyFill="1" applyBorder="1" applyAlignment="1">
      <alignment horizontal="left" vertical="center" wrapText="1"/>
    </xf>
    <xf numFmtId="2" fontId="10" fillId="26" borderId="10" xfId="0" applyNumberFormat="1" applyFont="1" applyFill="1" applyBorder="1" applyAlignment="1">
      <alignment horizontal="left" vertical="center" wrapText="1"/>
    </xf>
    <xf numFmtId="0" fontId="35" fillId="0" borderId="18" xfId="41" applyFont="1" applyFill="1" applyBorder="1" applyAlignment="1">
      <alignment vertical="center" wrapText="1"/>
    </xf>
    <xf numFmtId="9" fontId="35" fillId="0" borderId="18" xfId="65" applyFont="1" applyFill="1" applyBorder="1" applyAlignment="1">
      <alignment horizontal="justify" vertical="center" wrapText="1"/>
    </xf>
    <xf numFmtId="2" fontId="35" fillId="0" borderId="18" xfId="41" applyNumberFormat="1" applyFont="1" applyFill="1" applyBorder="1" applyAlignment="1">
      <alignment horizontal="justify" vertical="center" wrapText="1"/>
    </xf>
    <xf numFmtId="0" fontId="36" fillId="0" borderId="18" xfId="41" applyFont="1" applyFill="1" applyBorder="1" applyAlignment="1">
      <alignment horizontal="left" vertical="center" wrapText="1"/>
    </xf>
    <xf numFmtId="167" fontId="10" fillId="25" borderId="10" xfId="39" applyNumberFormat="1" applyFont="1" applyFill="1" applyBorder="1" applyAlignment="1">
      <alignment horizontal="center" vertical="center" wrapText="1"/>
    </xf>
    <xf numFmtId="0" fontId="10" fillId="25" borderId="10" xfId="60" applyFont="1" applyFill="1" applyBorder="1" applyAlignment="1">
      <alignment horizontal="center" vertical="center" wrapText="1"/>
    </xf>
    <xf numFmtId="0" fontId="6" fillId="0" borderId="10" xfId="47" applyFont="1" applyFill="1" applyBorder="1" applyAlignment="1">
      <alignment horizontal="left" vertical="center" wrapText="1"/>
    </xf>
    <xf numFmtId="1" fontId="10" fillId="0" borderId="10" xfId="41" applyNumberFormat="1" applyFont="1" applyFill="1" applyBorder="1" applyAlignment="1">
      <alignment horizontal="center" vertical="center" wrapText="1"/>
    </xf>
    <xf numFmtId="0" fontId="59" fillId="0" borderId="0" xfId="53" applyFont="1" applyBorder="1"/>
    <xf numFmtId="0" fontId="69" fillId="0" borderId="10" xfId="56" applyFont="1" applyFill="1" applyBorder="1" applyAlignment="1">
      <alignment horizontal="left" vertical="center" wrapText="1"/>
    </xf>
    <xf numFmtId="0" fontId="35" fillId="27" borderId="18" xfId="41" applyFont="1" applyFill="1" applyBorder="1" applyAlignment="1">
      <alignment horizontal="justify" vertical="center" wrapText="1"/>
    </xf>
    <xf numFmtId="4" fontId="35" fillId="27" borderId="18" xfId="41" applyNumberFormat="1" applyFont="1" applyFill="1" applyBorder="1" applyAlignment="1">
      <alignment horizontal="justify" vertical="center" wrapText="1"/>
    </xf>
    <xf numFmtId="1" fontId="6" fillId="0" borderId="10" xfId="51" applyNumberFormat="1" applyFont="1" applyFill="1" applyBorder="1" applyAlignment="1">
      <alignment horizontal="center" vertical="center" wrapText="1"/>
    </xf>
    <xf numFmtId="2" fontId="59" fillId="0" borderId="10" xfId="51" applyNumberFormat="1" applyFont="1" applyBorder="1" applyAlignment="1">
      <alignment horizontal="center" vertical="center" wrapText="1"/>
    </xf>
    <xf numFmtId="49" fontId="6" fillId="0" borderId="11" xfId="56" applyNumberFormat="1" applyFont="1" applyFill="1" applyBorder="1" applyAlignment="1">
      <alignment horizontal="center" vertical="center"/>
    </xf>
    <xf numFmtId="49" fontId="6" fillId="0" borderId="22" xfId="56" applyNumberFormat="1" applyFont="1" applyFill="1" applyBorder="1" applyAlignment="1">
      <alignment horizontal="center" vertical="center"/>
    </xf>
    <xf numFmtId="49" fontId="6" fillId="0" borderId="19" xfId="56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6" fillId="0" borderId="0" xfId="56" applyFont="1" applyAlignment="1">
      <alignment horizontal="center" vertical="center"/>
    </xf>
    <xf numFmtId="0" fontId="7" fillId="0" borderId="0" xfId="56" applyFont="1" applyAlignment="1">
      <alignment horizontal="center" vertical="center" wrapText="1"/>
    </xf>
    <xf numFmtId="0" fontId="7" fillId="0" borderId="0" xfId="56" applyFont="1" applyAlignment="1">
      <alignment horizontal="center" vertical="center"/>
    </xf>
    <xf numFmtId="0" fontId="4" fillId="0" borderId="0" xfId="56" applyFont="1" applyAlignment="1">
      <alignment horizontal="center" vertical="center"/>
    </xf>
    <xf numFmtId="0" fontId="47" fillId="0" borderId="0" xfId="56" applyFont="1" applyAlignment="1">
      <alignment horizontal="center" vertical="center"/>
    </xf>
    <xf numFmtId="0" fontId="47" fillId="0" borderId="0" xfId="56" applyFont="1" applyFill="1" applyAlignment="1">
      <alignment horizontal="center" vertical="center" wrapText="1"/>
    </xf>
    <xf numFmtId="0" fontId="47" fillId="0" borderId="0" xfId="56" applyFont="1" applyFill="1" applyAlignment="1">
      <alignment horizontal="center" vertical="center"/>
    </xf>
    <xf numFmtId="0" fontId="34" fillId="0" borderId="10" xfId="56" applyFont="1" applyBorder="1" applyAlignment="1">
      <alignment horizontal="center" vertical="center" wrapText="1"/>
    </xf>
    <xf numFmtId="0" fontId="6" fillId="0" borderId="23" xfId="56" applyFont="1" applyBorder="1" applyAlignment="1">
      <alignment vertical="center"/>
    </xf>
    <xf numFmtId="0" fontId="4" fillId="25" borderId="0" xfId="56" applyFont="1" applyFill="1" applyAlignment="1">
      <alignment horizontal="center" vertical="center"/>
    </xf>
    <xf numFmtId="0" fontId="47" fillId="25" borderId="0" xfId="56" applyFont="1" applyFill="1" applyAlignment="1">
      <alignment horizontal="center" vertical="center"/>
    </xf>
    <xf numFmtId="0" fontId="6" fillId="25" borderId="0" xfId="56" applyFont="1" applyFill="1" applyAlignment="1">
      <alignment horizontal="center" vertical="center"/>
    </xf>
    <xf numFmtId="0" fontId="3" fillId="26" borderId="0" xfId="56" applyFont="1" applyFill="1" applyBorder="1" applyAlignment="1">
      <alignment horizontal="center" vertical="center"/>
    </xf>
    <xf numFmtId="0" fontId="34" fillId="0" borderId="14" xfId="56" applyFont="1" applyBorder="1" applyAlignment="1">
      <alignment horizontal="center" vertical="center" wrapText="1"/>
    </xf>
    <xf numFmtId="0" fontId="34" fillId="0" borderId="12" xfId="56" applyFont="1" applyBorder="1" applyAlignment="1">
      <alignment horizontal="center" vertical="center" wrapText="1"/>
    </xf>
    <xf numFmtId="0" fontId="4" fillId="0" borderId="10" xfId="56" applyFont="1" applyBorder="1" applyAlignment="1">
      <alignment horizontal="center" vertical="center" wrapText="1"/>
    </xf>
    <xf numFmtId="0" fontId="3" fillId="0" borderId="0" xfId="56" applyFont="1" applyFill="1" applyAlignment="1">
      <alignment horizontal="center" vertical="center"/>
    </xf>
    <xf numFmtId="0" fontId="37" fillId="25" borderId="0" xfId="0" applyFont="1" applyFill="1" applyAlignment="1">
      <alignment horizontal="center" vertical="center"/>
    </xf>
    <xf numFmtId="0" fontId="3" fillId="25" borderId="0" xfId="56" applyFont="1" applyFill="1" applyAlignment="1">
      <alignment horizontal="center" vertical="center"/>
    </xf>
    <xf numFmtId="0" fontId="37" fillId="25" borderId="14" xfId="39" applyFont="1" applyFill="1" applyBorder="1" applyAlignment="1">
      <alignment horizontal="center" vertical="center" wrapText="1"/>
    </xf>
    <xf numFmtId="0" fontId="37" fillId="25" borderId="12" xfId="39" applyFont="1" applyFill="1" applyBorder="1" applyAlignment="1">
      <alignment horizontal="center" vertical="center" wrapText="1"/>
    </xf>
    <xf numFmtId="0" fontId="37" fillId="25" borderId="13" xfId="39" applyFont="1" applyFill="1" applyBorder="1" applyAlignment="1">
      <alignment horizontal="center" vertical="center" wrapText="1"/>
    </xf>
    <xf numFmtId="0" fontId="37" fillId="25" borderId="24" xfId="39" applyFont="1" applyFill="1" applyBorder="1" applyAlignment="1">
      <alignment horizontal="center" vertical="center" wrapText="1"/>
    </xf>
    <xf numFmtId="0" fontId="37" fillId="25" borderId="20" xfId="39" applyFont="1" applyFill="1" applyBorder="1" applyAlignment="1">
      <alignment horizontal="center" vertical="center" wrapText="1"/>
    </xf>
    <xf numFmtId="0" fontId="37" fillId="25" borderId="25" xfId="39" applyFont="1" applyFill="1" applyBorder="1" applyAlignment="1">
      <alignment horizontal="center" vertical="center" wrapText="1"/>
    </xf>
    <xf numFmtId="0" fontId="37" fillId="25" borderId="26" xfId="39" applyFont="1" applyFill="1" applyBorder="1" applyAlignment="1">
      <alignment horizontal="center" vertical="center" wrapText="1"/>
    </xf>
    <xf numFmtId="0" fontId="7" fillId="25" borderId="0" xfId="56" applyFont="1" applyFill="1" applyAlignment="1">
      <alignment horizontal="center" vertical="center"/>
    </xf>
    <xf numFmtId="0" fontId="10" fillId="25" borderId="23" xfId="39" applyFont="1" applyFill="1" applyBorder="1" applyAlignment="1">
      <alignment horizontal="left" vertical="center"/>
    </xf>
    <xf numFmtId="0" fontId="37" fillId="25" borderId="11" xfId="39" applyFont="1" applyFill="1" applyBorder="1" applyAlignment="1">
      <alignment horizontal="center" vertical="center" wrapText="1"/>
    </xf>
    <xf numFmtId="0" fontId="37" fillId="25" borderId="19" xfId="39" applyFont="1" applyFill="1" applyBorder="1" applyAlignment="1">
      <alignment horizontal="center" vertical="center" wrapText="1"/>
    </xf>
    <xf numFmtId="0" fontId="37" fillId="25" borderId="14" xfId="39" applyFont="1" applyFill="1" applyBorder="1" applyAlignment="1">
      <alignment horizontal="center" vertical="center"/>
    </xf>
    <xf numFmtId="0" fontId="37" fillId="25" borderId="13" xfId="39" applyFont="1" applyFill="1" applyBorder="1" applyAlignment="1">
      <alignment horizontal="center" vertical="center"/>
    </xf>
    <xf numFmtId="0" fontId="37" fillId="25" borderId="12" xfId="39" applyFont="1" applyFill="1" applyBorder="1" applyAlignment="1">
      <alignment horizontal="center" vertical="center"/>
    </xf>
    <xf numFmtId="0" fontId="37" fillId="0" borderId="14" xfId="39" applyFont="1" applyBorder="1" applyAlignment="1">
      <alignment horizontal="center" vertical="center" wrapText="1"/>
    </xf>
    <xf numFmtId="0" fontId="37" fillId="0" borderId="12" xfId="39" applyFont="1" applyBorder="1" applyAlignment="1">
      <alignment horizontal="center" vertical="center" wrapText="1"/>
    </xf>
    <xf numFmtId="0" fontId="37" fillId="0" borderId="24" xfId="39" applyFont="1" applyBorder="1" applyAlignment="1">
      <alignment horizontal="center" vertical="center" wrapText="1"/>
    </xf>
    <xf numFmtId="0" fontId="37" fillId="0" borderId="20" xfId="39" applyFont="1" applyBorder="1" applyAlignment="1">
      <alignment horizontal="center" vertical="center" wrapText="1"/>
    </xf>
    <xf numFmtId="0" fontId="37" fillId="0" borderId="25" xfId="39" applyFont="1" applyBorder="1" applyAlignment="1">
      <alignment horizontal="center" vertical="center" wrapText="1"/>
    </xf>
    <xf numFmtId="0" fontId="37" fillId="0" borderId="26" xfId="39" applyFont="1" applyBorder="1" applyAlignment="1">
      <alignment horizontal="center" vertical="center" wrapText="1"/>
    </xf>
    <xf numFmtId="0" fontId="37" fillId="0" borderId="11" xfId="39" applyFont="1" applyBorder="1" applyAlignment="1">
      <alignment horizontal="center" vertical="center" wrapText="1"/>
    </xf>
    <xf numFmtId="0" fontId="37" fillId="0" borderId="22" xfId="39" applyFont="1" applyBorder="1" applyAlignment="1">
      <alignment horizontal="center" vertical="center" wrapText="1"/>
    </xf>
    <xf numFmtId="0" fontId="37" fillId="0" borderId="13" xfId="39" applyFont="1" applyBorder="1" applyAlignment="1">
      <alignment horizontal="center" vertical="center" wrapText="1"/>
    </xf>
    <xf numFmtId="0" fontId="37" fillId="0" borderId="19" xfId="39" applyFont="1" applyBorder="1" applyAlignment="1">
      <alignment horizontal="center" vertical="center" wrapText="1"/>
    </xf>
    <xf numFmtId="0" fontId="3" fillId="0" borderId="0" xfId="56" applyFont="1" applyAlignment="1">
      <alignment horizontal="center" vertical="center"/>
    </xf>
    <xf numFmtId="0" fontId="59" fillId="0" borderId="0" xfId="52" applyFont="1" applyFill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59" fillId="0" borderId="0" xfId="52" applyFont="1" applyAlignment="1">
      <alignment horizontal="center"/>
    </xf>
    <xf numFmtId="0" fontId="58" fillId="0" borderId="0" xfId="52" applyFont="1" applyFill="1" applyAlignment="1">
      <alignment horizontal="center"/>
    </xf>
    <xf numFmtId="0" fontId="34" fillId="0" borderId="11" xfId="56" applyFont="1" applyBorder="1" applyAlignment="1">
      <alignment horizontal="center" vertical="center" wrapText="1"/>
    </xf>
    <xf numFmtId="0" fontId="34" fillId="0" borderId="22" xfId="56" applyFont="1" applyBorder="1" applyAlignment="1">
      <alignment horizontal="center" vertical="center" wrapText="1"/>
    </xf>
    <xf numFmtId="0" fontId="34" fillId="0" borderId="19" xfId="56" applyFont="1" applyBorder="1" applyAlignment="1">
      <alignment horizontal="center" vertical="center" wrapText="1"/>
    </xf>
    <xf numFmtId="0" fontId="4" fillId="0" borderId="23" xfId="56" applyFont="1" applyBorder="1" applyAlignment="1">
      <alignment horizontal="center" vertical="center" wrapText="1"/>
    </xf>
    <xf numFmtId="0" fontId="7" fillId="0" borderId="0" xfId="56" applyFont="1" applyFill="1" applyAlignment="1">
      <alignment horizontal="center" vertical="center"/>
    </xf>
    <xf numFmtId="0" fontId="53" fillId="0" borderId="0" xfId="56" applyFont="1" applyFill="1" applyAlignment="1">
      <alignment horizontal="center" vertical="center"/>
    </xf>
    <xf numFmtId="0" fontId="54" fillId="0" borderId="0" xfId="56" applyFont="1" applyFill="1" applyAlignment="1">
      <alignment horizontal="center" vertical="center"/>
    </xf>
    <xf numFmtId="0" fontId="56" fillId="25" borderId="27" xfId="41" applyFont="1" applyFill="1" applyBorder="1" applyAlignment="1">
      <alignment horizontal="center" vertical="center" wrapText="1"/>
    </xf>
    <xf numFmtId="0" fontId="56" fillId="25" borderId="28" xfId="41" applyFont="1" applyFill="1" applyBorder="1" applyAlignment="1">
      <alignment horizontal="center" vertical="center" wrapText="1"/>
    </xf>
    <xf numFmtId="0" fontId="56" fillId="25" borderId="29" xfId="41" applyFont="1" applyFill="1" applyBorder="1" applyAlignment="1">
      <alignment horizontal="center" vertical="center" wrapText="1"/>
    </xf>
    <xf numFmtId="0" fontId="56" fillId="25" borderId="30" xfId="41" applyFont="1" applyFill="1" applyBorder="1" applyAlignment="1">
      <alignment horizontal="center" vertical="center" wrapText="1"/>
    </xf>
    <xf numFmtId="0" fontId="56" fillId="25" borderId="10" xfId="41" applyFont="1" applyFill="1" applyBorder="1" applyAlignment="1">
      <alignment horizontal="center" vertical="center" wrapText="1"/>
    </xf>
    <xf numFmtId="0" fontId="56" fillId="25" borderId="17" xfId="4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/>
    </xf>
    <xf numFmtId="0" fontId="52" fillId="0" borderId="0" xfId="56" applyFont="1" applyFill="1" applyAlignment="1">
      <alignment horizontal="center" vertical="center"/>
    </xf>
    <xf numFmtId="0" fontId="37" fillId="0" borderId="0" xfId="41" applyFont="1" applyFill="1" applyAlignment="1">
      <alignment horizontal="center" vertical="top" wrapText="1"/>
    </xf>
    <xf numFmtId="0" fontId="3" fillId="0" borderId="0" xfId="56" applyFont="1" applyFill="1" applyBorder="1" applyAlignment="1">
      <alignment horizontal="center" vertical="center"/>
    </xf>
    <xf numFmtId="0" fontId="37" fillId="0" borderId="10" xfId="41" applyFont="1" applyFill="1" applyBorder="1" applyAlignment="1">
      <alignment horizontal="center" vertical="center" wrapText="1"/>
    </xf>
    <xf numFmtId="0" fontId="37" fillId="0" borderId="10" xfId="41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4" xfId="41" applyNumberFormat="1" applyFont="1" applyFill="1" applyBorder="1" applyAlignment="1">
      <alignment horizontal="center" vertical="center" wrapText="1"/>
    </xf>
    <xf numFmtId="0" fontId="37" fillId="0" borderId="13" xfId="41" applyNumberFormat="1" applyFont="1" applyFill="1" applyBorder="1" applyAlignment="1">
      <alignment horizontal="center" vertical="center" wrapText="1"/>
    </xf>
    <xf numFmtId="0" fontId="37" fillId="0" borderId="12" xfId="41" applyNumberFormat="1" applyFont="1" applyFill="1" applyBorder="1" applyAlignment="1">
      <alignment horizontal="center" vertical="center" wrapText="1"/>
    </xf>
    <xf numFmtId="0" fontId="37" fillId="0" borderId="10" xfId="41" applyFont="1" applyFill="1" applyBorder="1" applyAlignment="1">
      <alignment horizontal="center" vertical="center"/>
    </xf>
    <xf numFmtId="0" fontId="37" fillId="0" borderId="12" xfId="41" applyFont="1" applyFill="1" applyBorder="1" applyAlignment="1">
      <alignment horizontal="center" vertical="center" wrapText="1"/>
    </xf>
    <xf numFmtId="0" fontId="37" fillId="0" borderId="25" xfId="41" applyFont="1" applyFill="1" applyBorder="1" applyAlignment="1">
      <alignment horizontal="center" vertical="center" wrapText="1"/>
    </xf>
    <xf numFmtId="0" fontId="37" fillId="0" borderId="26" xfId="41" applyFont="1" applyFill="1" applyBorder="1" applyAlignment="1">
      <alignment horizontal="center" vertical="center" wrapText="1"/>
    </xf>
    <xf numFmtId="0" fontId="37" fillId="0" borderId="10" xfId="61" applyFont="1" applyFill="1" applyBorder="1" applyAlignment="1">
      <alignment horizontal="center" vertical="center"/>
    </xf>
    <xf numFmtId="0" fontId="10" fillId="0" borderId="0" xfId="41" applyFont="1" applyFill="1" applyAlignment="1">
      <alignment horizontal="center"/>
    </xf>
    <xf numFmtId="0" fontId="37" fillId="0" borderId="14" xfId="41" applyFont="1" applyFill="1" applyBorder="1" applyAlignment="1">
      <alignment horizontal="center" vertical="center" wrapText="1"/>
    </xf>
    <xf numFmtId="0" fontId="37" fillId="0" borderId="13" xfId="41" applyFont="1" applyFill="1" applyBorder="1" applyAlignment="1">
      <alignment horizontal="center" vertical="center" wrapText="1"/>
    </xf>
    <xf numFmtId="0" fontId="37" fillId="0" borderId="10" xfId="41" applyFont="1" applyBorder="1" applyAlignment="1">
      <alignment horizontal="center" vertical="center"/>
    </xf>
    <xf numFmtId="0" fontId="37" fillId="0" borderId="0" xfId="41" applyFont="1" applyFill="1" applyAlignment="1">
      <alignment horizontal="center"/>
    </xf>
    <xf numFmtId="0" fontId="37" fillId="0" borderId="14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 wrapText="1"/>
    </xf>
    <xf numFmtId="0" fontId="10" fillId="0" borderId="0" xfId="41" applyFont="1" applyFill="1" applyBorder="1" applyAlignment="1">
      <alignment horizontal="left" wrapText="1"/>
    </xf>
    <xf numFmtId="0" fontId="10" fillId="0" borderId="0" xfId="41" applyFont="1" applyFill="1" applyAlignment="1">
      <alignment horizontal="left" wrapText="1"/>
    </xf>
    <xf numFmtId="0" fontId="10" fillId="0" borderId="0" xfId="41" applyFont="1" applyFill="1" applyBorder="1" applyAlignment="1">
      <alignment horizontal="left"/>
    </xf>
    <xf numFmtId="0" fontId="34" fillId="0" borderId="10" xfId="53" applyFont="1" applyFill="1" applyBorder="1" applyAlignment="1">
      <alignment horizontal="center" vertical="center" wrapText="1"/>
    </xf>
    <xf numFmtId="0" fontId="37" fillId="0" borderId="10" xfId="53" applyFont="1" applyFill="1" applyBorder="1" applyAlignment="1" applyProtection="1">
      <alignment horizontal="center" vertical="center" textRotation="90" wrapText="1"/>
    </xf>
    <xf numFmtId="0" fontId="37" fillId="0" borderId="14" xfId="41" applyFont="1" applyFill="1" applyBorder="1" applyAlignment="1">
      <alignment horizontal="center" vertical="center" textRotation="90" wrapText="1"/>
    </xf>
    <xf numFmtId="0" fontId="37" fillId="0" borderId="12" xfId="41" applyFont="1" applyFill="1" applyBorder="1" applyAlignment="1">
      <alignment horizontal="center" vertical="center" textRotation="90" wrapText="1"/>
    </xf>
    <xf numFmtId="0" fontId="34" fillId="0" borderId="10" xfId="53" applyFont="1" applyFill="1" applyBorder="1" applyAlignment="1">
      <alignment horizontal="center" vertical="center" textRotation="90" wrapText="1"/>
    </xf>
    <xf numFmtId="0" fontId="34" fillId="0" borderId="14" xfId="53" applyFont="1" applyFill="1" applyBorder="1" applyAlignment="1">
      <alignment horizontal="center" vertical="center"/>
    </xf>
    <xf numFmtId="0" fontId="34" fillId="0" borderId="12" xfId="53" applyFont="1" applyFill="1" applyBorder="1" applyAlignment="1">
      <alignment horizontal="center" vertical="center"/>
    </xf>
    <xf numFmtId="0" fontId="34" fillId="0" borderId="14" xfId="53" applyFont="1" applyFill="1" applyBorder="1" applyAlignment="1">
      <alignment horizontal="center" vertical="center" wrapText="1"/>
    </xf>
    <xf numFmtId="0" fontId="34" fillId="0" borderId="13" xfId="53" applyFont="1" applyFill="1" applyBorder="1" applyAlignment="1">
      <alignment horizontal="center" vertical="center" wrapText="1"/>
    </xf>
    <xf numFmtId="0" fontId="34" fillId="0" borderId="12" xfId="53" applyFont="1" applyFill="1" applyBorder="1" applyAlignment="1">
      <alignment horizontal="center" vertical="center" wrapText="1"/>
    </xf>
    <xf numFmtId="0" fontId="34" fillId="0" borderId="14" xfId="47" applyFont="1" applyFill="1" applyBorder="1" applyAlignment="1">
      <alignment horizontal="center" vertical="center" textRotation="90" wrapText="1"/>
    </xf>
    <xf numFmtId="0" fontId="34" fillId="0" borderId="12" xfId="47" applyFont="1" applyFill="1" applyBorder="1" applyAlignment="1">
      <alignment horizontal="center" vertical="center" textRotation="90" wrapText="1"/>
    </xf>
    <xf numFmtId="0" fontId="34" fillId="0" borderId="14" xfId="53" applyFont="1" applyFill="1" applyBorder="1" applyAlignment="1">
      <alignment horizontal="center" vertical="center" textRotation="90" wrapText="1"/>
    </xf>
    <xf numFmtId="0" fontId="34" fillId="0" borderId="12" xfId="53" applyFont="1" applyFill="1" applyBorder="1" applyAlignment="1">
      <alignment horizontal="center" vertical="center" textRotation="90" wrapText="1"/>
    </xf>
    <xf numFmtId="0" fontId="64" fillId="0" borderId="10" xfId="53" applyFont="1" applyFill="1" applyBorder="1" applyAlignment="1">
      <alignment horizontal="center" vertical="center" wrapText="1"/>
    </xf>
    <xf numFmtId="0" fontId="58" fillId="0" borderId="10" xfId="53" applyFont="1" applyFill="1" applyBorder="1" applyAlignment="1">
      <alignment horizontal="center" vertical="center" wrapText="1"/>
    </xf>
    <xf numFmtId="0" fontId="37" fillId="0" borderId="14" xfId="53" applyFont="1" applyFill="1" applyBorder="1" applyAlignment="1" applyProtection="1">
      <alignment horizontal="center" vertical="center" wrapText="1"/>
    </xf>
    <xf numFmtId="0" fontId="37" fillId="0" borderId="12" xfId="53" applyFont="1" applyFill="1" applyBorder="1" applyAlignment="1" applyProtection="1">
      <alignment horizontal="center" vertical="center" wrapText="1"/>
    </xf>
    <xf numFmtId="0" fontId="35" fillId="0" borderId="0" xfId="53" applyFont="1" applyFill="1" applyAlignment="1">
      <alignment horizontal="center"/>
    </xf>
    <xf numFmtId="0" fontId="34" fillId="0" borderId="11" xfId="53" applyFont="1" applyFill="1" applyBorder="1" applyAlignment="1">
      <alignment horizontal="center" vertical="center" wrapText="1"/>
    </xf>
    <xf numFmtId="0" fontId="34" fillId="0" borderId="22" xfId="53" applyFont="1" applyFill="1" applyBorder="1" applyAlignment="1">
      <alignment horizontal="center" vertical="center" wrapText="1"/>
    </xf>
    <xf numFmtId="0" fontId="34" fillId="0" borderId="19" xfId="53" applyFont="1" applyFill="1" applyBorder="1" applyAlignment="1">
      <alignment horizontal="center" vertical="center" wrapText="1"/>
    </xf>
    <xf numFmtId="0" fontId="34" fillId="0" borderId="24" xfId="53" applyFont="1" applyFill="1" applyBorder="1" applyAlignment="1">
      <alignment horizontal="center" vertical="center" wrapText="1"/>
    </xf>
    <xf numFmtId="0" fontId="34" fillId="0" borderId="31" xfId="53" applyFont="1" applyFill="1" applyBorder="1" applyAlignment="1">
      <alignment horizontal="center" vertical="center" wrapText="1"/>
    </xf>
    <xf numFmtId="0" fontId="34" fillId="0" borderId="25" xfId="53" applyFont="1" applyFill="1" applyBorder="1" applyAlignment="1">
      <alignment horizontal="center" vertical="center" wrapText="1"/>
    </xf>
    <xf numFmtId="0" fontId="58" fillId="0" borderId="23" xfId="53" applyFont="1" applyFill="1" applyBorder="1" applyAlignment="1">
      <alignment horizontal="center"/>
    </xf>
    <xf numFmtId="0" fontId="36" fillId="0" borderId="0" xfId="41" applyFont="1" applyFill="1" applyAlignment="1">
      <alignment horizontal="center" wrapText="1"/>
    </xf>
    <xf numFmtId="0" fontId="36" fillId="0" borderId="0" xfId="41" applyFont="1" applyFill="1" applyAlignment="1">
      <alignment horizontal="center"/>
    </xf>
    <xf numFmtId="0" fontId="44" fillId="0" borderId="0" xfId="41" applyFont="1" applyFill="1" applyAlignment="1">
      <alignment horizontal="center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2_Xl0000845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3" xfId="51"/>
    <cellStyle name="Обычный 6 2 3_Паспорт инвестроекта для Оли замечания" xfId="52"/>
    <cellStyle name="Обычный 6 2 3_ССПИ на ПС №84" xfId="53"/>
    <cellStyle name="Обычный 6 2_Xl0000845" xfId="54"/>
    <cellStyle name="Обычный 6_Xl0000845" xfId="55"/>
    <cellStyle name="Обычный 7" xfId="56"/>
    <cellStyle name="Обычный 7 2" xfId="57"/>
    <cellStyle name="Обычный 8" xfId="58"/>
    <cellStyle name="Обычный_ИПР 2008 ПЭ корр_прил 1.1" xfId="59"/>
    <cellStyle name="Обычный_ИПР 2008 ПЭ корр_прил 1.4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4;&#1090;&#1095;&#1077;&#1090;%203%20&#1082;&#1074;&#1072;&#1088;&#1090;&#1072;&#1083;%202019%20&#1075;&#1086;&#1076;&#1072;/&#1055;&#1072;&#1089;&#1087;&#1086;&#1088;&#1090;&#1072;%20&#1076;&#1083;&#1103;%203%20&#1082;&#1074;/&#1055;&#1086;&#1089;&#1088;&#1077;&#1076;&#1085;&#1080;&#1082;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_Che221_18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  <cell r="MC3">
            <v>0</v>
          </cell>
          <cell r="MD3">
            <v>0</v>
          </cell>
          <cell r="ME3">
            <v>0</v>
          </cell>
          <cell r="MF3">
            <v>0</v>
          </cell>
          <cell r="MG3">
            <v>0</v>
          </cell>
          <cell r="MH3">
            <v>0</v>
          </cell>
          <cell r="MI3">
            <v>0</v>
          </cell>
          <cell r="MJ3">
            <v>0</v>
          </cell>
          <cell r="MK3">
            <v>0</v>
          </cell>
          <cell r="ML3">
            <v>0</v>
          </cell>
          <cell r="MM3">
            <v>0</v>
          </cell>
          <cell r="MN3">
            <v>0</v>
          </cell>
          <cell r="MO3">
            <v>0</v>
          </cell>
          <cell r="MP3">
            <v>0</v>
          </cell>
          <cell r="MQ3">
            <v>0</v>
          </cell>
          <cell r="MR3">
            <v>0</v>
          </cell>
          <cell r="MS3">
            <v>0</v>
          </cell>
          <cell r="MT3">
            <v>0</v>
          </cell>
          <cell r="MU3">
            <v>0</v>
          </cell>
          <cell r="MV3">
            <v>0</v>
          </cell>
          <cell r="MW3">
            <v>0</v>
          </cell>
          <cell r="MX3">
            <v>0</v>
          </cell>
          <cell r="MY3">
            <v>0</v>
          </cell>
          <cell r="MZ3">
            <v>0</v>
          </cell>
          <cell r="NA3">
            <v>0</v>
          </cell>
          <cell r="NB3">
            <v>0</v>
          </cell>
          <cell r="NC3">
            <v>0</v>
          </cell>
          <cell r="ND3">
            <v>0</v>
          </cell>
          <cell r="NE3">
            <v>0</v>
          </cell>
          <cell r="NF3">
            <v>0</v>
          </cell>
          <cell r="NG3">
            <v>0</v>
          </cell>
          <cell r="NH3">
            <v>0</v>
          </cell>
          <cell r="NI3">
            <v>0</v>
          </cell>
          <cell r="NJ3">
            <v>0</v>
          </cell>
          <cell r="NK3">
            <v>0</v>
          </cell>
          <cell r="NL3">
            <v>0</v>
          </cell>
          <cell r="NM3">
            <v>0</v>
          </cell>
          <cell r="NN3">
            <v>0</v>
          </cell>
          <cell r="NO3">
            <v>0</v>
          </cell>
          <cell r="NP3">
            <v>0</v>
          </cell>
          <cell r="NQ3">
            <v>0</v>
          </cell>
          <cell r="NR3">
            <v>0</v>
          </cell>
          <cell r="NS3">
            <v>0</v>
          </cell>
          <cell r="NT3">
            <v>0</v>
          </cell>
          <cell r="NU3">
            <v>0</v>
          </cell>
          <cell r="NV3">
            <v>0</v>
          </cell>
          <cell r="NW3">
            <v>0</v>
          </cell>
          <cell r="NX3">
            <v>0</v>
          </cell>
          <cell r="NY3">
            <v>0</v>
          </cell>
          <cell r="NZ3">
            <v>0</v>
          </cell>
          <cell r="OA3">
            <v>0</v>
          </cell>
          <cell r="OB3">
            <v>0</v>
          </cell>
          <cell r="OC3">
            <v>0</v>
          </cell>
          <cell r="OD3">
            <v>0</v>
          </cell>
          <cell r="OE3">
            <v>0</v>
          </cell>
          <cell r="OL3">
            <v>0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2018г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 t="str">
            <v>план 2019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 t="str">
            <v>план 2018 1кв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 t="str">
            <v>план 2018 2кв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 t="str">
            <v>план 2018 3кв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 t="str">
            <v>план 2018 4кв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 t="str">
            <v>план 2018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 t="str">
            <v>план квартал финансирования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 t="str">
            <v>факт 2018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 t="str">
            <v>факт 1кв 2018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 t="str">
            <v>факт 2кв 2018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 t="str">
            <v>факт 3кв 2018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 t="str">
            <v>факт 4кв 2018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 t="str">
            <v>факт квартал 2018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 t="str">
            <v>факт квартал финансирования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 t="str">
            <v>Всего по инвестпроекту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E4" t="str">
            <v>Факт 2019</v>
          </cell>
          <cell r="DG4" t="str">
            <v>освоение на01.01.18</v>
          </cell>
          <cell r="DH4" t="str">
            <v>освоение на01.01.19</v>
          </cell>
          <cell r="DI4" t="str">
            <v>Факт 2018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 t="str">
            <v>План 2019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 t="str">
            <v>Факт 2019</v>
          </cell>
          <cell r="EH4" t="str">
            <v>Факт 1 кв 2019</v>
          </cell>
          <cell r="EM4" t="str">
            <v>Факт 2кв 2019</v>
          </cell>
          <cell r="ER4" t="str">
            <v>Факт 3кв 2019</v>
          </cell>
          <cell r="EW4" t="str">
            <v>Факт 4кв 2019</v>
          </cell>
          <cell r="FB4" t="str">
            <v>Факт освоено текущий квартал 2018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N4" t="str">
            <v>Ввод план</v>
          </cell>
          <cell r="FZ4" t="str">
            <v>Ввод факт2018</v>
          </cell>
          <cell r="GK4" t="str">
            <v>Ввод план2019</v>
          </cell>
          <cell r="GV4" t="str">
            <v>Ввод план2018 1кв</v>
          </cell>
          <cell r="HG4" t="str">
            <v>Ввод план2018 2кв</v>
          </cell>
          <cell r="HR4" t="str">
            <v>Ввод план2018 3кв</v>
          </cell>
          <cell r="IC4" t="str">
            <v>Ввод план2018 4кв</v>
          </cell>
          <cell r="IN4" t="str">
            <v>Ввод план2019 нужный квартал</v>
          </cell>
          <cell r="IO4">
            <v>0</v>
          </cell>
          <cell r="IP4">
            <v>0</v>
          </cell>
          <cell r="IQ4">
            <v>0</v>
          </cell>
          <cell r="IR4">
            <v>0</v>
          </cell>
          <cell r="IS4">
            <v>0</v>
          </cell>
          <cell r="IT4">
            <v>0</v>
          </cell>
          <cell r="IU4">
            <v>0</v>
          </cell>
          <cell r="IV4">
            <v>0</v>
          </cell>
          <cell r="IW4">
            <v>0</v>
          </cell>
          <cell r="IX4">
            <v>0</v>
          </cell>
          <cell r="IY4" t="str">
            <v>Ввод факт2018</v>
          </cell>
          <cell r="JJ4" t="str">
            <v>Ввод 1 кв факт2018</v>
          </cell>
          <cell r="JU4" t="str">
            <v>Ввод 2 кв факт2018</v>
          </cell>
          <cell r="KF4" t="str">
            <v>Ввод 3 кв факт2018</v>
          </cell>
          <cell r="KQ4" t="str">
            <v>Ввод 4 кв факт2018</v>
          </cell>
          <cell r="LB4" t="str">
            <v>Ввод факт текущий квартал 2018</v>
          </cell>
          <cell r="LC4">
            <v>0</v>
          </cell>
          <cell r="LD4">
            <v>0</v>
          </cell>
          <cell r="LE4">
            <v>0</v>
          </cell>
          <cell r="LF4">
            <v>0</v>
          </cell>
          <cell r="LG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Q4" t="str">
            <v>Вывод всего план</v>
          </cell>
          <cell r="LR4">
            <v>0</v>
          </cell>
          <cell r="LS4">
            <v>0</v>
          </cell>
          <cell r="LT4">
            <v>0</v>
          </cell>
          <cell r="LU4">
            <v>0</v>
          </cell>
          <cell r="LX4" t="str">
            <v>Вывод 2018г</v>
          </cell>
          <cell r="LY4">
            <v>0</v>
          </cell>
          <cell r="LZ4">
            <v>0</v>
          </cell>
          <cell r="MA4">
            <v>0</v>
          </cell>
          <cell r="MB4">
            <v>0</v>
          </cell>
          <cell r="MC4" t="str">
            <v>Вывод План 2018</v>
          </cell>
          <cell r="MD4">
            <v>0</v>
          </cell>
          <cell r="ME4">
            <v>0</v>
          </cell>
          <cell r="MF4">
            <v>0</v>
          </cell>
          <cell r="MG4">
            <v>0</v>
          </cell>
          <cell r="MH4">
            <v>0</v>
          </cell>
          <cell r="MI4">
            <v>0</v>
          </cell>
          <cell r="MJ4">
            <v>0</v>
          </cell>
          <cell r="MK4">
            <v>0</v>
          </cell>
          <cell r="ML4">
            <v>0</v>
          </cell>
          <cell r="MM4">
            <v>0</v>
          </cell>
          <cell r="MN4">
            <v>0</v>
          </cell>
          <cell r="MO4">
            <v>0</v>
          </cell>
          <cell r="MP4">
            <v>0</v>
          </cell>
          <cell r="MQ4">
            <v>0</v>
          </cell>
          <cell r="MR4">
            <v>0</v>
          </cell>
          <cell r="MS4">
            <v>0</v>
          </cell>
          <cell r="MT4">
            <v>0</v>
          </cell>
          <cell r="MU4">
            <v>0</v>
          </cell>
          <cell r="MV4">
            <v>0</v>
          </cell>
          <cell r="MW4">
            <v>0</v>
          </cell>
          <cell r="MX4">
            <v>0</v>
          </cell>
          <cell r="MY4">
            <v>0</v>
          </cell>
          <cell r="MZ4">
            <v>0</v>
          </cell>
          <cell r="NA4">
            <v>0</v>
          </cell>
          <cell r="NB4" t="str">
            <v>Вывод текущий квартал</v>
          </cell>
          <cell r="NC4">
            <v>0</v>
          </cell>
          <cell r="ND4">
            <v>0</v>
          </cell>
          <cell r="NE4">
            <v>0</v>
          </cell>
          <cell r="NF4">
            <v>0</v>
          </cell>
          <cell r="NG4" t="str">
            <v>Вывод Факт 2018</v>
          </cell>
          <cell r="NH4">
            <v>0</v>
          </cell>
          <cell r="NI4">
            <v>0</v>
          </cell>
          <cell r="NJ4">
            <v>0</v>
          </cell>
          <cell r="NK4">
            <v>0</v>
          </cell>
          <cell r="NL4">
            <v>0</v>
          </cell>
          <cell r="NM4">
            <v>0</v>
          </cell>
          <cell r="NN4">
            <v>0</v>
          </cell>
          <cell r="NO4">
            <v>0</v>
          </cell>
          <cell r="NP4">
            <v>0</v>
          </cell>
          <cell r="NQ4">
            <v>0</v>
          </cell>
          <cell r="NR4">
            <v>0</v>
          </cell>
          <cell r="NS4">
            <v>0</v>
          </cell>
          <cell r="NT4">
            <v>0</v>
          </cell>
          <cell r="NU4">
            <v>0</v>
          </cell>
          <cell r="NV4">
            <v>0</v>
          </cell>
          <cell r="NW4">
            <v>0</v>
          </cell>
          <cell r="NX4">
            <v>0</v>
          </cell>
          <cell r="NY4">
            <v>0</v>
          </cell>
          <cell r="NZ4">
            <v>0</v>
          </cell>
          <cell r="OA4">
            <v>0</v>
          </cell>
          <cell r="OB4">
            <v>0</v>
          </cell>
          <cell r="OC4">
            <v>0</v>
          </cell>
          <cell r="OD4">
            <v>0</v>
          </cell>
          <cell r="OE4">
            <v>0</v>
          </cell>
          <cell r="OF4" t="str">
            <v>Вывод текущий квартал</v>
          </cell>
          <cell r="OG4">
            <v>0</v>
          </cell>
          <cell r="OH4">
            <v>0</v>
          </cell>
          <cell r="OI4">
            <v>0</v>
          </cell>
          <cell r="OJ4">
            <v>0</v>
          </cell>
          <cell r="OL4">
            <v>0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U5">
            <v>0</v>
          </cell>
          <cell r="CX5" t="str">
            <v>Утв. План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B5">
            <v>0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K5">
            <v>0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D5">
            <v>0</v>
          </cell>
          <cell r="ME5">
            <v>0</v>
          </cell>
          <cell r="MF5">
            <v>0</v>
          </cell>
          <cell r="MG5">
            <v>0</v>
          </cell>
          <cell r="MH5" t="str">
            <v>1 квартал</v>
          </cell>
          <cell r="MI5">
            <v>0</v>
          </cell>
          <cell r="MJ5">
            <v>0</v>
          </cell>
          <cell r="MK5">
            <v>0</v>
          </cell>
          <cell r="ML5">
            <v>0</v>
          </cell>
          <cell r="MM5" t="str">
            <v>2 квартал</v>
          </cell>
          <cell r="MN5">
            <v>0</v>
          </cell>
          <cell r="MO5">
            <v>0</v>
          </cell>
          <cell r="MP5">
            <v>0</v>
          </cell>
          <cell r="MQ5">
            <v>0</v>
          </cell>
          <cell r="MR5" t="str">
            <v xml:space="preserve">3 квартал </v>
          </cell>
          <cell r="MS5">
            <v>0</v>
          </cell>
          <cell r="MT5">
            <v>0</v>
          </cell>
          <cell r="MU5">
            <v>0</v>
          </cell>
          <cell r="MV5">
            <v>0</v>
          </cell>
          <cell r="MW5" t="str">
            <v>4 квартал</v>
          </cell>
          <cell r="MX5">
            <v>0</v>
          </cell>
          <cell r="MY5">
            <v>0</v>
          </cell>
          <cell r="MZ5">
            <v>0</v>
          </cell>
          <cell r="NA5">
            <v>0</v>
          </cell>
          <cell r="NB5">
            <v>0</v>
          </cell>
          <cell r="NC5">
            <v>0</v>
          </cell>
          <cell r="ND5">
            <v>0</v>
          </cell>
          <cell r="NE5">
            <v>0</v>
          </cell>
          <cell r="NF5">
            <v>0</v>
          </cell>
          <cell r="NG5" t="str">
            <v>Всего</v>
          </cell>
          <cell r="NH5">
            <v>0</v>
          </cell>
          <cell r="NI5">
            <v>0</v>
          </cell>
          <cell r="NJ5">
            <v>0</v>
          </cell>
          <cell r="NK5">
            <v>0</v>
          </cell>
          <cell r="NL5" t="str">
            <v>1 квартал</v>
          </cell>
          <cell r="NM5">
            <v>0</v>
          </cell>
          <cell r="NN5">
            <v>0</v>
          </cell>
          <cell r="NO5">
            <v>0</v>
          </cell>
          <cell r="NP5">
            <v>0</v>
          </cell>
          <cell r="NQ5" t="str">
            <v>2 квартал</v>
          </cell>
          <cell r="NR5">
            <v>0</v>
          </cell>
          <cell r="NS5">
            <v>0</v>
          </cell>
          <cell r="NT5">
            <v>0</v>
          </cell>
          <cell r="NU5">
            <v>0</v>
          </cell>
          <cell r="NV5" t="str">
            <v xml:space="preserve">3 квартал </v>
          </cell>
          <cell r="NW5">
            <v>0</v>
          </cell>
          <cell r="NX5">
            <v>0</v>
          </cell>
          <cell r="NY5">
            <v>0</v>
          </cell>
          <cell r="NZ5">
            <v>0</v>
          </cell>
          <cell r="OA5" t="str">
            <v>4 квартал</v>
          </cell>
          <cell r="OB5">
            <v>0</v>
          </cell>
          <cell r="OC5">
            <v>0</v>
          </cell>
          <cell r="OD5">
            <v>0</v>
          </cell>
          <cell r="OE5">
            <v>0</v>
          </cell>
          <cell r="OF5">
            <v>0</v>
          </cell>
          <cell r="OG5">
            <v>0</v>
          </cell>
          <cell r="OH5">
            <v>0</v>
          </cell>
          <cell r="OI5">
            <v>0</v>
          </cell>
          <cell r="OJ5">
            <v>0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O5">
            <v>0</v>
          </cell>
          <cell r="OP5" t="str">
            <v>Стадия реализации проекта С/П на момент формирования отчета</v>
          </cell>
          <cell r="OR5" t="str">
            <v>Наличие утв. ПСД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  <cell r="OL6">
            <v>0</v>
          </cell>
          <cell r="OM6">
            <v>0</v>
          </cell>
          <cell r="ON6">
            <v>0</v>
          </cell>
          <cell r="OO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DC7">
            <v>0</v>
          </cell>
          <cell r="OL7">
            <v>0</v>
          </cell>
          <cell r="OM7">
            <v>0</v>
          </cell>
          <cell r="ON7">
            <v>0</v>
          </cell>
          <cell r="OO7">
            <v>0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2058.9576829299626</v>
          </cell>
          <cell r="F8">
            <v>0</v>
          </cell>
          <cell r="G8">
            <v>0</v>
          </cell>
          <cell r="H8">
            <v>1802.8570480087994</v>
          </cell>
          <cell r="I8">
            <v>0</v>
          </cell>
          <cell r="J8">
            <v>2183.4026583711634</v>
          </cell>
          <cell r="K8">
            <v>1331.1126154991634</v>
          </cell>
          <cell r="L8">
            <v>852.29004287199996</v>
          </cell>
          <cell r="M8">
            <v>0</v>
          </cell>
          <cell r="N8">
            <v>0</v>
          </cell>
          <cell r="O8">
            <v>75.508838269152477</v>
          </cell>
          <cell r="P8">
            <v>178.17639041999999</v>
          </cell>
          <cell r="Q8">
            <v>598.60481432284746</v>
          </cell>
          <cell r="R8">
            <v>325.15173776464246</v>
          </cell>
          <cell r="S8">
            <v>0</v>
          </cell>
          <cell r="T8">
            <v>0</v>
          </cell>
          <cell r="U8">
            <v>69.69855385387774</v>
          </cell>
          <cell r="V8">
            <v>176.7178706904796</v>
          </cell>
          <cell r="W8">
            <v>78.73531322028515</v>
          </cell>
          <cell r="X8">
            <v>168.37186732239959</v>
          </cell>
          <cell r="Y8">
            <v>0</v>
          </cell>
          <cell r="Z8">
            <v>0</v>
          </cell>
          <cell r="AA8">
            <v>0</v>
          </cell>
          <cell r="AB8">
            <v>168.37186732239959</v>
          </cell>
          <cell r="AC8">
            <v>0</v>
          </cell>
          <cell r="AD8">
            <v>66.661946093223165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66.661946093223165</v>
          </cell>
          <cell r="AJ8">
            <v>46.294457012153003</v>
          </cell>
          <cell r="AK8">
            <v>0</v>
          </cell>
          <cell r="AL8">
            <v>0</v>
          </cell>
          <cell r="AM8">
            <v>39.232590688265262</v>
          </cell>
          <cell r="AN8">
            <v>0</v>
          </cell>
          <cell r="AO8">
            <v>7.0618663238877417</v>
          </cell>
          <cell r="AP8">
            <v>43.823467336866713</v>
          </cell>
          <cell r="AQ8">
            <v>0</v>
          </cell>
          <cell r="AR8">
            <v>0</v>
          </cell>
          <cell r="AS8">
            <v>30.465963165612468</v>
          </cell>
          <cell r="AT8">
            <v>8.3460033680800016</v>
          </cell>
          <cell r="AU8">
            <v>5.0115008031742425</v>
          </cell>
          <cell r="AV8">
            <v>46.294457012153003</v>
          </cell>
          <cell r="AW8">
            <v>0</v>
          </cell>
          <cell r="AX8">
            <v>0</v>
          </cell>
          <cell r="AY8">
            <v>39.232590688265262</v>
          </cell>
          <cell r="AZ8">
            <v>0</v>
          </cell>
          <cell r="BA8">
            <v>7.0618663238877417</v>
          </cell>
          <cell r="BB8">
            <v>1</v>
          </cell>
          <cell r="BC8">
            <v>2</v>
          </cell>
          <cell r="BD8">
            <v>3</v>
          </cell>
          <cell r="BE8">
            <v>4</v>
          </cell>
          <cell r="BF8" t="str">
            <v>1 2 3 4</v>
          </cell>
          <cell r="BG8">
            <v>1075.0119805700001</v>
          </cell>
          <cell r="BH8">
            <v>0</v>
          </cell>
          <cell r="BI8">
            <v>0</v>
          </cell>
          <cell r="BJ8">
            <v>101.84024169333334</v>
          </cell>
          <cell r="BK8">
            <v>665.90015373000006</v>
          </cell>
          <cell r="BL8">
            <v>307.27158514666661</v>
          </cell>
          <cell r="BM8">
            <v>224.92083918999998</v>
          </cell>
          <cell r="BN8">
            <v>0</v>
          </cell>
          <cell r="BO8">
            <v>0</v>
          </cell>
          <cell r="BP8">
            <v>1.58</v>
          </cell>
          <cell r="BQ8">
            <v>144.47558666999998</v>
          </cell>
          <cell r="BR8">
            <v>78.865252519999999</v>
          </cell>
          <cell r="BS8">
            <v>356.61295003999999</v>
          </cell>
          <cell r="BT8">
            <v>0</v>
          </cell>
          <cell r="BU8">
            <v>0</v>
          </cell>
          <cell r="BV8">
            <v>100.26024169333334</v>
          </cell>
          <cell r="BW8">
            <v>27.946375719999999</v>
          </cell>
          <cell r="BX8">
            <v>228.40633262666668</v>
          </cell>
          <cell r="BY8">
            <v>493.47819134000002</v>
          </cell>
          <cell r="BZ8">
            <v>0</v>
          </cell>
          <cell r="CA8">
            <v>0</v>
          </cell>
          <cell r="CB8">
            <v>0</v>
          </cell>
          <cell r="CC8">
            <v>493.47819134000002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493.47819134000002</v>
          </cell>
          <cell r="CL8">
            <v>0</v>
          </cell>
          <cell r="CM8">
            <v>0</v>
          </cell>
          <cell r="CN8">
            <v>0</v>
          </cell>
          <cell r="CO8">
            <v>493.47819134000002</v>
          </cell>
          <cell r="CP8">
            <v>0</v>
          </cell>
          <cell r="CQ8">
            <v>1</v>
          </cell>
          <cell r="CR8">
            <v>2</v>
          </cell>
          <cell r="CS8" t="str">
            <v/>
          </cell>
          <cell r="CT8" t="str">
            <v/>
          </cell>
          <cell r="CU8" t="str">
            <v>1 2</v>
          </cell>
          <cell r="CX8">
            <v>3812.2178934788185</v>
          </cell>
          <cell r="CY8">
            <v>572.7289210797162</v>
          </cell>
          <cell r="CZ8">
            <v>1552.4358180467182</v>
          </cell>
          <cell r="DA8">
            <v>1396.6332410204841</v>
          </cell>
          <cell r="DB8">
            <v>351.73938608438334</v>
          </cell>
          <cell r="DE8">
            <v>1770.7660731599999</v>
          </cell>
          <cell r="DF8">
            <v>0</v>
          </cell>
          <cell r="DG8">
            <v>1584.1129217215557</v>
          </cell>
          <cell r="DH8">
            <v>977.5367581715559</v>
          </cell>
          <cell r="DI8">
            <v>606.57616354999993</v>
          </cell>
          <cell r="DJ8">
            <v>38.906113530000006</v>
          </cell>
          <cell r="DK8">
            <v>197.33895278</v>
          </cell>
          <cell r="DL8">
            <v>344.75768944999993</v>
          </cell>
          <cell r="DM8">
            <v>25.573407790000001</v>
          </cell>
          <cell r="DN8">
            <v>277.00832313952753</v>
          </cell>
          <cell r="DS8">
            <v>142.68802315457594</v>
          </cell>
          <cell r="DT8">
            <v>56.493174655273869</v>
          </cell>
          <cell r="DU8">
            <v>49.232590688265262</v>
          </cell>
          <cell r="DV8">
            <v>28.594534641412469</v>
          </cell>
          <cell r="DW8">
            <v>49.232590688265262</v>
          </cell>
          <cell r="DX8">
            <v>1</v>
          </cell>
          <cell r="DY8">
            <v>2</v>
          </cell>
          <cell r="DZ8">
            <v>3</v>
          </cell>
          <cell r="EA8" t="str">
            <v/>
          </cell>
          <cell r="EB8" t="str">
            <v>1 2 3</v>
          </cell>
          <cell r="EC8">
            <v>1004.8499368499999</v>
          </cell>
          <cell r="ED8">
            <v>348.15047532000006</v>
          </cell>
          <cell r="EE8">
            <v>555.31403745</v>
          </cell>
          <cell r="EF8">
            <v>28.478351160000003</v>
          </cell>
          <cell r="EG8">
            <v>72.907072920000005</v>
          </cell>
          <cell r="EH8">
            <v>323.89559782000003</v>
          </cell>
          <cell r="EI8">
            <v>224.59279934</v>
          </cell>
          <cell r="EJ8">
            <v>95.952902250000008</v>
          </cell>
          <cell r="EK8">
            <v>0</v>
          </cell>
          <cell r="EL8">
            <v>3.3498962299999997</v>
          </cell>
          <cell r="EM8">
            <v>547.04228843999999</v>
          </cell>
          <cell r="EN8">
            <v>121.44383779</v>
          </cell>
          <cell r="EO8">
            <v>392.27474761999997</v>
          </cell>
          <cell r="EP8">
            <v>24.389055679999998</v>
          </cell>
          <cell r="EQ8">
            <v>8.9346473500000005</v>
          </cell>
          <cell r="ER8">
            <v>133.91205059000001</v>
          </cell>
          <cell r="ES8">
            <v>2.1138381900000001</v>
          </cell>
          <cell r="ET8">
            <v>67.086387580000007</v>
          </cell>
          <cell r="EU8">
            <v>4.0892954799999996</v>
          </cell>
          <cell r="EV8">
            <v>60.62252934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133.91205059000001</v>
          </cell>
          <cell r="FC8">
            <v>2.1138381900000001</v>
          </cell>
          <cell r="FD8">
            <v>67.086387580000007</v>
          </cell>
          <cell r="FE8">
            <v>4.0892954799999996</v>
          </cell>
          <cell r="FF8">
            <v>60.62252934</v>
          </cell>
          <cell r="FG8">
            <v>1</v>
          </cell>
          <cell r="FH8">
            <v>2</v>
          </cell>
          <cell r="FI8">
            <v>3</v>
          </cell>
          <cell r="FJ8">
            <v>4</v>
          </cell>
          <cell r="FK8" t="str">
            <v>1 2 3 4</v>
          </cell>
          <cell r="FN8">
            <v>3102.5564480438834</v>
          </cell>
          <cell r="FO8">
            <v>0</v>
          </cell>
          <cell r="FP8">
            <v>175.58</v>
          </cell>
          <cell r="FQ8">
            <v>0</v>
          </cell>
          <cell r="FR8">
            <v>697.62100000000009</v>
          </cell>
          <cell r="FS8">
            <v>695.62100000000009</v>
          </cell>
          <cell r="FT8">
            <v>2</v>
          </cell>
          <cell r="FU8">
            <v>0</v>
          </cell>
          <cell r="FV8">
            <v>162</v>
          </cell>
          <cell r="FW8">
            <v>0</v>
          </cell>
          <cell r="FX8">
            <v>162</v>
          </cell>
          <cell r="FZ8">
            <v>604.26295830000004</v>
          </cell>
          <cell r="GA8">
            <v>0</v>
          </cell>
          <cell r="GB8">
            <v>10.842000000000002</v>
          </cell>
          <cell r="GC8">
            <v>0</v>
          </cell>
          <cell r="GD8">
            <v>18.175000000000001</v>
          </cell>
          <cell r="GE8">
            <v>18.175000000000001</v>
          </cell>
          <cell r="GF8">
            <v>0</v>
          </cell>
          <cell r="GG8">
            <v>0</v>
          </cell>
          <cell r="GH8">
            <v>112</v>
          </cell>
          <cell r="GI8">
            <v>0</v>
          </cell>
          <cell r="GJ8">
            <v>112</v>
          </cell>
          <cell r="GK8">
            <v>514.82344348999948</v>
          </cell>
          <cell r="GL8">
            <v>0</v>
          </cell>
          <cell r="GM8">
            <v>0</v>
          </cell>
          <cell r="GN8">
            <v>0</v>
          </cell>
          <cell r="GO8">
            <v>59.307000000000002</v>
          </cell>
          <cell r="GP8">
            <v>59.307000000000002</v>
          </cell>
          <cell r="GQ8">
            <v>0</v>
          </cell>
          <cell r="GR8">
            <v>0</v>
          </cell>
          <cell r="GS8">
            <v>1</v>
          </cell>
          <cell r="GT8">
            <v>0</v>
          </cell>
          <cell r="GU8">
            <v>1</v>
          </cell>
          <cell r="GV8">
            <v>475.62674384858701</v>
          </cell>
          <cell r="GW8">
            <v>0</v>
          </cell>
          <cell r="GX8">
            <v>0</v>
          </cell>
          <cell r="GY8">
            <v>0</v>
          </cell>
          <cell r="GZ8">
            <v>53</v>
          </cell>
          <cell r="HA8">
            <v>53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39.196699641412465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6.3069999999999995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660.58093822000001</v>
          </cell>
          <cell r="IZ8">
            <v>0</v>
          </cell>
          <cell r="JA8">
            <v>0</v>
          </cell>
          <cell r="JB8">
            <v>0</v>
          </cell>
          <cell r="JC8">
            <v>50.458500000000008</v>
          </cell>
          <cell r="JD8">
            <v>50.458500000000008</v>
          </cell>
          <cell r="JE8">
            <v>0</v>
          </cell>
          <cell r="JF8">
            <v>0</v>
          </cell>
          <cell r="JG8">
            <v>14</v>
          </cell>
          <cell r="JH8">
            <v>0</v>
          </cell>
          <cell r="JI8">
            <v>14</v>
          </cell>
          <cell r="JJ8">
            <v>2.0477729099999999</v>
          </cell>
          <cell r="JK8">
            <v>0</v>
          </cell>
          <cell r="JL8">
            <v>0</v>
          </cell>
          <cell r="JM8">
            <v>0</v>
          </cell>
          <cell r="JN8">
            <v>0.73250000000000004</v>
          </cell>
          <cell r="JO8">
            <v>0.73250000000000004</v>
          </cell>
          <cell r="JP8">
            <v>0</v>
          </cell>
          <cell r="JQ8">
            <v>0</v>
          </cell>
          <cell r="JR8">
            <v>0</v>
          </cell>
          <cell r="JS8">
            <v>0</v>
          </cell>
          <cell r="JT8">
            <v>0</v>
          </cell>
          <cell r="JU8">
            <v>102.93556298</v>
          </cell>
          <cell r="JV8">
            <v>0</v>
          </cell>
          <cell r="JW8">
            <v>0</v>
          </cell>
          <cell r="JX8">
            <v>0</v>
          </cell>
          <cell r="JY8">
            <v>3.4590000000000001</v>
          </cell>
          <cell r="JZ8">
            <v>3.4590000000000001</v>
          </cell>
          <cell r="KA8">
            <v>0</v>
          </cell>
          <cell r="KB8">
            <v>0</v>
          </cell>
          <cell r="KC8">
            <v>3</v>
          </cell>
          <cell r="KD8">
            <v>0</v>
          </cell>
          <cell r="KE8">
            <v>3</v>
          </cell>
          <cell r="KF8">
            <v>555.59760232999997</v>
          </cell>
          <cell r="KG8">
            <v>0</v>
          </cell>
          <cell r="KH8">
            <v>0</v>
          </cell>
          <cell r="KI8">
            <v>0</v>
          </cell>
          <cell r="KJ8">
            <v>46.267000000000003</v>
          </cell>
          <cell r="KK8">
            <v>46.267000000000003</v>
          </cell>
          <cell r="KL8">
            <v>0</v>
          </cell>
          <cell r="KM8">
            <v>0</v>
          </cell>
          <cell r="KN8">
            <v>11</v>
          </cell>
          <cell r="KO8">
            <v>0</v>
          </cell>
          <cell r="KP8">
            <v>11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555.59760232999997</v>
          </cell>
          <cell r="LC8">
            <v>0</v>
          </cell>
          <cell r="LD8">
            <v>0</v>
          </cell>
          <cell r="LE8">
            <v>0</v>
          </cell>
          <cell r="LF8">
            <v>46.267000000000003</v>
          </cell>
          <cell r="LG8">
            <v>46.267000000000003</v>
          </cell>
          <cell r="LH8">
            <v>0</v>
          </cell>
          <cell r="LI8">
            <v>0</v>
          </cell>
          <cell r="LJ8">
            <v>11</v>
          </cell>
          <cell r="LK8">
            <v>0</v>
          </cell>
          <cell r="LL8">
            <v>11</v>
          </cell>
          <cell r="LQ8">
            <v>0</v>
          </cell>
          <cell r="LR8">
            <v>0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>
            <v>0</v>
          </cell>
          <cell r="OM8">
            <v>0</v>
          </cell>
          <cell r="ON8">
            <v>0</v>
          </cell>
          <cell r="OO8">
            <v>0</v>
          </cell>
          <cell r="OP8">
            <v>0</v>
          </cell>
          <cell r="OR8">
            <v>0</v>
          </cell>
          <cell r="OT8">
            <v>2058.9576829299626</v>
          </cell>
        </row>
        <row r="9">
          <cell r="A9" t="str">
            <v>Г</v>
          </cell>
          <cell r="B9" t="str">
            <v>1.1</v>
          </cell>
          <cell r="C9" t="str">
            <v>Технологическое присоединение, всего, в том числе:</v>
          </cell>
          <cell r="D9" t="str">
            <v>Г</v>
          </cell>
          <cell r="E9">
            <v>1126.5486835607396</v>
          </cell>
          <cell r="F9">
            <v>0</v>
          </cell>
          <cell r="G9">
            <v>0</v>
          </cell>
          <cell r="H9">
            <v>1120.4846779619993</v>
          </cell>
          <cell r="I9">
            <v>0</v>
          </cell>
          <cell r="J9">
            <v>1575.2706996507404</v>
          </cell>
          <cell r="K9">
            <v>722.98065677874035</v>
          </cell>
          <cell r="L9">
            <v>852.29004287199996</v>
          </cell>
          <cell r="M9">
            <v>0</v>
          </cell>
          <cell r="N9">
            <v>0</v>
          </cell>
          <cell r="O9">
            <v>75.508838269152477</v>
          </cell>
          <cell r="P9">
            <v>178.17639041999999</v>
          </cell>
          <cell r="Q9">
            <v>598.60481432284746</v>
          </cell>
          <cell r="R9">
            <v>246.6897916714193</v>
          </cell>
          <cell r="S9">
            <v>0</v>
          </cell>
          <cell r="T9">
            <v>0</v>
          </cell>
          <cell r="U9">
            <v>59.698553853877733</v>
          </cell>
          <cell r="V9">
            <v>176.7178706904796</v>
          </cell>
          <cell r="W9">
            <v>10.273367127061984</v>
          </cell>
          <cell r="X9">
            <v>168.37186732239959</v>
          </cell>
          <cell r="Y9">
            <v>0</v>
          </cell>
          <cell r="Z9">
            <v>0</v>
          </cell>
          <cell r="AA9">
            <v>0</v>
          </cell>
          <cell r="AB9">
            <v>168.37186732239959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46.294457012153003</v>
          </cell>
          <cell r="AK9">
            <v>0</v>
          </cell>
          <cell r="AL9">
            <v>0</v>
          </cell>
          <cell r="AM9">
            <v>39.232590688265262</v>
          </cell>
          <cell r="AN9">
            <v>0</v>
          </cell>
          <cell r="AO9">
            <v>7.0618663238877417</v>
          </cell>
          <cell r="AP9">
            <v>32.023467336866716</v>
          </cell>
          <cell r="AQ9">
            <v>0</v>
          </cell>
          <cell r="AR9">
            <v>0</v>
          </cell>
          <cell r="AS9">
            <v>20.465963165612468</v>
          </cell>
          <cell r="AT9">
            <v>8.3460033680800016</v>
          </cell>
          <cell r="AU9">
            <v>3.2115008031742427</v>
          </cell>
          <cell r="AV9">
            <v>46.294457012153003</v>
          </cell>
          <cell r="AW9">
            <v>0</v>
          </cell>
          <cell r="AX9">
            <v>0</v>
          </cell>
          <cell r="AY9">
            <v>39.232590688265262</v>
          </cell>
          <cell r="AZ9">
            <v>0</v>
          </cell>
          <cell r="BA9">
            <v>7.0618663238877417</v>
          </cell>
          <cell r="BB9">
            <v>1</v>
          </cell>
          <cell r="BC9" t="str">
            <v/>
          </cell>
          <cell r="BD9">
            <v>3</v>
          </cell>
          <cell r="BE9">
            <v>4</v>
          </cell>
          <cell r="BF9" t="str">
            <v>1 3 4</v>
          </cell>
          <cell r="BG9">
            <v>716.91665118000003</v>
          </cell>
          <cell r="BH9">
            <v>0</v>
          </cell>
          <cell r="BI9">
            <v>0</v>
          </cell>
          <cell r="BJ9">
            <v>0</v>
          </cell>
          <cell r="BK9">
            <v>665.90015373000006</v>
          </cell>
          <cell r="BL9">
            <v>51.016497449999996</v>
          </cell>
          <cell r="BM9">
            <v>192.89523161999998</v>
          </cell>
          <cell r="BN9">
            <v>0</v>
          </cell>
          <cell r="BO9">
            <v>0</v>
          </cell>
          <cell r="BP9">
            <v>0</v>
          </cell>
          <cell r="BQ9">
            <v>144.47558666999998</v>
          </cell>
          <cell r="BR9">
            <v>48.419644949999999</v>
          </cell>
          <cell r="BS9">
            <v>30.54322822</v>
          </cell>
          <cell r="BT9">
            <v>0</v>
          </cell>
          <cell r="BU9">
            <v>0</v>
          </cell>
          <cell r="BV9">
            <v>0</v>
          </cell>
          <cell r="BW9">
            <v>27.946375719999999</v>
          </cell>
          <cell r="BX9">
            <v>2.5968525000000002</v>
          </cell>
          <cell r="BY9">
            <v>493.47819134000002</v>
          </cell>
          <cell r="BZ9">
            <v>0</v>
          </cell>
          <cell r="CA9">
            <v>0</v>
          </cell>
          <cell r="CB9">
            <v>0</v>
          </cell>
          <cell r="CC9">
            <v>493.47819134000002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493.47819134000002</v>
          </cell>
          <cell r="CL9">
            <v>0</v>
          </cell>
          <cell r="CM9">
            <v>0</v>
          </cell>
          <cell r="CN9">
            <v>0</v>
          </cell>
          <cell r="CO9">
            <v>493.47819134000002</v>
          </cell>
          <cell r="CP9">
            <v>0</v>
          </cell>
          <cell r="CQ9">
            <v>1</v>
          </cell>
          <cell r="CR9">
            <v>2</v>
          </cell>
          <cell r="CS9" t="str">
            <v/>
          </cell>
          <cell r="CT9" t="str">
            <v/>
          </cell>
          <cell r="CU9" t="str">
            <v>1 2</v>
          </cell>
          <cell r="CX9">
            <v>3812.2178934788185</v>
          </cell>
          <cell r="CY9">
            <v>572.7289210797162</v>
          </cell>
          <cell r="CZ9">
            <v>1552.4358180467182</v>
          </cell>
          <cell r="DA9">
            <v>1396.6332410204841</v>
          </cell>
          <cell r="DB9">
            <v>351.73938608438334</v>
          </cell>
          <cell r="DE9">
            <v>1074.1842815099999</v>
          </cell>
          <cell r="DF9">
            <v>0</v>
          </cell>
          <cell r="DG9">
            <v>1129.7482621214542</v>
          </cell>
          <cell r="DH9">
            <v>523.17209857145428</v>
          </cell>
          <cell r="DI9">
            <v>606.57616354999993</v>
          </cell>
          <cell r="DJ9">
            <v>38.906113530000006</v>
          </cell>
          <cell r="DK9">
            <v>197.33895278</v>
          </cell>
          <cell r="DL9">
            <v>344.75768944999993</v>
          </cell>
          <cell r="DM9">
            <v>25.573407790000001</v>
          </cell>
          <cell r="DN9">
            <v>277.00832313952753</v>
          </cell>
          <cell r="DS9">
            <v>142.68802315457594</v>
          </cell>
          <cell r="DT9">
            <v>56.493174655273869</v>
          </cell>
          <cell r="DU9">
            <v>49.232590688265262</v>
          </cell>
          <cell r="DV9">
            <v>28.594534641412469</v>
          </cell>
          <cell r="DW9">
            <v>49.232590688265262</v>
          </cell>
          <cell r="DX9">
            <v>1</v>
          </cell>
          <cell r="DY9">
            <v>2</v>
          </cell>
          <cell r="DZ9">
            <v>3</v>
          </cell>
          <cell r="EA9" t="str">
            <v/>
          </cell>
          <cell r="EB9" t="str">
            <v>1 2 3</v>
          </cell>
          <cell r="EC9">
            <v>1004.8499368499999</v>
          </cell>
          <cell r="ED9">
            <v>348.15047532000006</v>
          </cell>
          <cell r="EE9">
            <v>555.31403745</v>
          </cell>
          <cell r="EF9">
            <v>28.478351160000003</v>
          </cell>
          <cell r="EG9">
            <v>72.907072920000005</v>
          </cell>
          <cell r="EH9">
            <v>323.89559782000003</v>
          </cell>
          <cell r="EI9">
            <v>224.59279934</v>
          </cell>
          <cell r="EJ9">
            <v>95.952902250000008</v>
          </cell>
          <cell r="EK9">
            <v>0</v>
          </cell>
          <cell r="EL9">
            <v>3.3498962299999997</v>
          </cell>
          <cell r="EM9">
            <v>547.04228843999999</v>
          </cell>
          <cell r="EN9">
            <v>121.44383779</v>
          </cell>
          <cell r="EO9">
            <v>392.27474761999997</v>
          </cell>
          <cell r="EP9">
            <v>24.389055679999998</v>
          </cell>
          <cell r="EQ9">
            <v>8.9346473500000005</v>
          </cell>
          <cell r="ER9">
            <v>133.91205059000001</v>
          </cell>
          <cell r="ES9">
            <v>2.1138381900000001</v>
          </cell>
          <cell r="ET9">
            <v>67.086387580000007</v>
          </cell>
          <cell r="EU9">
            <v>4.0892954799999996</v>
          </cell>
          <cell r="EV9">
            <v>60.62252934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133.91205059000001</v>
          </cell>
          <cell r="FC9">
            <v>2.1138381900000001</v>
          </cell>
          <cell r="FD9">
            <v>67.086387580000007</v>
          </cell>
          <cell r="FE9">
            <v>4.0892954799999996</v>
          </cell>
          <cell r="FF9">
            <v>60.62252934</v>
          </cell>
          <cell r="FG9" t="str">
            <v/>
          </cell>
          <cell r="FH9">
            <v>2</v>
          </cell>
          <cell r="FI9">
            <v>3</v>
          </cell>
          <cell r="FJ9">
            <v>4</v>
          </cell>
          <cell r="FK9" t="str">
            <v>2 3 4</v>
          </cell>
          <cell r="FN9">
            <v>3102.5564480438834</v>
          </cell>
          <cell r="FO9">
            <v>0</v>
          </cell>
          <cell r="FP9">
            <v>175.58</v>
          </cell>
          <cell r="FQ9">
            <v>0</v>
          </cell>
          <cell r="FR9">
            <v>697.62100000000009</v>
          </cell>
          <cell r="FS9">
            <v>695.62100000000009</v>
          </cell>
          <cell r="FT9">
            <v>2</v>
          </cell>
          <cell r="FU9">
            <v>0</v>
          </cell>
          <cell r="FV9">
            <v>162</v>
          </cell>
          <cell r="FW9">
            <v>0</v>
          </cell>
          <cell r="FX9">
            <v>162</v>
          </cell>
          <cell r="FZ9">
            <v>604.26295830000004</v>
          </cell>
          <cell r="GA9">
            <v>0</v>
          </cell>
          <cell r="GB9">
            <v>10.842000000000002</v>
          </cell>
          <cell r="GC9">
            <v>0</v>
          </cell>
          <cell r="GD9">
            <v>18.175000000000001</v>
          </cell>
          <cell r="GE9">
            <v>18.175000000000001</v>
          </cell>
          <cell r="GF9">
            <v>0</v>
          </cell>
          <cell r="GG9">
            <v>0</v>
          </cell>
          <cell r="GH9">
            <v>112</v>
          </cell>
          <cell r="GI9">
            <v>0</v>
          </cell>
          <cell r="GJ9">
            <v>112</v>
          </cell>
          <cell r="GK9">
            <v>514.82344348999948</v>
          </cell>
          <cell r="GL9">
            <v>0</v>
          </cell>
          <cell r="GM9">
            <v>0</v>
          </cell>
          <cell r="GN9">
            <v>0</v>
          </cell>
          <cell r="GO9">
            <v>59.307000000000002</v>
          </cell>
          <cell r="GP9">
            <v>59.307000000000002</v>
          </cell>
          <cell r="GQ9">
            <v>0</v>
          </cell>
          <cell r="GR9">
            <v>0</v>
          </cell>
          <cell r="GS9">
            <v>1</v>
          </cell>
          <cell r="GT9">
            <v>0</v>
          </cell>
          <cell r="GU9">
            <v>1</v>
          </cell>
          <cell r="GV9">
            <v>475.62674384858701</v>
          </cell>
          <cell r="GW9">
            <v>0</v>
          </cell>
          <cell r="GX9">
            <v>0</v>
          </cell>
          <cell r="GY9">
            <v>0</v>
          </cell>
          <cell r="GZ9">
            <v>53</v>
          </cell>
          <cell r="HA9">
            <v>53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39.196699641412465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6.3069999999999995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660.58093822000001</v>
          </cell>
          <cell r="IZ9">
            <v>0</v>
          </cell>
          <cell r="JA9">
            <v>0</v>
          </cell>
          <cell r="JB9">
            <v>0</v>
          </cell>
          <cell r="JC9">
            <v>50.458500000000008</v>
          </cell>
          <cell r="JD9">
            <v>50.458500000000008</v>
          </cell>
          <cell r="JE9">
            <v>0</v>
          </cell>
          <cell r="JF9">
            <v>0</v>
          </cell>
          <cell r="JG9">
            <v>14</v>
          </cell>
          <cell r="JH9">
            <v>0</v>
          </cell>
          <cell r="JI9">
            <v>14</v>
          </cell>
          <cell r="JJ9">
            <v>2.0477729099999999</v>
          </cell>
          <cell r="JK9">
            <v>0</v>
          </cell>
          <cell r="JL9">
            <v>0</v>
          </cell>
          <cell r="JM9">
            <v>0</v>
          </cell>
          <cell r="JN9">
            <v>0.73250000000000004</v>
          </cell>
          <cell r="JO9">
            <v>0.73250000000000004</v>
          </cell>
          <cell r="JP9">
            <v>0</v>
          </cell>
          <cell r="JQ9">
            <v>0</v>
          </cell>
          <cell r="JR9">
            <v>0</v>
          </cell>
          <cell r="JS9">
            <v>0</v>
          </cell>
          <cell r="JT9">
            <v>0</v>
          </cell>
          <cell r="JU9">
            <v>102.93556298</v>
          </cell>
          <cell r="JV9">
            <v>0</v>
          </cell>
          <cell r="JW9">
            <v>0</v>
          </cell>
          <cell r="JX9">
            <v>0</v>
          </cell>
          <cell r="JY9">
            <v>3.4590000000000001</v>
          </cell>
          <cell r="JZ9">
            <v>3.4590000000000001</v>
          </cell>
          <cell r="KA9">
            <v>0</v>
          </cell>
          <cell r="KB9">
            <v>0</v>
          </cell>
          <cell r="KC9">
            <v>3</v>
          </cell>
          <cell r="KD9">
            <v>0</v>
          </cell>
          <cell r="KE9">
            <v>3</v>
          </cell>
          <cell r="KF9">
            <v>555.59760232999997</v>
          </cell>
          <cell r="KG9">
            <v>0</v>
          </cell>
          <cell r="KH9">
            <v>0</v>
          </cell>
          <cell r="KI9">
            <v>0</v>
          </cell>
          <cell r="KJ9">
            <v>46.267000000000003</v>
          </cell>
          <cell r="KK9">
            <v>46.267000000000003</v>
          </cell>
          <cell r="KL9">
            <v>0</v>
          </cell>
          <cell r="KM9">
            <v>0</v>
          </cell>
          <cell r="KN9">
            <v>11</v>
          </cell>
          <cell r="KO9">
            <v>0</v>
          </cell>
          <cell r="KP9">
            <v>11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555.59760232999997</v>
          </cell>
          <cell r="LC9">
            <v>0</v>
          </cell>
          <cell r="LD9">
            <v>0</v>
          </cell>
          <cell r="LE9">
            <v>0</v>
          </cell>
          <cell r="LF9">
            <v>46.267000000000003</v>
          </cell>
          <cell r="LG9">
            <v>46.267000000000003</v>
          </cell>
          <cell r="LH9">
            <v>0</v>
          </cell>
          <cell r="LI9">
            <v>0</v>
          </cell>
          <cell r="LJ9">
            <v>11</v>
          </cell>
          <cell r="LK9">
            <v>0</v>
          </cell>
          <cell r="LL9">
            <v>11</v>
          </cell>
          <cell r="LQ9">
            <v>0</v>
          </cell>
          <cell r="LR9">
            <v>0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>
            <v>0</v>
          </cell>
          <cell r="OM9">
            <v>0</v>
          </cell>
          <cell r="ON9">
            <v>0</v>
          </cell>
          <cell r="OO9">
            <v>0</v>
          </cell>
          <cell r="OP9">
            <v>0</v>
          </cell>
          <cell r="OR9">
            <v>0</v>
          </cell>
          <cell r="OT9">
            <v>2058.9576829299626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энергопринимающих устройств потребителей, всего, в том числе:</v>
          </cell>
          <cell r="D10" t="str">
            <v>Г</v>
          </cell>
          <cell r="E10">
            <v>33.578481236146665</v>
          </cell>
          <cell r="F10">
            <v>0</v>
          </cell>
          <cell r="G10">
            <v>0</v>
          </cell>
          <cell r="H10">
            <v>13.064873009999365</v>
          </cell>
          <cell r="I10">
            <v>0</v>
          </cell>
          <cell r="J10">
            <v>872.80365109814727</v>
          </cell>
          <cell r="K10">
            <v>20.513608226147305</v>
          </cell>
          <cell r="L10">
            <v>852.29004287199996</v>
          </cell>
          <cell r="M10">
            <v>0</v>
          </cell>
          <cell r="N10">
            <v>0</v>
          </cell>
          <cell r="O10">
            <v>75.508838269152477</v>
          </cell>
          <cell r="P10">
            <v>178.17639041999999</v>
          </cell>
          <cell r="Q10">
            <v>598.60481432284746</v>
          </cell>
          <cell r="R10">
            <v>10.970295404946668</v>
          </cell>
          <cell r="S10">
            <v>0</v>
          </cell>
          <cell r="T10">
            <v>0</v>
          </cell>
          <cell r="U10">
            <v>2.6242920368666671</v>
          </cell>
          <cell r="V10">
            <v>8.3460033680800016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10.970295404946668</v>
          </cell>
          <cell r="AQ10">
            <v>0</v>
          </cell>
          <cell r="AR10">
            <v>0</v>
          </cell>
          <cell r="AS10">
            <v>2.6242920368666671</v>
          </cell>
          <cell r="AT10">
            <v>8.3460033680800016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>
            <v>4</v>
          </cell>
          <cell r="BF10" t="str">
            <v>4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3812.2178934788185</v>
          </cell>
          <cell r="CY10">
            <v>572.7289210797162</v>
          </cell>
          <cell r="CZ10">
            <v>1552.4358180467182</v>
          </cell>
          <cell r="DA10">
            <v>1396.6332410204841</v>
          </cell>
          <cell r="DB10">
            <v>351.73938608438334</v>
          </cell>
          <cell r="DE10">
            <v>13.292745209999996</v>
          </cell>
          <cell r="DF10">
            <v>0</v>
          </cell>
          <cell r="DG10">
            <v>623.75282325842932</v>
          </cell>
          <cell r="DH10">
            <v>17.176659708429387</v>
          </cell>
          <cell r="DI10">
            <v>606.57616354999993</v>
          </cell>
          <cell r="DJ10">
            <v>38.906113530000006</v>
          </cell>
          <cell r="DK10">
            <v>197.33895278</v>
          </cell>
          <cell r="DL10">
            <v>344.75768944999993</v>
          </cell>
          <cell r="DM10">
            <v>25.573407790000001</v>
          </cell>
          <cell r="DN10">
            <v>277.00832313952753</v>
          </cell>
          <cell r="DS10">
            <v>142.68802315457594</v>
          </cell>
          <cell r="DT10">
            <v>56.493174655273869</v>
          </cell>
          <cell r="DU10">
            <v>49.232590688265262</v>
          </cell>
          <cell r="DV10">
            <v>28.594534641412469</v>
          </cell>
          <cell r="DW10">
            <v>49.232590688265262</v>
          </cell>
          <cell r="DX10">
            <v>1</v>
          </cell>
          <cell r="DY10" t="str">
            <v/>
          </cell>
          <cell r="DZ10" t="str">
            <v/>
          </cell>
          <cell r="EA10" t="str">
            <v/>
          </cell>
          <cell r="EB10" t="str">
            <v>1</v>
          </cell>
          <cell r="EC10">
            <v>1004.8499368499999</v>
          </cell>
          <cell r="ED10">
            <v>348.15047532000006</v>
          </cell>
          <cell r="EE10">
            <v>555.31403745</v>
          </cell>
          <cell r="EF10">
            <v>28.478351160000003</v>
          </cell>
          <cell r="EG10">
            <v>72.907072920000005</v>
          </cell>
          <cell r="EH10">
            <v>323.89559782000003</v>
          </cell>
          <cell r="EI10">
            <v>224.59279934</v>
          </cell>
          <cell r="EJ10">
            <v>95.952902250000008</v>
          </cell>
          <cell r="EK10">
            <v>0</v>
          </cell>
          <cell r="EL10">
            <v>3.3498962299999997</v>
          </cell>
          <cell r="EM10">
            <v>547.04228843999999</v>
          </cell>
          <cell r="EN10">
            <v>121.44383779</v>
          </cell>
          <cell r="EO10">
            <v>392.27474761999997</v>
          </cell>
          <cell r="EP10">
            <v>24.389055679999998</v>
          </cell>
          <cell r="EQ10">
            <v>8.9346473500000005</v>
          </cell>
          <cell r="ER10">
            <v>133.91205059000001</v>
          </cell>
          <cell r="ES10">
            <v>2.1138381900000001</v>
          </cell>
          <cell r="ET10">
            <v>67.086387580000007</v>
          </cell>
          <cell r="EU10">
            <v>4.0892954799999996</v>
          </cell>
          <cell r="EV10">
            <v>60.62252934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133.91205059000001</v>
          </cell>
          <cell r="FC10">
            <v>2.1138381900000001</v>
          </cell>
          <cell r="FD10">
            <v>67.086387580000007</v>
          </cell>
          <cell r="FE10">
            <v>4.0892954799999996</v>
          </cell>
          <cell r="FF10">
            <v>60.62252934</v>
          </cell>
          <cell r="FG10" t="str">
            <v/>
          </cell>
          <cell r="FH10" t="str">
            <v/>
          </cell>
          <cell r="FI10">
            <v>3</v>
          </cell>
          <cell r="FJ10">
            <v>4</v>
          </cell>
          <cell r="FK10" t="str">
            <v>3 4</v>
          </cell>
          <cell r="FN10">
            <v>3102.5564480438834</v>
          </cell>
          <cell r="FO10">
            <v>0</v>
          </cell>
          <cell r="FP10">
            <v>175.58</v>
          </cell>
          <cell r="FQ10">
            <v>0</v>
          </cell>
          <cell r="FR10">
            <v>697.62100000000009</v>
          </cell>
          <cell r="FS10">
            <v>695.62100000000009</v>
          </cell>
          <cell r="FT10">
            <v>2</v>
          </cell>
          <cell r="FU10">
            <v>0</v>
          </cell>
          <cell r="FV10">
            <v>162</v>
          </cell>
          <cell r="FW10">
            <v>0</v>
          </cell>
          <cell r="FX10">
            <v>162</v>
          </cell>
          <cell r="FZ10">
            <v>604.26295830000004</v>
          </cell>
          <cell r="GA10">
            <v>0</v>
          </cell>
          <cell r="GB10">
            <v>10.842000000000002</v>
          </cell>
          <cell r="GC10">
            <v>0</v>
          </cell>
          <cell r="GD10">
            <v>18.175000000000001</v>
          </cell>
          <cell r="GE10">
            <v>18.175000000000001</v>
          </cell>
          <cell r="GF10">
            <v>0</v>
          </cell>
          <cell r="GG10">
            <v>0</v>
          </cell>
          <cell r="GH10">
            <v>112</v>
          </cell>
          <cell r="GI10">
            <v>0</v>
          </cell>
          <cell r="GJ10">
            <v>112</v>
          </cell>
          <cell r="GK10">
            <v>514.82344348999948</v>
          </cell>
          <cell r="GL10">
            <v>0</v>
          </cell>
          <cell r="GM10">
            <v>0</v>
          </cell>
          <cell r="GN10">
            <v>0</v>
          </cell>
          <cell r="GO10">
            <v>59.307000000000002</v>
          </cell>
          <cell r="GP10">
            <v>59.307000000000002</v>
          </cell>
          <cell r="GQ10">
            <v>0</v>
          </cell>
          <cell r="GR10">
            <v>0</v>
          </cell>
          <cell r="GS10">
            <v>1</v>
          </cell>
          <cell r="GT10">
            <v>0</v>
          </cell>
          <cell r="GU10">
            <v>1</v>
          </cell>
          <cell r="GV10">
            <v>475.62674384858701</v>
          </cell>
          <cell r="GW10">
            <v>0</v>
          </cell>
          <cell r="GX10">
            <v>0</v>
          </cell>
          <cell r="GY10">
            <v>0</v>
          </cell>
          <cell r="GZ10">
            <v>53</v>
          </cell>
          <cell r="HA10">
            <v>53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39.196699641412465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6.3069999999999995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660.58093822000001</v>
          </cell>
          <cell r="IZ10">
            <v>0</v>
          </cell>
          <cell r="JA10">
            <v>0</v>
          </cell>
          <cell r="JB10">
            <v>0</v>
          </cell>
          <cell r="JC10">
            <v>50.458500000000008</v>
          </cell>
          <cell r="JD10">
            <v>50.458500000000008</v>
          </cell>
          <cell r="JE10">
            <v>0</v>
          </cell>
          <cell r="JF10">
            <v>0</v>
          </cell>
          <cell r="JG10">
            <v>14</v>
          </cell>
          <cell r="JH10">
            <v>0</v>
          </cell>
          <cell r="JI10">
            <v>14</v>
          </cell>
          <cell r="JJ10">
            <v>2.0477729099999999</v>
          </cell>
          <cell r="JK10">
            <v>0</v>
          </cell>
          <cell r="JL10">
            <v>0</v>
          </cell>
          <cell r="JM10">
            <v>0</v>
          </cell>
          <cell r="JN10">
            <v>0.73250000000000004</v>
          </cell>
          <cell r="JO10">
            <v>0.73250000000000004</v>
          </cell>
          <cell r="JP10">
            <v>0</v>
          </cell>
          <cell r="JQ10">
            <v>0</v>
          </cell>
          <cell r="JR10">
            <v>0</v>
          </cell>
          <cell r="JS10">
            <v>0</v>
          </cell>
          <cell r="JT10">
            <v>0</v>
          </cell>
          <cell r="JU10">
            <v>102.93556298</v>
          </cell>
          <cell r="JV10">
            <v>0</v>
          </cell>
          <cell r="JW10">
            <v>0</v>
          </cell>
          <cell r="JX10">
            <v>0</v>
          </cell>
          <cell r="JY10">
            <v>3.4590000000000001</v>
          </cell>
          <cell r="JZ10">
            <v>3.4590000000000001</v>
          </cell>
          <cell r="KA10">
            <v>0</v>
          </cell>
          <cell r="KB10">
            <v>0</v>
          </cell>
          <cell r="KC10">
            <v>3</v>
          </cell>
          <cell r="KD10">
            <v>0</v>
          </cell>
          <cell r="KE10">
            <v>3</v>
          </cell>
          <cell r="KF10">
            <v>555.59760232999997</v>
          </cell>
          <cell r="KG10">
            <v>0</v>
          </cell>
          <cell r="KH10">
            <v>0</v>
          </cell>
          <cell r="KI10">
            <v>0</v>
          </cell>
          <cell r="KJ10">
            <v>46.267000000000003</v>
          </cell>
          <cell r="KK10">
            <v>46.267000000000003</v>
          </cell>
          <cell r="KL10">
            <v>0</v>
          </cell>
          <cell r="KM10">
            <v>0</v>
          </cell>
          <cell r="KN10">
            <v>11</v>
          </cell>
          <cell r="KO10">
            <v>0</v>
          </cell>
          <cell r="KP10">
            <v>11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555.59760232999997</v>
          </cell>
          <cell r="LC10">
            <v>0</v>
          </cell>
          <cell r="LD10">
            <v>0</v>
          </cell>
          <cell r="LE10">
            <v>0</v>
          </cell>
          <cell r="LF10">
            <v>46.267000000000003</v>
          </cell>
          <cell r="LG10">
            <v>46.267000000000003</v>
          </cell>
          <cell r="LH10">
            <v>0</v>
          </cell>
          <cell r="LI10">
            <v>0</v>
          </cell>
          <cell r="LJ10">
            <v>11</v>
          </cell>
          <cell r="LK10">
            <v>0</v>
          </cell>
          <cell r="LL10">
            <v>11</v>
          </cell>
          <cell r="LQ10">
            <v>0</v>
          </cell>
          <cell r="LR10">
            <v>0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>
            <v>0</v>
          </cell>
          <cell r="OM10">
            <v>0</v>
          </cell>
          <cell r="ON10">
            <v>0</v>
          </cell>
          <cell r="OO10">
            <v>0</v>
          </cell>
          <cell r="OP10">
            <v>0</v>
          </cell>
          <cell r="OR10">
            <v>0</v>
          </cell>
          <cell r="OT10">
            <v>2058.9576829299626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1" t="str">
            <v>Г</v>
          </cell>
          <cell r="E11">
            <v>22.594532287466667</v>
          </cell>
          <cell r="F11">
            <v>0</v>
          </cell>
          <cell r="G11">
            <v>0</v>
          </cell>
          <cell r="H11">
            <v>12.894005739999365</v>
          </cell>
          <cell r="I11">
            <v>0</v>
          </cell>
          <cell r="J11">
            <v>861.99056941946731</v>
          </cell>
          <cell r="K11">
            <v>9.7005265474673017</v>
          </cell>
          <cell r="L11">
            <v>852.29004287199996</v>
          </cell>
          <cell r="M11">
            <v>0</v>
          </cell>
          <cell r="N11">
            <v>0</v>
          </cell>
          <cell r="O11">
            <v>75.508838269152477</v>
          </cell>
          <cell r="P11">
            <v>178.17639041999999</v>
          </cell>
          <cell r="Q11">
            <v>598.60481432284746</v>
          </cell>
          <cell r="R11">
            <v>2.6242920368666671</v>
          </cell>
          <cell r="S11">
            <v>0</v>
          </cell>
          <cell r="T11">
            <v>0</v>
          </cell>
          <cell r="U11">
            <v>2.6242920368666671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2.6242920368666671</v>
          </cell>
          <cell r="AQ11">
            <v>0</v>
          </cell>
          <cell r="AR11">
            <v>0</v>
          </cell>
          <cell r="AS11">
            <v>2.6242920368666671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>
            <v>4</v>
          </cell>
          <cell r="BF11" t="str">
            <v>4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3812.2178934788185</v>
          </cell>
          <cell r="CY11">
            <v>572.7289210797162</v>
          </cell>
          <cell r="CZ11">
            <v>1552.4358180467182</v>
          </cell>
          <cell r="DA11">
            <v>1396.6332410204841</v>
          </cell>
          <cell r="DB11">
            <v>351.73938608438334</v>
          </cell>
          <cell r="DE11">
            <v>11.091906129999995</v>
          </cell>
          <cell r="DF11">
            <v>0</v>
          </cell>
          <cell r="DG11">
            <v>614.63216613819202</v>
          </cell>
          <cell r="DH11">
            <v>8.0560025881920971</v>
          </cell>
          <cell r="DI11">
            <v>606.57616354999993</v>
          </cell>
          <cell r="DJ11">
            <v>38.906113530000006</v>
          </cell>
          <cell r="DK11">
            <v>197.33895278</v>
          </cell>
          <cell r="DL11">
            <v>344.75768944999993</v>
          </cell>
          <cell r="DM11">
            <v>25.573407790000001</v>
          </cell>
          <cell r="DN11">
            <v>277.00832313952753</v>
          </cell>
          <cell r="DS11">
            <v>142.68802315457594</v>
          </cell>
          <cell r="DT11">
            <v>56.493174655273869</v>
          </cell>
          <cell r="DU11">
            <v>49.232590688265262</v>
          </cell>
          <cell r="DV11">
            <v>28.594534641412469</v>
          </cell>
          <cell r="DW11">
            <v>49.232590688265262</v>
          </cell>
          <cell r="DX11" t="str">
            <v/>
          </cell>
          <cell r="DY11" t="str">
            <v/>
          </cell>
          <cell r="DZ11" t="str">
            <v/>
          </cell>
          <cell r="EA11" t="str">
            <v/>
          </cell>
          <cell r="EB11">
            <v>0</v>
          </cell>
          <cell r="EC11">
            <v>1004.8499368499999</v>
          </cell>
          <cell r="ED11">
            <v>348.15047532000006</v>
          </cell>
          <cell r="EE11">
            <v>555.31403745</v>
          </cell>
          <cell r="EF11">
            <v>28.478351160000003</v>
          </cell>
          <cell r="EG11">
            <v>72.907072920000005</v>
          </cell>
          <cell r="EH11">
            <v>323.89559782000003</v>
          </cell>
          <cell r="EI11">
            <v>224.59279934</v>
          </cell>
          <cell r="EJ11">
            <v>95.952902250000008</v>
          </cell>
          <cell r="EK11">
            <v>0</v>
          </cell>
          <cell r="EL11">
            <v>3.3498962299999997</v>
          </cell>
          <cell r="EM11">
            <v>547.04228843999999</v>
          </cell>
          <cell r="EN11">
            <v>121.44383779</v>
          </cell>
          <cell r="EO11">
            <v>392.27474761999997</v>
          </cell>
          <cell r="EP11">
            <v>24.389055679999998</v>
          </cell>
          <cell r="EQ11">
            <v>8.9346473500000005</v>
          </cell>
          <cell r="ER11">
            <v>133.91205059000001</v>
          </cell>
          <cell r="ES11">
            <v>2.1138381900000001</v>
          </cell>
          <cell r="ET11">
            <v>67.086387580000007</v>
          </cell>
          <cell r="EU11">
            <v>4.0892954799999996</v>
          </cell>
          <cell r="EV11">
            <v>60.62252934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133.91205059000001</v>
          </cell>
          <cell r="FC11">
            <v>2.1138381900000001</v>
          </cell>
          <cell r="FD11">
            <v>67.086387580000007</v>
          </cell>
          <cell r="FE11">
            <v>4.0892954799999996</v>
          </cell>
          <cell r="FF11">
            <v>60.62252934</v>
          </cell>
          <cell r="FG11" t="str">
            <v/>
          </cell>
          <cell r="FH11" t="str">
            <v/>
          </cell>
          <cell r="FI11">
            <v>3</v>
          </cell>
          <cell r="FJ11">
            <v>4</v>
          </cell>
          <cell r="FK11" t="str">
            <v>3 4</v>
          </cell>
          <cell r="FN11">
            <v>3102.5564480438834</v>
          </cell>
          <cell r="FO11">
            <v>0</v>
          </cell>
          <cell r="FP11">
            <v>175.58</v>
          </cell>
          <cell r="FQ11">
            <v>0</v>
          </cell>
          <cell r="FR11">
            <v>697.62100000000009</v>
          </cell>
          <cell r="FS11">
            <v>695.62100000000009</v>
          </cell>
          <cell r="FT11">
            <v>2</v>
          </cell>
          <cell r="FU11">
            <v>0</v>
          </cell>
          <cell r="FV11">
            <v>162</v>
          </cell>
          <cell r="FW11">
            <v>0</v>
          </cell>
          <cell r="FX11">
            <v>162</v>
          </cell>
          <cell r="FZ11">
            <v>604.26295830000004</v>
          </cell>
          <cell r="GA11">
            <v>0</v>
          </cell>
          <cell r="GB11">
            <v>10.842000000000002</v>
          </cell>
          <cell r="GC11">
            <v>0</v>
          </cell>
          <cell r="GD11">
            <v>18.175000000000001</v>
          </cell>
          <cell r="GE11">
            <v>18.175000000000001</v>
          </cell>
          <cell r="GF11">
            <v>0</v>
          </cell>
          <cell r="GG11">
            <v>0</v>
          </cell>
          <cell r="GH11">
            <v>112</v>
          </cell>
          <cell r="GI11">
            <v>0</v>
          </cell>
          <cell r="GJ11">
            <v>112</v>
          </cell>
          <cell r="GK11">
            <v>514.82344348999948</v>
          </cell>
          <cell r="GL11">
            <v>0</v>
          </cell>
          <cell r="GM11">
            <v>0</v>
          </cell>
          <cell r="GN11">
            <v>0</v>
          </cell>
          <cell r="GO11">
            <v>59.307000000000002</v>
          </cell>
          <cell r="GP11">
            <v>59.307000000000002</v>
          </cell>
          <cell r="GQ11">
            <v>0</v>
          </cell>
          <cell r="GR11">
            <v>0</v>
          </cell>
          <cell r="GS11">
            <v>1</v>
          </cell>
          <cell r="GT11">
            <v>0</v>
          </cell>
          <cell r="GU11">
            <v>1</v>
          </cell>
          <cell r="GV11">
            <v>475.62674384858701</v>
          </cell>
          <cell r="GW11">
            <v>0</v>
          </cell>
          <cell r="GX11">
            <v>0</v>
          </cell>
          <cell r="GY11">
            <v>0</v>
          </cell>
          <cell r="GZ11">
            <v>53</v>
          </cell>
          <cell r="HA11">
            <v>53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39.196699641412465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6.3069999999999995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660.58093822000001</v>
          </cell>
          <cell r="IZ11">
            <v>0</v>
          </cell>
          <cell r="JA11">
            <v>0</v>
          </cell>
          <cell r="JB11">
            <v>0</v>
          </cell>
          <cell r="JC11">
            <v>50.458500000000008</v>
          </cell>
          <cell r="JD11">
            <v>50.458500000000008</v>
          </cell>
          <cell r="JE11">
            <v>0</v>
          </cell>
          <cell r="JF11">
            <v>0</v>
          </cell>
          <cell r="JG11">
            <v>14</v>
          </cell>
          <cell r="JH11">
            <v>0</v>
          </cell>
          <cell r="JI11">
            <v>14</v>
          </cell>
          <cell r="JJ11">
            <v>2.0477729099999999</v>
          </cell>
          <cell r="JK11">
            <v>0</v>
          </cell>
          <cell r="JL11">
            <v>0</v>
          </cell>
          <cell r="JM11">
            <v>0</v>
          </cell>
          <cell r="JN11">
            <v>0.73250000000000004</v>
          </cell>
          <cell r="JO11">
            <v>0.73250000000000004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102.93556298</v>
          </cell>
          <cell r="JV11">
            <v>0</v>
          </cell>
          <cell r="JW11">
            <v>0</v>
          </cell>
          <cell r="JX11">
            <v>0</v>
          </cell>
          <cell r="JY11">
            <v>3.4590000000000001</v>
          </cell>
          <cell r="JZ11">
            <v>3.4590000000000001</v>
          </cell>
          <cell r="KA11">
            <v>0</v>
          </cell>
          <cell r="KB11">
            <v>0</v>
          </cell>
          <cell r="KC11">
            <v>3</v>
          </cell>
          <cell r="KD11">
            <v>0</v>
          </cell>
          <cell r="KE11">
            <v>3</v>
          </cell>
          <cell r="KF11">
            <v>555.59760232999997</v>
          </cell>
          <cell r="KG11">
            <v>0</v>
          </cell>
          <cell r="KH11">
            <v>0</v>
          </cell>
          <cell r="KI11">
            <v>0</v>
          </cell>
          <cell r="KJ11">
            <v>46.267000000000003</v>
          </cell>
          <cell r="KK11">
            <v>46.267000000000003</v>
          </cell>
          <cell r="KL11">
            <v>0</v>
          </cell>
          <cell r="KM11">
            <v>0</v>
          </cell>
          <cell r="KN11">
            <v>11</v>
          </cell>
          <cell r="KO11">
            <v>0</v>
          </cell>
          <cell r="KP11">
            <v>11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555.59760232999997</v>
          </cell>
          <cell r="LC11">
            <v>0</v>
          </cell>
          <cell r="LD11">
            <v>0</v>
          </cell>
          <cell r="LE11">
            <v>0</v>
          </cell>
          <cell r="LF11">
            <v>46.267000000000003</v>
          </cell>
          <cell r="LG11">
            <v>46.267000000000003</v>
          </cell>
          <cell r="LH11">
            <v>0</v>
          </cell>
          <cell r="LI11">
            <v>0</v>
          </cell>
          <cell r="LJ11">
            <v>11</v>
          </cell>
          <cell r="LK11">
            <v>0</v>
          </cell>
          <cell r="LL11">
            <v>11</v>
          </cell>
          <cell r="LQ11">
            <v>0</v>
          </cell>
          <cell r="LR11">
            <v>0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>
            <v>0</v>
          </cell>
          <cell r="OM11">
            <v>0</v>
          </cell>
          <cell r="ON11">
            <v>0</v>
          </cell>
          <cell r="OO11">
            <v>0</v>
          </cell>
          <cell r="OP11">
            <v>0</v>
          </cell>
          <cell r="OR11">
            <v>0</v>
          </cell>
          <cell r="OT11">
            <v>2058.9576829299626</v>
          </cell>
        </row>
        <row r="12">
          <cell r="A12" t="str">
            <v>Г</v>
          </cell>
          <cell r="B12" t="str">
            <v>1.1.1.2</v>
          </cell>
          <cell r="C1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D12" t="str">
            <v>Г</v>
          </cell>
          <cell r="E12">
            <v>0.18061808059999998</v>
          </cell>
          <cell r="F12">
            <v>0</v>
          </cell>
          <cell r="G12">
            <v>0</v>
          </cell>
          <cell r="H12">
            <v>0.17086726999999999</v>
          </cell>
          <cell r="I12">
            <v>0</v>
          </cell>
          <cell r="J12">
            <v>852.29979368260001</v>
          </cell>
          <cell r="K12">
            <v>9.7508105999999928E-3</v>
          </cell>
          <cell r="L12">
            <v>852.29004287199996</v>
          </cell>
          <cell r="M12">
            <v>0</v>
          </cell>
          <cell r="N12">
            <v>0</v>
          </cell>
          <cell r="O12">
            <v>75.508838269152477</v>
          </cell>
          <cell r="P12">
            <v>178.17639041999999</v>
          </cell>
          <cell r="Q12">
            <v>598.60481432284746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 t="str">
            <v/>
          </cell>
          <cell r="BC12" t="str">
            <v/>
          </cell>
          <cell r="BD12" t="str">
            <v/>
          </cell>
          <cell r="BE12" t="str">
            <v/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>
            <v>3812.2178934788185</v>
          </cell>
          <cell r="CY12">
            <v>572.7289210797162</v>
          </cell>
          <cell r="CZ12">
            <v>1552.4358180467182</v>
          </cell>
          <cell r="DA12">
            <v>1396.6332410204841</v>
          </cell>
          <cell r="DB12">
            <v>351.73938608438334</v>
          </cell>
          <cell r="DE12">
            <v>0.15306617</v>
          </cell>
          <cell r="DF12">
            <v>0</v>
          </cell>
          <cell r="DG12">
            <v>606.57616354999993</v>
          </cell>
          <cell r="DH12">
            <v>0</v>
          </cell>
          <cell r="DI12">
            <v>606.57616354999993</v>
          </cell>
          <cell r="DJ12">
            <v>38.906113530000006</v>
          </cell>
          <cell r="DK12">
            <v>197.33895278</v>
          </cell>
          <cell r="DL12">
            <v>344.75768944999993</v>
          </cell>
          <cell r="DM12">
            <v>25.573407790000001</v>
          </cell>
          <cell r="DN12">
            <v>277.00832313952753</v>
          </cell>
          <cell r="DS12">
            <v>142.68802315457594</v>
          </cell>
          <cell r="DT12">
            <v>56.493174655273869</v>
          </cell>
          <cell r="DU12">
            <v>49.232590688265262</v>
          </cell>
          <cell r="DV12">
            <v>28.594534641412469</v>
          </cell>
          <cell r="DW12">
            <v>49.232590688265262</v>
          </cell>
          <cell r="DX12" t="str">
            <v/>
          </cell>
          <cell r="DY12" t="str">
            <v/>
          </cell>
          <cell r="DZ12" t="str">
            <v/>
          </cell>
          <cell r="EA12" t="str">
            <v/>
          </cell>
          <cell r="EB12">
            <v>0</v>
          </cell>
          <cell r="EC12">
            <v>1004.8499368499999</v>
          </cell>
          <cell r="ED12">
            <v>348.15047532000006</v>
          </cell>
          <cell r="EE12">
            <v>555.31403745</v>
          </cell>
          <cell r="EF12">
            <v>28.478351160000003</v>
          </cell>
          <cell r="EG12">
            <v>72.907072920000005</v>
          </cell>
          <cell r="EH12">
            <v>323.89559782000003</v>
          </cell>
          <cell r="EI12">
            <v>224.59279934</v>
          </cell>
          <cell r="EJ12">
            <v>95.952902250000008</v>
          </cell>
          <cell r="EK12">
            <v>0</v>
          </cell>
          <cell r="EL12">
            <v>3.3498962299999997</v>
          </cell>
          <cell r="EM12">
            <v>547.04228843999999</v>
          </cell>
          <cell r="EN12">
            <v>121.44383779</v>
          </cell>
          <cell r="EO12">
            <v>392.27474761999997</v>
          </cell>
          <cell r="EP12">
            <v>24.389055679999998</v>
          </cell>
          <cell r="EQ12">
            <v>8.9346473500000005</v>
          </cell>
          <cell r="ER12">
            <v>133.91205059000001</v>
          </cell>
          <cell r="ES12">
            <v>2.1138381900000001</v>
          </cell>
          <cell r="ET12">
            <v>67.086387580000007</v>
          </cell>
          <cell r="EU12">
            <v>4.0892954799999996</v>
          </cell>
          <cell r="EV12">
            <v>60.62252934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133.91205059000001</v>
          </cell>
          <cell r="FC12">
            <v>2.1138381900000001</v>
          </cell>
          <cell r="FD12">
            <v>67.086387580000007</v>
          </cell>
          <cell r="FE12">
            <v>4.0892954799999996</v>
          </cell>
          <cell r="FF12">
            <v>60.62252934</v>
          </cell>
          <cell r="FG12" t="str">
            <v/>
          </cell>
          <cell r="FH12" t="str">
            <v/>
          </cell>
          <cell r="FI12" t="str">
            <v/>
          </cell>
          <cell r="FJ12" t="str">
            <v/>
          </cell>
          <cell r="FK12">
            <v>0</v>
          </cell>
          <cell r="FN12">
            <v>3102.5564480438834</v>
          </cell>
          <cell r="FO12">
            <v>0</v>
          </cell>
          <cell r="FP12">
            <v>175.58</v>
          </cell>
          <cell r="FQ12">
            <v>0</v>
          </cell>
          <cell r="FR12">
            <v>697.62100000000009</v>
          </cell>
          <cell r="FS12">
            <v>695.62100000000009</v>
          </cell>
          <cell r="FT12">
            <v>2</v>
          </cell>
          <cell r="FU12">
            <v>0</v>
          </cell>
          <cell r="FV12">
            <v>162</v>
          </cell>
          <cell r="FW12">
            <v>0</v>
          </cell>
          <cell r="FX12">
            <v>162</v>
          </cell>
          <cell r="FZ12">
            <v>604.26295830000004</v>
          </cell>
          <cell r="GA12">
            <v>0</v>
          </cell>
          <cell r="GB12">
            <v>10.842000000000002</v>
          </cell>
          <cell r="GC12">
            <v>0</v>
          </cell>
          <cell r="GD12">
            <v>18.175000000000001</v>
          </cell>
          <cell r="GE12">
            <v>18.175000000000001</v>
          </cell>
          <cell r="GF12">
            <v>0</v>
          </cell>
          <cell r="GG12">
            <v>0</v>
          </cell>
          <cell r="GH12">
            <v>112</v>
          </cell>
          <cell r="GI12">
            <v>0</v>
          </cell>
          <cell r="GJ12">
            <v>112</v>
          </cell>
          <cell r="GK12">
            <v>514.82344348999948</v>
          </cell>
          <cell r="GL12">
            <v>0</v>
          </cell>
          <cell r="GM12">
            <v>0</v>
          </cell>
          <cell r="GN12">
            <v>0</v>
          </cell>
          <cell r="GO12">
            <v>59.307000000000002</v>
          </cell>
          <cell r="GP12">
            <v>59.307000000000002</v>
          </cell>
          <cell r="GQ12">
            <v>0</v>
          </cell>
          <cell r="GR12">
            <v>0</v>
          </cell>
          <cell r="GS12">
            <v>1</v>
          </cell>
          <cell r="GT12">
            <v>0</v>
          </cell>
          <cell r="GU12">
            <v>1</v>
          </cell>
          <cell r="GV12">
            <v>475.62674384858701</v>
          </cell>
          <cell r="GW12">
            <v>0</v>
          </cell>
          <cell r="GX12">
            <v>0</v>
          </cell>
          <cell r="GY12">
            <v>0</v>
          </cell>
          <cell r="GZ12">
            <v>53</v>
          </cell>
          <cell r="HA12">
            <v>53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39.196699641412465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6.3069999999999995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660.58093822000001</v>
          </cell>
          <cell r="IZ12">
            <v>0</v>
          </cell>
          <cell r="JA12">
            <v>0</v>
          </cell>
          <cell r="JB12">
            <v>0</v>
          </cell>
          <cell r="JC12">
            <v>50.458500000000008</v>
          </cell>
          <cell r="JD12">
            <v>50.458500000000008</v>
          </cell>
          <cell r="JE12">
            <v>0</v>
          </cell>
          <cell r="JF12">
            <v>0</v>
          </cell>
          <cell r="JG12">
            <v>14</v>
          </cell>
          <cell r="JH12">
            <v>0</v>
          </cell>
          <cell r="JI12">
            <v>14</v>
          </cell>
          <cell r="JJ12">
            <v>2.0477729099999999</v>
          </cell>
          <cell r="JK12">
            <v>0</v>
          </cell>
          <cell r="JL12">
            <v>0</v>
          </cell>
          <cell r="JM12">
            <v>0</v>
          </cell>
          <cell r="JN12">
            <v>0.73250000000000004</v>
          </cell>
          <cell r="JO12">
            <v>0.73250000000000004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102.93556298</v>
          </cell>
          <cell r="JV12">
            <v>0</v>
          </cell>
          <cell r="JW12">
            <v>0</v>
          </cell>
          <cell r="JX12">
            <v>0</v>
          </cell>
          <cell r="JY12">
            <v>3.4590000000000001</v>
          </cell>
          <cell r="JZ12">
            <v>3.4590000000000001</v>
          </cell>
          <cell r="KA12">
            <v>0</v>
          </cell>
          <cell r="KB12">
            <v>0</v>
          </cell>
          <cell r="KC12">
            <v>3</v>
          </cell>
          <cell r="KD12">
            <v>0</v>
          </cell>
          <cell r="KE12">
            <v>3</v>
          </cell>
          <cell r="KF12">
            <v>555.59760232999997</v>
          </cell>
          <cell r="KG12">
            <v>0</v>
          </cell>
          <cell r="KH12">
            <v>0</v>
          </cell>
          <cell r="KI12">
            <v>0</v>
          </cell>
          <cell r="KJ12">
            <v>46.267000000000003</v>
          </cell>
          <cell r="KK12">
            <v>46.267000000000003</v>
          </cell>
          <cell r="KL12">
            <v>0</v>
          </cell>
          <cell r="KM12">
            <v>0</v>
          </cell>
          <cell r="KN12">
            <v>11</v>
          </cell>
          <cell r="KO12">
            <v>0</v>
          </cell>
          <cell r="KP12">
            <v>11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555.59760232999997</v>
          </cell>
          <cell r="LC12">
            <v>0</v>
          </cell>
          <cell r="LD12">
            <v>0</v>
          </cell>
          <cell r="LE12">
            <v>0</v>
          </cell>
          <cell r="LF12">
            <v>46.267000000000003</v>
          </cell>
          <cell r="LG12">
            <v>46.267000000000003</v>
          </cell>
          <cell r="LH12">
            <v>0</v>
          </cell>
          <cell r="LI12">
            <v>0</v>
          </cell>
          <cell r="LJ12">
            <v>11</v>
          </cell>
          <cell r="LK12">
            <v>0</v>
          </cell>
          <cell r="LL12">
            <v>11</v>
          </cell>
          <cell r="LQ12">
            <v>0</v>
          </cell>
          <cell r="LR12">
            <v>0</v>
          </cell>
          <cell r="LS12">
            <v>0</v>
          </cell>
          <cell r="LT12">
            <v>0</v>
          </cell>
          <cell r="LU12">
            <v>0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0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>
            <v>0</v>
          </cell>
          <cell r="OM12">
            <v>0</v>
          </cell>
          <cell r="ON12">
            <v>0</v>
          </cell>
          <cell r="OO12">
            <v>0</v>
          </cell>
          <cell r="OP12">
            <v>0</v>
          </cell>
          <cell r="OR12">
            <v>0</v>
          </cell>
          <cell r="OT12">
            <v>2058.9576829299626</v>
          </cell>
        </row>
        <row r="13">
          <cell r="A13" t="str">
            <v>Г</v>
          </cell>
          <cell r="B13" t="str">
            <v>1.1.1.3</v>
          </cell>
          <cell r="C13" t="str">
            <v>Технологическое присоединение энергопринимающих устройств потребителей свыше 150 кВт, всего, в том числе:</v>
          </cell>
          <cell r="D13" t="str">
            <v>Г</v>
          </cell>
          <cell r="E13">
            <v>10.803330868080002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863.09337374007998</v>
          </cell>
          <cell r="K13">
            <v>10.803330868080002</v>
          </cell>
          <cell r="L13">
            <v>852.29004287199996</v>
          </cell>
          <cell r="M13">
            <v>0</v>
          </cell>
          <cell r="N13">
            <v>0</v>
          </cell>
          <cell r="O13">
            <v>75.508838269152477</v>
          </cell>
          <cell r="P13">
            <v>178.17639041999999</v>
          </cell>
          <cell r="Q13">
            <v>598.60481432284746</v>
          </cell>
          <cell r="R13">
            <v>8.3460033680800016</v>
          </cell>
          <cell r="S13">
            <v>0</v>
          </cell>
          <cell r="T13">
            <v>0</v>
          </cell>
          <cell r="U13">
            <v>0</v>
          </cell>
          <cell r="V13">
            <v>8.3460033680800016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8.3460033680800016</v>
          </cell>
          <cell r="AQ13">
            <v>0</v>
          </cell>
          <cell r="AR13">
            <v>0</v>
          </cell>
          <cell r="AS13">
            <v>0</v>
          </cell>
          <cell r="AT13">
            <v>8.3460033680800016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 t="str">
            <v/>
          </cell>
          <cell r="BC13" t="str">
            <v/>
          </cell>
          <cell r="BD13" t="str">
            <v/>
          </cell>
          <cell r="BE13">
            <v>4</v>
          </cell>
          <cell r="BF13" t="str">
            <v>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3812.2178934788185</v>
          </cell>
          <cell r="CY13">
            <v>572.7289210797162</v>
          </cell>
          <cell r="CZ13">
            <v>1552.4358180467182</v>
          </cell>
          <cell r="DA13">
            <v>1396.6332410204841</v>
          </cell>
          <cell r="DB13">
            <v>351.73938608438334</v>
          </cell>
          <cell r="DE13">
            <v>2.0477729099999999</v>
          </cell>
          <cell r="DF13">
            <v>0</v>
          </cell>
          <cell r="DG13">
            <v>615.69682067023723</v>
          </cell>
          <cell r="DH13">
            <v>9.1206571202372899</v>
          </cell>
          <cell r="DI13">
            <v>606.57616354999993</v>
          </cell>
          <cell r="DJ13">
            <v>38.906113530000006</v>
          </cell>
          <cell r="DK13">
            <v>197.33895278</v>
          </cell>
          <cell r="DL13">
            <v>344.75768944999993</v>
          </cell>
          <cell r="DM13">
            <v>25.573407790000001</v>
          </cell>
          <cell r="DN13">
            <v>277.00832313952753</v>
          </cell>
          <cell r="DS13">
            <v>142.68802315457594</v>
          </cell>
          <cell r="DT13">
            <v>56.493174655273869</v>
          </cell>
          <cell r="DU13">
            <v>49.232590688265262</v>
          </cell>
          <cell r="DV13">
            <v>28.594534641412469</v>
          </cell>
          <cell r="DW13">
            <v>49.232590688265262</v>
          </cell>
          <cell r="DX13">
            <v>1</v>
          </cell>
          <cell r="DY13" t="str">
            <v/>
          </cell>
          <cell r="DZ13" t="str">
            <v/>
          </cell>
          <cell r="EA13" t="str">
            <v/>
          </cell>
          <cell r="EB13" t="str">
            <v>1</v>
          </cell>
          <cell r="EC13">
            <v>1004.8499368499999</v>
          </cell>
          <cell r="ED13">
            <v>348.15047532000006</v>
          </cell>
          <cell r="EE13">
            <v>555.31403745</v>
          </cell>
          <cell r="EF13">
            <v>28.478351160000003</v>
          </cell>
          <cell r="EG13">
            <v>72.907072920000005</v>
          </cell>
          <cell r="EH13">
            <v>323.89559782000003</v>
          </cell>
          <cell r="EI13">
            <v>224.59279934</v>
          </cell>
          <cell r="EJ13">
            <v>95.952902250000008</v>
          </cell>
          <cell r="EK13">
            <v>0</v>
          </cell>
          <cell r="EL13">
            <v>3.3498962299999997</v>
          </cell>
          <cell r="EM13">
            <v>547.04228843999999</v>
          </cell>
          <cell r="EN13">
            <v>121.44383779</v>
          </cell>
          <cell r="EO13">
            <v>392.27474761999997</v>
          </cell>
          <cell r="EP13">
            <v>24.389055679999998</v>
          </cell>
          <cell r="EQ13">
            <v>8.9346473500000005</v>
          </cell>
          <cell r="ER13">
            <v>133.91205059000001</v>
          </cell>
          <cell r="ES13">
            <v>2.1138381900000001</v>
          </cell>
          <cell r="ET13">
            <v>67.086387580000007</v>
          </cell>
          <cell r="EU13">
            <v>4.0892954799999996</v>
          </cell>
          <cell r="EV13">
            <v>60.62252934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133.91205059000001</v>
          </cell>
          <cell r="FC13">
            <v>2.1138381900000001</v>
          </cell>
          <cell r="FD13">
            <v>67.086387580000007</v>
          </cell>
          <cell r="FE13">
            <v>4.0892954799999996</v>
          </cell>
          <cell r="FF13">
            <v>60.62252934</v>
          </cell>
          <cell r="FG13" t="str">
            <v/>
          </cell>
          <cell r="FH13" t="str">
            <v/>
          </cell>
          <cell r="FI13">
            <v>3</v>
          </cell>
          <cell r="FJ13">
            <v>4</v>
          </cell>
          <cell r="FK13" t="str">
            <v>3 4</v>
          </cell>
          <cell r="FN13">
            <v>3102.5564480438834</v>
          </cell>
          <cell r="FO13">
            <v>0</v>
          </cell>
          <cell r="FP13">
            <v>175.58</v>
          </cell>
          <cell r="FQ13">
            <v>0</v>
          </cell>
          <cell r="FR13">
            <v>697.62100000000009</v>
          </cell>
          <cell r="FS13">
            <v>695.62100000000009</v>
          </cell>
          <cell r="FT13">
            <v>2</v>
          </cell>
          <cell r="FU13">
            <v>0</v>
          </cell>
          <cell r="FV13">
            <v>162</v>
          </cell>
          <cell r="FW13">
            <v>0</v>
          </cell>
          <cell r="FX13">
            <v>162</v>
          </cell>
          <cell r="FZ13">
            <v>604.26295830000004</v>
          </cell>
          <cell r="GA13">
            <v>0</v>
          </cell>
          <cell r="GB13">
            <v>10.842000000000002</v>
          </cell>
          <cell r="GC13">
            <v>0</v>
          </cell>
          <cell r="GD13">
            <v>18.175000000000001</v>
          </cell>
          <cell r="GE13">
            <v>18.175000000000001</v>
          </cell>
          <cell r="GF13">
            <v>0</v>
          </cell>
          <cell r="GG13">
            <v>0</v>
          </cell>
          <cell r="GH13">
            <v>112</v>
          </cell>
          <cell r="GI13">
            <v>0</v>
          </cell>
          <cell r="GJ13">
            <v>112</v>
          </cell>
          <cell r="GK13">
            <v>514.82344348999948</v>
          </cell>
          <cell r="GL13">
            <v>0</v>
          </cell>
          <cell r="GM13">
            <v>0</v>
          </cell>
          <cell r="GN13">
            <v>0</v>
          </cell>
          <cell r="GO13">
            <v>59.307000000000002</v>
          </cell>
          <cell r="GP13">
            <v>59.307000000000002</v>
          </cell>
          <cell r="GQ13">
            <v>0</v>
          </cell>
          <cell r="GR13">
            <v>0</v>
          </cell>
          <cell r="GS13">
            <v>1</v>
          </cell>
          <cell r="GT13">
            <v>0</v>
          </cell>
          <cell r="GU13">
            <v>1</v>
          </cell>
          <cell r="GV13">
            <v>475.62674384858701</v>
          </cell>
          <cell r="GW13">
            <v>0</v>
          </cell>
          <cell r="GX13">
            <v>0</v>
          </cell>
          <cell r="GY13">
            <v>0</v>
          </cell>
          <cell r="GZ13">
            <v>53</v>
          </cell>
          <cell r="HA13">
            <v>53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39.196699641412465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6.3069999999999995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660.58093822000001</v>
          </cell>
          <cell r="IZ13">
            <v>0</v>
          </cell>
          <cell r="JA13">
            <v>0</v>
          </cell>
          <cell r="JB13">
            <v>0</v>
          </cell>
          <cell r="JC13">
            <v>50.458500000000008</v>
          </cell>
          <cell r="JD13">
            <v>50.458500000000008</v>
          </cell>
          <cell r="JE13">
            <v>0</v>
          </cell>
          <cell r="JF13">
            <v>0</v>
          </cell>
          <cell r="JG13">
            <v>14</v>
          </cell>
          <cell r="JH13">
            <v>0</v>
          </cell>
          <cell r="JI13">
            <v>14</v>
          </cell>
          <cell r="JJ13">
            <v>2.0477729099999999</v>
          </cell>
          <cell r="JK13">
            <v>0</v>
          </cell>
          <cell r="JL13">
            <v>0</v>
          </cell>
          <cell r="JM13">
            <v>0</v>
          </cell>
          <cell r="JN13">
            <v>0.73250000000000004</v>
          </cell>
          <cell r="JO13">
            <v>0.73250000000000004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102.93556298</v>
          </cell>
          <cell r="JV13">
            <v>0</v>
          </cell>
          <cell r="JW13">
            <v>0</v>
          </cell>
          <cell r="JX13">
            <v>0</v>
          </cell>
          <cell r="JY13">
            <v>3.4590000000000001</v>
          </cell>
          <cell r="JZ13">
            <v>3.4590000000000001</v>
          </cell>
          <cell r="KA13">
            <v>0</v>
          </cell>
          <cell r="KB13">
            <v>0</v>
          </cell>
          <cell r="KC13">
            <v>3</v>
          </cell>
          <cell r="KD13">
            <v>0</v>
          </cell>
          <cell r="KE13">
            <v>3</v>
          </cell>
          <cell r="KF13">
            <v>555.59760232999997</v>
          </cell>
          <cell r="KG13">
            <v>0</v>
          </cell>
          <cell r="KH13">
            <v>0</v>
          </cell>
          <cell r="KI13">
            <v>0</v>
          </cell>
          <cell r="KJ13">
            <v>46.267000000000003</v>
          </cell>
          <cell r="KK13">
            <v>46.267000000000003</v>
          </cell>
          <cell r="KL13">
            <v>0</v>
          </cell>
          <cell r="KM13">
            <v>0</v>
          </cell>
          <cell r="KN13">
            <v>11</v>
          </cell>
          <cell r="KO13">
            <v>0</v>
          </cell>
          <cell r="KP13">
            <v>11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555.59760232999997</v>
          </cell>
          <cell r="LC13">
            <v>0</v>
          </cell>
          <cell r="LD13">
            <v>0</v>
          </cell>
          <cell r="LE13">
            <v>0</v>
          </cell>
          <cell r="LF13">
            <v>46.267000000000003</v>
          </cell>
          <cell r="LG13">
            <v>46.267000000000003</v>
          </cell>
          <cell r="LH13">
            <v>0</v>
          </cell>
          <cell r="LI13">
            <v>0</v>
          </cell>
          <cell r="LJ13">
            <v>11</v>
          </cell>
          <cell r="LK13">
            <v>0</v>
          </cell>
          <cell r="LL13">
            <v>11</v>
          </cell>
          <cell r="LQ13">
            <v>0</v>
          </cell>
          <cell r="LR13">
            <v>0</v>
          </cell>
          <cell r="LS13">
            <v>0</v>
          </cell>
          <cell r="LT13">
            <v>0</v>
          </cell>
          <cell r="LU13">
            <v>0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0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>
            <v>0</v>
          </cell>
          <cell r="OM13">
            <v>0</v>
          </cell>
          <cell r="ON13">
            <v>0</v>
          </cell>
          <cell r="OO13">
            <v>0</v>
          </cell>
          <cell r="OP13">
            <v>0</v>
          </cell>
          <cell r="OR13">
            <v>0</v>
          </cell>
          <cell r="OT13">
            <v>2058.9576829299626</v>
          </cell>
        </row>
        <row r="14">
          <cell r="A14" t="str">
            <v>F_prj_109108_47168</v>
          </cell>
          <cell r="B14" t="str">
            <v>1.1.1.3</v>
          </cell>
          <cell r="C14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D14" t="str">
            <v>F_prj_109108_47168</v>
          </cell>
          <cell r="E14">
            <v>8.3460033680800016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8.3460033680800016</v>
          </cell>
          <cell r="K14">
            <v>8.3460033680800016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8.3460033680800016</v>
          </cell>
          <cell r="S14">
            <v>0</v>
          </cell>
          <cell r="T14">
            <v>0</v>
          </cell>
          <cell r="U14">
            <v>0</v>
          </cell>
          <cell r="V14">
            <v>8.3460033680800016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8.3460033680800016</v>
          </cell>
          <cell r="AQ14">
            <v>0</v>
          </cell>
          <cell r="AR14">
            <v>0</v>
          </cell>
          <cell r="AS14">
            <v>0</v>
          </cell>
          <cell r="AT14">
            <v>8.3460033680800016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 t="str">
            <v/>
          </cell>
          <cell r="BC14" t="str">
            <v/>
          </cell>
          <cell r="BD14" t="str">
            <v/>
          </cell>
          <cell r="BE14">
            <v>4</v>
          </cell>
          <cell r="BF14" t="str">
            <v>4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7.07288421023729</v>
          </cell>
          <cell r="CY14">
            <v>0.49510189471661037</v>
          </cell>
          <cell r="CZ14">
            <v>1.6267633683545768</v>
          </cell>
          <cell r="DA14">
            <v>4.5973747366542383</v>
          </cell>
          <cell r="DB14">
            <v>0.35364421051186451</v>
          </cell>
          <cell r="DE14">
            <v>0</v>
          </cell>
          <cell r="DF14">
            <v>0</v>
          </cell>
          <cell r="DG14">
            <v>7.07288421023729</v>
          </cell>
          <cell r="DH14">
            <v>7.07288421023729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7.07288421023729</v>
          </cell>
          <cell r="DS14">
            <v>0</v>
          </cell>
          <cell r="DT14">
            <v>0</v>
          </cell>
          <cell r="DU14">
            <v>0</v>
          </cell>
          <cell r="DV14">
            <v>7.07288421023729</v>
          </cell>
          <cell r="DW14">
            <v>0</v>
          </cell>
          <cell r="DX14" t="str">
            <v/>
          </cell>
          <cell r="DY14" t="str">
            <v/>
          </cell>
          <cell r="DZ14" t="str">
            <v/>
          </cell>
          <cell r="EA14" t="str">
            <v/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>
            <v>3</v>
          </cell>
          <cell r="FJ14">
            <v>4</v>
          </cell>
          <cell r="FK14" t="str">
            <v>3 4</v>
          </cell>
          <cell r="FN14">
            <v>7.07288421023729</v>
          </cell>
          <cell r="FO14">
            <v>0</v>
          </cell>
          <cell r="FP14">
            <v>0</v>
          </cell>
          <cell r="FQ14">
            <v>0</v>
          </cell>
          <cell r="FR14">
            <v>1.3979999999999999</v>
          </cell>
          <cell r="FS14">
            <v>1.3979999999999999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7.07288421023729</v>
          </cell>
          <cell r="GL14">
            <v>0</v>
          </cell>
          <cell r="GM14">
            <v>0</v>
          </cell>
          <cell r="GN14">
            <v>0</v>
          </cell>
          <cell r="GO14">
            <v>1.3979999999999999</v>
          </cell>
          <cell r="GP14">
            <v>1.3979999999999999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7.07288421023729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1.3979999999999999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>
            <v>2015</v>
          </cell>
          <cell r="OM14">
            <v>2019</v>
          </cell>
          <cell r="ON14">
            <v>2019</v>
          </cell>
          <cell r="OO14">
            <v>2019</v>
          </cell>
          <cell r="OP14" t="str">
            <v>с</v>
          </cell>
          <cell r="OR14">
            <v>0</v>
          </cell>
          <cell r="OT14">
            <v>8.3460033680800016</v>
          </cell>
        </row>
        <row r="15">
          <cell r="A15" t="str">
            <v>J_Che246_19</v>
          </cell>
          <cell r="B15" t="str">
            <v>1.1.1.3</v>
          </cell>
          <cell r="C15" t="str">
            <v>Строительство КЛ-10 кВ от КЛ-10 кВ ТП-89-ТП-234 до проектируемой ТП; КЛ-10 кВ от РУ-10 кВ ТП-98 до проектируемой ТП для технологического присоединения</v>
          </cell>
          <cell r="D15" t="str">
            <v>J_Che246_19</v>
          </cell>
          <cell r="E15" t="str">
            <v>нд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2.4573274999999999</v>
          </cell>
          <cell r="K15">
            <v>2.4573274999999999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 t="str">
            <v>нд</v>
          </cell>
          <cell r="X15" t="str">
            <v>нд</v>
          </cell>
          <cell r="Y15" t="str">
            <v>нд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 t="str">
            <v>нд</v>
          </cell>
          <cell r="AH15" t="str">
            <v>нд</v>
          </cell>
          <cell r="AI15" t="str">
            <v>нд</v>
          </cell>
          <cell r="AJ15" t="str">
            <v>нд</v>
          </cell>
          <cell r="AK15" t="str">
            <v>нд</v>
          </cell>
          <cell r="AL15" t="str">
            <v>нд</v>
          </cell>
          <cell r="AM15" t="str">
            <v>нд</v>
          </cell>
          <cell r="AN15" t="str">
            <v>нд</v>
          </cell>
          <cell r="AO15" t="str">
            <v>нд</v>
          </cell>
          <cell r="AP15" t="str">
            <v>нд</v>
          </cell>
          <cell r="AQ15" t="str">
            <v>нд</v>
          </cell>
          <cell r="AR15" t="str">
            <v>нд</v>
          </cell>
          <cell r="AS15" t="str">
            <v>нд</v>
          </cell>
          <cell r="AT15" t="str">
            <v>нд</v>
          </cell>
          <cell r="AU15" t="str">
            <v>нд</v>
          </cell>
          <cell r="AV15" t="str">
            <v>нд</v>
          </cell>
          <cell r="AW15" t="str">
            <v>нд</v>
          </cell>
          <cell r="AX15" t="str">
            <v>нд</v>
          </cell>
          <cell r="AY15" t="str">
            <v>нд</v>
          </cell>
          <cell r="AZ15" t="str">
            <v>нд</v>
          </cell>
          <cell r="BA15" t="str">
            <v>нд</v>
          </cell>
          <cell r="BB15">
            <v>1</v>
          </cell>
          <cell r="BC15">
            <v>2</v>
          </cell>
          <cell r="BD15">
            <v>3</v>
          </cell>
          <cell r="BE15">
            <v>4</v>
          </cell>
          <cell r="BF15" t="str">
            <v>1 2 3 4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2.0477729099999999</v>
          </cell>
          <cell r="DF15">
            <v>0</v>
          </cell>
          <cell r="DG15">
            <v>2.0477729099999999</v>
          </cell>
          <cell r="DH15">
            <v>2.0477729099999999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 t="str">
            <v>нд</v>
          </cell>
          <cell r="DS15" t="str">
            <v>нд</v>
          </cell>
          <cell r="DT15" t="str">
            <v>нд</v>
          </cell>
          <cell r="DU15" t="str">
            <v>нд</v>
          </cell>
          <cell r="DV15" t="str">
            <v>нд</v>
          </cell>
          <cell r="DW15" t="str">
            <v>нд</v>
          </cell>
          <cell r="DX15">
            <v>1</v>
          </cell>
          <cell r="DY15" t="str">
            <v/>
          </cell>
          <cell r="DZ15" t="str">
            <v/>
          </cell>
          <cell r="EA15" t="str">
            <v/>
          </cell>
          <cell r="EB15" t="str">
            <v>1</v>
          </cell>
          <cell r="EC15">
            <v>2.0477729099999999</v>
          </cell>
          <cell r="ED15">
            <v>6.9460279999999999E-2</v>
          </cell>
          <cell r="EE15">
            <v>1.8626226299999999</v>
          </cell>
          <cell r="EF15">
            <v>0</v>
          </cell>
          <cell r="EG15">
            <v>0.11569</v>
          </cell>
          <cell r="EH15">
            <v>2.0477729099999999</v>
          </cell>
          <cell r="EI15">
            <v>6.9460279999999999E-2</v>
          </cell>
          <cell r="EJ15">
            <v>1.8626226299999999</v>
          </cell>
          <cell r="EK15">
            <v>0</v>
          </cell>
          <cell r="EL15">
            <v>0.11569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1</v>
          </cell>
          <cell r="FH15">
            <v>2</v>
          </cell>
          <cell r="FI15">
            <v>3</v>
          </cell>
          <cell r="FJ15">
            <v>4</v>
          </cell>
          <cell r="FK15" t="str">
            <v>1 2 3 4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 t="str">
            <v>нд</v>
          </cell>
          <cell r="GL15" t="str">
            <v>нд</v>
          </cell>
          <cell r="GM15" t="str">
            <v>нд</v>
          </cell>
          <cell r="GN15" t="str">
            <v>нд</v>
          </cell>
          <cell r="GO15" t="str">
            <v>нд</v>
          </cell>
          <cell r="GP15" t="str">
            <v>нд</v>
          </cell>
          <cell r="GQ15" t="str">
            <v>нд</v>
          </cell>
          <cell r="GR15" t="str">
            <v>нд</v>
          </cell>
          <cell r="GS15" t="str">
            <v>нд</v>
          </cell>
          <cell r="GT15" t="str">
            <v>нд</v>
          </cell>
          <cell r="GU15" t="str">
            <v>нд</v>
          </cell>
          <cell r="GV15" t="str">
            <v>нд</v>
          </cell>
          <cell r="GW15" t="str">
            <v>нд</v>
          </cell>
          <cell r="GX15" t="str">
            <v>нд</v>
          </cell>
          <cell r="GY15" t="str">
            <v>нд</v>
          </cell>
          <cell r="GZ15" t="str">
            <v>нд</v>
          </cell>
          <cell r="HA15" t="str">
            <v>нд</v>
          </cell>
          <cell r="HB15" t="str">
            <v>нд</v>
          </cell>
          <cell r="HC15" t="str">
            <v>нд</v>
          </cell>
          <cell r="HD15" t="str">
            <v>нд</v>
          </cell>
          <cell r="HE15" t="str">
            <v>нд</v>
          </cell>
          <cell r="HF15" t="str">
            <v>нд</v>
          </cell>
          <cell r="HG15" t="str">
            <v>нд</v>
          </cell>
          <cell r="HH15" t="str">
            <v>нд</v>
          </cell>
          <cell r="HI15" t="str">
            <v>нд</v>
          </cell>
          <cell r="HJ15" t="str">
            <v>нд</v>
          </cell>
          <cell r="HK15" t="str">
            <v>нд</v>
          </cell>
          <cell r="HL15" t="str">
            <v>нд</v>
          </cell>
          <cell r="HM15" t="str">
            <v>нд</v>
          </cell>
          <cell r="HN15" t="str">
            <v>нд</v>
          </cell>
          <cell r="HO15" t="str">
            <v>нд</v>
          </cell>
          <cell r="HP15" t="str">
            <v>нд</v>
          </cell>
          <cell r="HQ15" t="str">
            <v>нд</v>
          </cell>
          <cell r="HR15" t="str">
            <v>нд</v>
          </cell>
          <cell r="HS15" t="str">
            <v>нд</v>
          </cell>
          <cell r="HT15" t="str">
            <v>нд</v>
          </cell>
          <cell r="HU15" t="str">
            <v>нд</v>
          </cell>
          <cell r="HV15" t="str">
            <v>нд</v>
          </cell>
          <cell r="HW15" t="str">
            <v>нд</v>
          </cell>
          <cell r="HX15" t="str">
            <v>нд</v>
          </cell>
          <cell r="HY15" t="str">
            <v>нд</v>
          </cell>
          <cell r="HZ15" t="str">
            <v>нд</v>
          </cell>
          <cell r="IA15" t="str">
            <v>нд</v>
          </cell>
          <cell r="IB15" t="str">
            <v>нд</v>
          </cell>
          <cell r="IC15" t="str">
            <v>нд</v>
          </cell>
          <cell r="ID15">
            <v>0</v>
          </cell>
          <cell r="IE15" t="str">
            <v>нд</v>
          </cell>
          <cell r="IF15">
            <v>0</v>
          </cell>
          <cell r="IG15">
            <v>0</v>
          </cell>
          <cell r="IH15" t="str">
            <v>нд</v>
          </cell>
          <cell r="II15" t="str">
            <v>нд</v>
          </cell>
          <cell r="IJ15" t="str">
            <v>нд</v>
          </cell>
          <cell r="IK15">
            <v>0</v>
          </cell>
          <cell r="IL15">
            <v>0</v>
          </cell>
          <cell r="IM15">
            <v>0</v>
          </cell>
          <cell r="IN15" t="str">
            <v>нд</v>
          </cell>
          <cell r="IO15" t="str">
            <v>нд</v>
          </cell>
          <cell r="IP15" t="str">
            <v>нд</v>
          </cell>
          <cell r="IQ15" t="str">
            <v>нд</v>
          </cell>
          <cell r="IR15" t="str">
            <v>нд</v>
          </cell>
          <cell r="IS15" t="str">
            <v>нд</v>
          </cell>
          <cell r="IT15" t="str">
            <v>нд</v>
          </cell>
          <cell r="IU15" t="str">
            <v>нд</v>
          </cell>
          <cell r="IV15" t="str">
            <v>нд</v>
          </cell>
          <cell r="IW15" t="str">
            <v>нд</v>
          </cell>
          <cell r="IX15" t="str">
            <v>нд</v>
          </cell>
          <cell r="IY15">
            <v>2.0477729099999999</v>
          </cell>
          <cell r="IZ15">
            <v>0</v>
          </cell>
          <cell r="JA15">
            <v>0</v>
          </cell>
          <cell r="JB15">
            <v>0</v>
          </cell>
          <cell r="JC15">
            <v>0.73250000000000004</v>
          </cell>
          <cell r="JD15">
            <v>0.73250000000000004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2.0477729099999999</v>
          </cell>
          <cell r="JK15">
            <v>0</v>
          </cell>
          <cell r="JL15">
            <v>0</v>
          </cell>
          <cell r="JM15">
            <v>0</v>
          </cell>
          <cell r="JN15">
            <v>0.73250000000000004</v>
          </cell>
          <cell r="JO15">
            <v>0.73250000000000004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 t="str">
            <v>нд</v>
          </cell>
          <cell r="MD15" t="str">
            <v>нд</v>
          </cell>
          <cell r="ME15" t="str">
            <v>нд</v>
          </cell>
          <cell r="MF15" t="str">
            <v>нд</v>
          </cell>
          <cell r="MG15" t="str">
            <v>нд</v>
          </cell>
          <cell r="MH15" t="str">
            <v>нд</v>
          </cell>
          <cell r="MI15" t="str">
            <v>нд</v>
          </cell>
          <cell r="MJ15" t="str">
            <v>нд</v>
          </cell>
          <cell r="MK15" t="str">
            <v>нд</v>
          </cell>
          <cell r="ML15" t="str">
            <v>нд</v>
          </cell>
          <cell r="MM15" t="str">
            <v>нд</v>
          </cell>
          <cell r="MN15" t="str">
            <v>нд</v>
          </cell>
          <cell r="MO15" t="str">
            <v>нд</v>
          </cell>
          <cell r="MP15" t="str">
            <v>нд</v>
          </cell>
          <cell r="MQ15" t="str">
            <v>нд</v>
          </cell>
          <cell r="MR15" t="str">
            <v>нд</v>
          </cell>
          <cell r="MS15" t="str">
            <v>нд</v>
          </cell>
          <cell r="MT15" t="str">
            <v>нд</v>
          </cell>
          <cell r="MU15" t="str">
            <v>нд</v>
          </cell>
          <cell r="MV15" t="str">
            <v>нд</v>
          </cell>
          <cell r="MW15" t="str">
            <v>нд</v>
          </cell>
          <cell r="MX15" t="str">
            <v>нд</v>
          </cell>
          <cell r="MY15" t="str">
            <v>нд</v>
          </cell>
          <cell r="MZ15" t="str">
            <v>нд</v>
          </cell>
          <cell r="NA15" t="str">
            <v>нд</v>
          </cell>
          <cell r="NB15" t="str">
            <v>нд</v>
          </cell>
          <cell r="NC15" t="str">
            <v>нд</v>
          </cell>
          <cell r="ND15" t="str">
            <v>нд</v>
          </cell>
          <cell r="NE15" t="str">
            <v>нд</v>
          </cell>
          <cell r="NF15" t="str">
            <v>нд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>
            <v>2019</v>
          </cell>
          <cell r="OM15">
            <v>2019</v>
          </cell>
          <cell r="ON15">
            <v>2019</v>
          </cell>
          <cell r="OO15">
            <v>2019</v>
          </cell>
          <cell r="OP15" t="str">
            <v>з</v>
          </cell>
          <cell r="OR15">
            <v>0</v>
          </cell>
          <cell r="OT15">
            <v>2.4573274999999999</v>
          </cell>
        </row>
        <row r="16">
          <cell r="A16" t="str">
            <v>Г</v>
          </cell>
          <cell r="B16" t="str">
            <v>1.1.2</v>
          </cell>
          <cell r="C16" t="str">
            <v>Технологическое присоединение объектов электросетевого хозяйства, всего, в том числе:</v>
          </cell>
          <cell r="D16" t="str">
            <v>Г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852.29004287199996</v>
          </cell>
          <cell r="K16">
            <v>0</v>
          </cell>
          <cell r="L16">
            <v>852.29004287199996</v>
          </cell>
          <cell r="M16">
            <v>0</v>
          </cell>
          <cell r="N16">
            <v>0</v>
          </cell>
          <cell r="O16">
            <v>75.508838269152477</v>
          </cell>
          <cell r="P16">
            <v>178.17639041999999</v>
          </cell>
          <cell r="Q16">
            <v>598.60481432284746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3812.2178934788185</v>
          </cell>
          <cell r="CY16">
            <v>572.7289210797162</v>
          </cell>
          <cell r="CZ16">
            <v>1552.4358180467182</v>
          </cell>
          <cell r="DA16">
            <v>1396.6332410204841</v>
          </cell>
          <cell r="DB16">
            <v>351.73938608438334</v>
          </cell>
          <cell r="DE16">
            <v>0</v>
          </cell>
          <cell r="DF16">
            <v>0</v>
          </cell>
          <cell r="DG16">
            <v>606.57616354999993</v>
          </cell>
          <cell r="DH16">
            <v>0</v>
          </cell>
          <cell r="DI16">
            <v>606.57616354999993</v>
          </cell>
          <cell r="DJ16">
            <v>38.906113530000006</v>
          </cell>
          <cell r="DK16">
            <v>197.33895278</v>
          </cell>
          <cell r="DL16">
            <v>344.75768944999993</v>
          </cell>
          <cell r="DM16">
            <v>25.573407790000001</v>
          </cell>
          <cell r="DN16">
            <v>277.00832313952753</v>
          </cell>
          <cell r="DS16">
            <v>142.68802315457594</v>
          </cell>
          <cell r="DT16">
            <v>56.493174655273869</v>
          </cell>
          <cell r="DU16">
            <v>49.232590688265262</v>
          </cell>
          <cell r="DV16">
            <v>28.594534641412469</v>
          </cell>
          <cell r="DW16">
            <v>49.232590688265262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1004.8499368499999</v>
          </cell>
          <cell r="ED16">
            <v>348.15047532000006</v>
          </cell>
          <cell r="EE16">
            <v>555.31403745</v>
          </cell>
          <cell r="EF16">
            <v>28.478351160000003</v>
          </cell>
          <cell r="EG16">
            <v>72.907072920000005</v>
          </cell>
          <cell r="EH16">
            <v>323.89559782000003</v>
          </cell>
          <cell r="EI16">
            <v>224.59279934</v>
          </cell>
          <cell r="EJ16">
            <v>95.952902250000008</v>
          </cell>
          <cell r="EK16">
            <v>0</v>
          </cell>
          <cell r="EL16">
            <v>3.3498962299999997</v>
          </cell>
          <cell r="EM16">
            <v>547.04228843999999</v>
          </cell>
          <cell r="EN16">
            <v>121.44383779</v>
          </cell>
          <cell r="EO16">
            <v>392.27474761999997</v>
          </cell>
          <cell r="EP16">
            <v>24.389055679999998</v>
          </cell>
          <cell r="EQ16">
            <v>8.9346473500000005</v>
          </cell>
          <cell r="ER16">
            <v>133.91205059000001</v>
          </cell>
          <cell r="ES16">
            <v>2.1138381900000001</v>
          </cell>
          <cell r="ET16">
            <v>67.086387580000007</v>
          </cell>
          <cell r="EU16">
            <v>4.0892954799999996</v>
          </cell>
          <cell r="EV16">
            <v>60.62252934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133.91205059000001</v>
          </cell>
          <cell r="FC16">
            <v>2.1138381900000001</v>
          </cell>
          <cell r="FD16">
            <v>67.086387580000007</v>
          </cell>
          <cell r="FE16">
            <v>4.0892954799999996</v>
          </cell>
          <cell r="FF16">
            <v>60.62252934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>
            <v>0</v>
          </cell>
          <cell r="FN16">
            <v>3102.5564480438834</v>
          </cell>
          <cell r="FO16">
            <v>0</v>
          </cell>
          <cell r="FP16">
            <v>175.58</v>
          </cell>
          <cell r="FQ16">
            <v>0</v>
          </cell>
          <cell r="FR16">
            <v>697.62100000000009</v>
          </cell>
          <cell r="FS16">
            <v>695.62100000000009</v>
          </cell>
          <cell r="FT16">
            <v>2</v>
          </cell>
          <cell r="FU16">
            <v>0</v>
          </cell>
          <cell r="FV16">
            <v>162</v>
          </cell>
          <cell r="FW16">
            <v>0</v>
          </cell>
          <cell r="FX16">
            <v>162</v>
          </cell>
          <cell r="FZ16">
            <v>604.26295830000004</v>
          </cell>
          <cell r="GA16">
            <v>0</v>
          </cell>
          <cell r="GB16">
            <v>10.842000000000002</v>
          </cell>
          <cell r="GC16">
            <v>0</v>
          </cell>
          <cell r="GD16">
            <v>18.175000000000001</v>
          </cell>
          <cell r="GE16">
            <v>18.175000000000001</v>
          </cell>
          <cell r="GF16">
            <v>0</v>
          </cell>
          <cell r="GG16">
            <v>0</v>
          </cell>
          <cell r="GH16">
            <v>112</v>
          </cell>
          <cell r="GI16">
            <v>0</v>
          </cell>
          <cell r="GJ16">
            <v>112</v>
          </cell>
          <cell r="GK16">
            <v>514.82344348999948</v>
          </cell>
          <cell r="GL16">
            <v>0</v>
          </cell>
          <cell r="GM16">
            <v>0</v>
          </cell>
          <cell r="GN16">
            <v>0</v>
          </cell>
          <cell r="GO16">
            <v>59.307000000000002</v>
          </cell>
          <cell r="GP16">
            <v>59.307000000000002</v>
          </cell>
          <cell r="GQ16">
            <v>0</v>
          </cell>
          <cell r="GR16">
            <v>0</v>
          </cell>
          <cell r="GS16">
            <v>1</v>
          </cell>
          <cell r="GT16">
            <v>0</v>
          </cell>
          <cell r="GU16">
            <v>1</v>
          </cell>
          <cell r="GV16">
            <v>475.62674384858701</v>
          </cell>
          <cell r="GW16">
            <v>0</v>
          </cell>
          <cell r="GX16">
            <v>0</v>
          </cell>
          <cell r="GY16">
            <v>0</v>
          </cell>
          <cell r="GZ16">
            <v>53</v>
          </cell>
          <cell r="HA16">
            <v>53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39.196699641412465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6.3069999999999995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660.58093822000001</v>
          </cell>
          <cell r="IZ16">
            <v>0</v>
          </cell>
          <cell r="JA16">
            <v>0</v>
          </cell>
          <cell r="JB16">
            <v>0</v>
          </cell>
          <cell r="JC16">
            <v>50.458500000000008</v>
          </cell>
          <cell r="JD16">
            <v>50.458500000000008</v>
          </cell>
          <cell r="JE16">
            <v>0</v>
          </cell>
          <cell r="JF16">
            <v>0</v>
          </cell>
          <cell r="JG16">
            <v>14</v>
          </cell>
          <cell r="JH16">
            <v>0</v>
          </cell>
          <cell r="JI16">
            <v>14</v>
          </cell>
          <cell r="JJ16">
            <v>2.0477729099999999</v>
          </cell>
          <cell r="JK16">
            <v>0</v>
          </cell>
          <cell r="JL16">
            <v>0</v>
          </cell>
          <cell r="JM16">
            <v>0</v>
          </cell>
          <cell r="JN16">
            <v>0.73250000000000004</v>
          </cell>
          <cell r="JO16">
            <v>0.73250000000000004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102.93556298</v>
          </cell>
          <cell r="JV16">
            <v>0</v>
          </cell>
          <cell r="JW16">
            <v>0</v>
          </cell>
          <cell r="JX16">
            <v>0</v>
          </cell>
          <cell r="JY16">
            <v>3.4590000000000001</v>
          </cell>
          <cell r="JZ16">
            <v>3.4590000000000001</v>
          </cell>
          <cell r="KA16">
            <v>0</v>
          </cell>
          <cell r="KB16">
            <v>0</v>
          </cell>
          <cell r="KC16">
            <v>3</v>
          </cell>
          <cell r="KD16">
            <v>0</v>
          </cell>
          <cell r="KE16">
            <v>3</v>
          </cell>
          <cell r="KF16">
            <v>555.59760232999997</v>
          </cell>
          <cell r="KG16">
            <v>0</v>
          </cell>
          <cell r="KH16">
            <v>0</v>
          </cell>
          <cell r="KI16">
            <v>0</v>
          </cell>
          <cell r="KJ16">
            <v>46.267000000000003</v>
          </cell>
          <cell r="KK16">
            <v>46.267000000000003</v>
          </cell>
          <cell r="KL16">
            <v>0</v>
          </cell>
          <cell r="KM16">
            <v>0</v>
          </cell>
          <cell r="KN16">
            <v>11</v>
          </cell>
          <cell r="KO16">
            <v>0</v>
          </cell>
          <cell r="KP16">
            <v>11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555.59760232999997</v>
          </cell>
          <cell r="LC16">
            <v>0</v>
          </cell>
          <cell r="LD16">
            <v>0</v>
          </cell>
          <cell r="LE16">
            <v>0</v>
          </cell>
          <cell r="LF16">
            <v>46.267000000000003</v>
          </cell>
          <cell r="LG16">
            <v>46.267000000000003</v>
          </cell>
          <cell r="LH16">
            <v>0</v>
          </cell>
          <cell r="LI16">
            <v>0</v>
          </cell>
          <cell r="LJ16">
            <v>11</v>
          </cell>
          <cell r="LK16">
            <v>0</v>
          </cell>
          <cell r="LL16">
            <v>11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>
            <v>0</v>
          </cell>
          <cell r="OM16">
            <v>0</v>
          </cell>
          <cell r="ON16">
            <v>0</v>
          </cell>
          <cell r="OO16">
            <v>0</v>
          </cell>
          <cell r="OP16">
            <v>0</v>
          </cell>
          <cell r="OR16">
            <v>0</v>
          </cell>
          <cell r="OT16">
            <v>2058.9576829299626</v>
          </cell>
        </row>
        <row r="17">
          <cell r="A17" t="str">
            <v>Г</v>
          </cell>
          <cell r="B17" t="str">
            <v>1.1.2.1</v>
          </cell>
          <cell r="C1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17" t="str">
            <v>Г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852.29004287199996</v>
          </cell>
          <cell r="K17">
            <v>0</v>
          </cell>
          <cell r="L17">
            <v>852.29004287199996</v>
          </cell>
          <cell r="M17">
            <v>0</v>
          </cell>
          <cell r="N17">
            <v>0</v>
          </cell>
          <cell r="O17">
            <v>75.508838269152477</v>
          </cell>
          <cell r="P17">
            <v>178.17639041999999</v>
          </cell>
          <cell r="Q17">
            <v>598.60481432284746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3812.2178934788185</v>
          </cell>
          <cell r="CY17">
            <v>572.7289210797162</v>
          </cell>
          <cell r="CZ17">
            <v>1552.4358180467182</v>
          </cell>
          <cell r="DA17">
            <v>1396.6332410204841</v>
          </cell>
          <cell r="DB17">
            <v>351.73938608438334</v>
          </cell>
          <cell r="DE17">
            <v>0</v>
          </cell>
          <cell r="DF17">
            <v>0</v>
          </cell>
          <cell r="DG17">
            <v>606.57616354999993</v>
          </cell>
          <cell r="DH17">
            <v>0</v>
          </cell>
          <cell r="DI17">
            <v>606.57616354999993</v>
          </cell>
          <cell r="DJ17">
            <v>38.906113530000006</v>
          </cell>
          <cell r="DK17">
            <v>197.33895278</v>
          </cell>
          <cell r="DL17">
            <v>344.75768944999993</v>
          </cell>
          <cell r="DM17">
            <v>25.573407790000001</v>
          </cell>
          <cell r="DN17">
            <v>277.00832313952753</v>
          </cell>
          <cell r="DS17">
            <v>142.68802315457594</v>
          </cell>
          <cell r="DT17">
            <v>56.493174655273869</v>
          </cell>
          <cell r="DU17">
            <v>49.232590688265262</v>
          </cell>
          <cell r="DV17">
            <v>28.594534641412469</v>
          </cell>
          <cell r="DW17">
            <v>49.232590688265262</v>
          </cell>
          <cell r="DX17" t="str">
            <v/>
          </cell>
          <cell r="DY17" t="str">
            <v/>
          </cell>
          <cell r="DZ17" t="str">
            <v/>
          </cell>
          <cell r="EA17" t="str">
            <v/>
          </cell>
          <cell r="EB17">
            <v>0</v>
          </cell>
          <cell r="EC17">
            <v>1004.8499368499999</v>
          </cell>
          <cell r="ED17">
            <v>348.15047532000006</v>
          </cell>
          <cell r="EE17">
            <v>555.31403745</v>
          </cell>
          <cell r="EF17">
            <v>28.478351160000003</v>
          </cell>
          <cell r="EG17">
            <v>72.907072920000005</v>
          </cell>
          <cell r="EH17">
            <v>323.89559782000003</v>
          </cell>
          <cell r="EI17">
            <v>224.59279934</v>
          </cell>
          <cell r="EJ17">
            <v>95.952902250000008</v>
          </cell>
          <cell r="EK17">
            <v>0</v>
          </cell>
          <cell r="EL17">
            <v>3.3498962299999997</v>
          </cell>
          <cell r="EM17">
            <v>547.04228843999999</v>
          </cell>
          <cell r="EN17">
            <v>121.44383779</v>
          </cell>
          <cell r="EO17">
            <v>392.27474761999997</v>
          </cell>
          <cell r="EP17">
            <v>24.389055679999998</v>
          </cell>
          <cell r="EQ17">
            <v>8.9346473500000005</v>
          </cell>
          <cell r="ER17">
            <v>133.91205059000001</v>
          </cell>
          <cell r="ES17">
            <v>2.1138381900000001</v>
          </cell>
          <cell r="ET17">
            <v>67.086387580000007</v>
          </cell>
          <cell r="EU17">
            <v>4.0892954799999996</v>
          </cell>
          <cell r="EV17">
            <v>60.62252934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133.91205059000001</v>
          </cell>
          <cell r="FC17">
            <v>2.1138381900000001</v>
          </cell>
          <cell r="FD17">
            <v>67.086387580000007</v>
          </cell>
          <cell r="FE17">
            <v>4.0892954799999996</v>
          </cell>
          <cell r="FF17">
            <v>60.62252934</v>
          </cell>
          <cell r="FG17" t="str">
            <v/>
          </cell>
          <cell r="FH17" t="str">
            <v/>
          </cell>
          <cell r="FI17" t="str">
            <v/>
          </cell>
          <cell r="FJ17" t="str">
            <v/>
          </cell>
          <cell r="FK17">
            <v>0</v>
          </cell>
          <cell r="FN17">
            <v>3102.5564480438834</v>
          </cell>
          <cell r="FO17">
            <v>0</v>
          </cell>
          <cell r="FP17">
            <v>175.58</v>
          </cell>
          <cell r="FQ17">
            <v>0</v>
          </cell>
          <cell r="FR17">
            <v>697.62100000000009</v>
          </cell>
          <cell r="FS17">
            <v>695.62100000000009</v>
          </cell>
          <cell r="FT17">
            <v>2</v>
          </cell>
          <cell r="FU17">
            <v>0</v>
          </cell>
          <cell r="FV17">
            <v>162</v>
          </cell>
          <cell r="FW17">
            <v>0</v>
          </cell>
          <cell r="FX17">
            <v>162</v>
          </cell>
          <cell r="FZ17">
            <v>604.26295830000004</v>
          </cell>
          <cell r="GA17">
            <v>0</v>
          </cell>
          <cell r="GB17">
            <v>10.842000000000002</v>
          </cell>
          <cell r="GC17">
            <v>0</v>
          </cell>
          <cell r="GD17">
            <v>18.175000000000001</v>
          </cell>
          <cell r="GE17">
            <v>18.175000000000001</v>
          </cell>
          <cell r="GF17">
            <v>0</v>
          </cell>
          <cell r="GG17">
            <v>0</v>
          </cell>
          <cell r="GH17">
            <v>112</v>
          </cell>
          <cell r="GI17">
            <v>0</v>
          </cell>
          <cell r="GJ17">
            <v>112</v>
          </cell>
          <cell r="GK17">
            <v>514.82344348999948</v>
          </cell>
          <cell r="GL17">
            <v>0</v>
          </cell>
          <cell r="GM17">
            <v>0</v>
          </cell>
          <cell r="GN17">
            <v>0</v>
          </cell>
          <cell r="GO17">
            <v>59.307000000000002</v>
          </cell>
          <cell r="GP17">
            <v>59.307000000000002</v>
          </cell>
          <cell r="GQ17">
            <v>0</v>
          </cell>
          <cell r="GR17">
            <v>0</v>
          </cell>
          <cell r="GS17">
            <v>1</v>
          </cell>
          <cell r="GT17">
            <v>0</v>
          </cell>
          <cell r="GU17">
            <v>1</v>
          </cell>
          <cell r="GV17">
            <v>475.62674384858701</v>
          </cell>
          <cell r="GW17">
            <v>0</v>
          </cell>
          <cell r="GX17">
            <v>0</v>
          </cell>
          <cell r="GY17">
            <v>0</v>
          </cell>
          <cell r="GZ17">
            <v>53</v>
          </cell>
          <cell r="HA17">
            <v>53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39.196699641412465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6.3069999999999995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660.58093822000001</v>
          </cell>
          <cell r="IZ17">
            <v>0</v>
          </cell>
          <cell r="JA17">
            <v>0</v>
          </cell>
          <cell r="JB17">
            <v>0</v>
          </cell>
          <cell r="JC17">
            <v>50.458500000000008</v>
          </cell>
          <cell r="JD17">
            <v>50.458500000000008</v>
          </cell>
          <cell r="JE17">
            <v>0</v>
          </cell>
          <cell r="JF17">
            <v>0</v>
          </cell>
          <cell r="JG17">
            <v>14</v>
          </cell>
          <cell r="JH17">
            <v>0</v>
          </cell>
          <cell r="JI17">
            <v>14</v>
          </cell>
          <cell r="JJ17">
            <v>2.0477729099999999</v>
          </cell>
          <cell r="JK17">
            <v>0</v>
          </cell>
          <cell r="JL17">
            <v>0</v>
          </cell>
          <cell r="JM17">
            <v>0</v>
          </cell>
          <cell r="JN17">
            <v>0.73250000000000004</v>
          </cell>
          <cell r="JO17">
            <v>0.73250000000000004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102.93556298</v>
          </cell>
          <cell r="JV17">
            <v>0</v>
          </cell>
          <cell r="JW17">
            <v>0</v>
          </cell>
          <cell r="JX17">
            <v>0</v>
          </cell>
          <cell r="JY17">
            <v>3.4590000000000001</v>
          </cell>
          <cell r="JZ17">
            <v>3.4590000000000001</v>
          </cell>
          <cell r="KA17">
            <v>0</v>
          </cell>
          <cell r="KB17">
            <v>0</v>
          </cell>
          <cell r="KC17">
            <v>3</v>
          </cell>
          <cell r="KD17">
            <v>0</v>
          </cell>
          <cell r="KE17">
            <v>3</v>
          </cell>
          <cell r="KF17">
            <v>555.59760232999997</v>
          </cell>
          <cell r="KG17">
            <v>0</v>
          </cell>
          <cell r="KH17">
            <v>0</v>
          </cell>
          <cell r="KI17">
            <v>0</v>
          </cell>
          <cell r="KJ17">
            <v>46.267000000000003</v>
          </cell>
          <cell r="KK17">
            <v>46.267000000000003</v>
          </cell>
          <cell r="KL17">
            <v>0</v>
          </cell>
          <cell r="KM17">
            <v>0</v>
          </cell>
          <cell r="KN17">
            <v>11</v>
          </cell>
          <cell r="KO17">
            <v>0</v>
          </cell>
          <cell r="KP17">
            <v>11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555.59760232999997</v>
          </cell>
          <cell r="LC17">
            <v>0</v>
          </cell>
          <cell r="LD17">
            <v>0</v>
          </cell>
          <cell r="LE17">
            <v>0</v>
          </cell>
          <cell r="LF17">
            <v>46.267000000000003</v>
          </cell>
          <cell r="LG17">
            <v>46.267000000000003</v>
          </cell>
          <cell r="LH17">
            <v>0</v>
          </cell>
          <cell r="LI17">
            <v>0</v>
          </cell>
          <cell r="LJ17">
            <v>11</v>
          </cell>
          <cell r="LK17">
            <v>0</v>
          </cell>
          <cell r="LL17">
            <v>11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R17">
            <v>0</v>
          </cell>
          <cell r="OT17">
            <v>2058.9576829299626</v>
          </cell>
        </row>
        <row r="18">
          <cell r="A18" t="str">
            <v>Г</v>
          </cell>
          <cell r="B18" t="str">
            <v>1.1.2.2</v>
          </cell>
          <cell r="C18" t="str">
            <v>Технологическое присоединение к электрическим сетям иных сетевых организаций, всего, в том числе:</v>
          </cell>
          <cell r="D18" t="str">
            <v>Г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852.29004287199996</v>
          </cell>
          <cell r="K18">
            <v>0</v>
          </cell>
          <cell r="L18">
            <v>852.29004287199996</v>
          </cell>
          <cell r="M18">
            <v>0</v>
          </cell>
          <cell r="N18">
            <v>0</v>
          </cell>
          <cell r="O18">
            <v>75.508838269152477</v>
          </cell>
          <cell r="P18">
            <v>178.17639041999999</v>
          </cell>
          <cell r="Q18">
            <v>598.60481432284746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3812.2178934788185</v>
          </cell>
          <cell r="CY18">
            <v>572.7289210797162</v>
          </cell>
          <cell r="CZ18">
            <v>1552.4358180467182</v>
          </cell>
          <cell r="DA18">
            <v>1396.6332410204841</v>
          </cell>
          <cell r="DB18">
            <v>351.73938608438334</v>
          </cell>
          <cell r="DE18">
            <v>0</v>
          </cell>
          <cell r="DF18">
            <v>0</v>
          </cell>
          <cell r="DG18">
            <v>606.57616354999993</v>
          </cell>
          <cell r="DH18">
            <v>0</v>
          </cell>
          <cell r="DI18">
            <v>606.57616354999993</v>
          </cell>
          <cell r="DJ18">
            <v>38.906113530000006</v>
          </cell>
          <cell r="DK18">
            <v>197.33895278</v>
          </cell>
          <cell r="DL18">
            <v>344.75768944999993</v>
          </cell>
          <cell r="DM18">
            <v>25.573407790000001</v>
          </cell>
          <cell r="DN18">
            <v>277.00832313952753</v>
          </cell>
          <cell r="DS18">
            <v>142.68802315457594</v>
          </cell>
          <cell r="DT18">
            <v>56.493174655273869</v>
          </cell>
          <cell r="DU18">
            <v>49.232590688265262</v>
          </cell>
          <cell r="DV18">
            <v>28.594534641412469</v>
          </cell>
          <cell r="DW18">
            <v>49.232590688265262</v>
          </cell>
          <cell r="DX18" t="str">
            <v/>
          </cell>
          <cell r="DY18" t="str">
            <v/>
          </cell>
          <cell r="DZ18" t="str">
            <v/>
          </cell>
          <cell r="EA18" t="str">
            <v/>
          </cell>
          <cell r="EB18">
            <v>0</v>
          </cell>
          <cell r="EC18">
            <v>1004.8499368499999</v>
          </cell>
          <cell r="ED18">
            <v>348.15047532000006</v>
          </cell>
          <cell r="EE18">
            <v>555.31403745</v>
          </cell>
          <cell r="EF18">
            <v>28.478351160000003</v>
          </cell>
          <cell r="EG18">
            <v>72.907072920000005</v>
          </cell>
          <cell r="EH18">
            <v>323.89559782000003</v>
          </cell>
          <cell r="EI18">
            <v>224.59279934</v>
          </cell>
          <cell r="EJ18">
            <v>95.952902250000008</v>
          </cell>
          <cell r="EK18">
            <v>0</v>
          </cell>
          <cell r="EL18">
            <v>3.3498962299999997</v>
          </cell>
          <cell r="EM18">
            <v>547.04228843999999</v>
          </cell>
          <cell r="EN18">
            <v>121.44383779</v>
          </cell>
          <cell r="EO18">
            <v>392.27474761999997</v>
          </cell>
          <cell r="EP18">
            <v>24.389055679999998</v>
          </cell>
          <cell r="EQ18">
            <v>8.9346473500000005</v>
          </cell>
          <cell r="ER18">
            <v>133.91205059000001</v>
          </cell>
          <cell r="ES18">
            <v>2.1138381900000001</v>
          </cell>
          <cell r="ET18">
            <v>67.086387580000007</v>
          </cell>
          <cell r="EU18">
            <v>4.0892954799999996</v>
          </cell>
          <cell r="EV18">
            <v>60.62252934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133.91205059000001</v>
          </cell>
          <cell r="FC18">
            <v>2.1138381900000001</v>
          </cell>
          <cell r="FD18">
            <v>67.086387580000007</v>
          </cell>
          <cell r="FE18">
            <v>4.0892954799999996</v>
          </cell>
          <cell r="FF18">
            <v>60.62252934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3102.5564480438834</v>
          </cell>
          <cell r="FO18">
            <v>0</v>
          </cell>
          <cell r="FP18">
            <v>175.58</v>
          </cell>
          <cell r="FQ18">
            <v>0</v>
          </cell>
          <cell r="FR18">
            <v>697.62100000000009</v>
          </cell>
          <cell r="FS18">
            <v>695.62100000000009</v>
          </cell>
          <cell r="FT18">
            <v>2</v>
          </cell>
          <cell r="FU18">
            <v>0</v>
          </cell>
          <cell r="FV18">
            <v>162</v>
          </cell>
          <cell r="FW18">
            <v>0</v>
          </cell>
          <cell r="FX18">
            <v>162</v>
          </cell>
          <cell r="FZ18">
            <v>604.26295830000004</v>
          </cell>
          <cell r="GA18">
            <v>0</v>
          </cell>
          <cell r="GB18">
            <v>10.842000000000002</v>
          </cell>
          <cell r="GC18">
            <v>0</v>
          </cell>
          <cell r="GD18">
            <v>18.175000000000001</v>
          </cell>
          <cell r="GE18">
            <v>18.175000000000001</v>
          </cell>
          <cell r="GF18">
            <v>0</v>
          </cell>
          <cell r="GG18">
            <v>0</v>
          </cell>
          <cell r="GH18">
            <v>112</v>
          </cell>
          <cell r="GI18">
            <v>0</v>
          </cell>
          <cell r="GJ18">
            <v>112</v>
          </cell>
          <cell r="GK18">
            <v>514.82344348999948</v>
          </cell>
          <cell r="GL18">
            <v>0</v>
          </cell>
          <cell r="GM18">
            <v>0</v>
          </cell>
          <cell r="GN18">
            <v>0</v>
          </cell>
          <cell r="GO18">
            <v>59.307000000000002</v>
          </cell>
          <cell r="GP18">
            <v>59.307000000000002</v>
          </cell>
          <cell r="GQ18">
            <v>0</v>
          </cell>
          <cell r="GR18">
            <v>0</v>
          </cell>
          <cell r="GS18">
            <v>1</v>
          </cell>
          <cell r="GT18">
            <v>0</v>
          </cell>
          <cell r="GU18">
            <v>1</v>
          </cell>
          <cell r="GV18">
            <v>475.62674384858701</v>
          </cell>
          <cell r="GW18">
            <v>0</v>
          </cell>
          <cell r="GX18">
            <v>0</v>
          </cell>
          <cell r="GY18">
            <v>0</v>
          </cell>
          <cell r="GZ18">
            <v>53</v>
          </cell>
          <cell r="HA18">
            <v>53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39.196699641412465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6.3069999999999995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660.58093822000001</v>
          </cell>
          <cell r="IZ18">
            <v>0</v>
          </cell>
          <cell r="JA18">
            <v>0</v>
          </cell>
          <cell r="JB18">
            <v>0</v>
          </cell>
          <cell r="JC18">
            <v>50.458500000000008</v>
          </cell>
          <cell r="JD18">
            <v>50.458500000000008</v>
          </cell>
          <cell r="JE18">
            <v>0</v>
          </cell>
          <cell r="JF18">
            <v>0</v>
          </cell>
          <cell r="JG18">
            <v>14</v>
          </cell>
          <cell r="JH18">
            <v>0</v>
          </cell>
          <cell r="JI18">
            <v>14</v>
          </cell>
          <cell r="JJ18">
            <v>2.0477729099999999</v>
          </cell>
          <cell r="JK18">
            <v>0</v>
          </cell>
          <cell r="JL18">
            <v>0</v>
          </cell>
          <cell r="JM18">
            <v>0</v>
          </cell>
          <cell r="JN18">
            <v>0.73250000000000004</v>
          </cell>
          <cell r="JO18">
            <v>0.73250000000000004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102.93556298</v>
          </cell>
          <cell r="JV18">
            <v>0</v>
          </cell>
          <cell r="JW18">
            <v>0</v>
          </cell>
          <cell r="JX18">
            <v>0</v>
          </cell>
          <cell r="JY18">
            <v>3.4590000000000001</v>
          </cell>
          <cell r="JZ18">
            <v>3.4590000000000001</v>
          </cell>
          <cell r="KA18">
            <v>0</v>
          </cell>
          <cell r="KB18">
            <v>0</v>
          </cell>
          <cell r="KC18">
            <v>3</v>
          </cell>
          <cell r="KD18">
            <v>0</v>
          </cell>
          <cell r="KE18">
            <v>3</v>
          </cell>
          <cell r="KF18">
            <v>555.59760232999997</v>
          </cell>
          <cell r="KG18">
            <v>0</v>
          </cell>
          <cell r="KH18">
            <v>0</v>
          </cell>
          <cell r="KI18">
            <v>0</v>
          </cell>
          <cell r="KJ18">
            <v>46.267000000000003</v>
          </cell>
          <cell r="KK18">
            <v>46.267000000000003</v>
          </cell>
          <cell r="KL18">
            <v>0</v>
          </cell>
          <cell r="KM18">
            <v>0</v>
          </cell>
          <cell r="KN18">
            <v>11</v>
          </cell>
          <cell r="KO18">
            <v>0</v>
          </cell>
          <cell r="KP18">
            <v>11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555.59760232999997</v>
          </cell>
          <cell r="LC18">
            <v>0</v>
          </cell>
          <cell r="LD18">
            <v>0</v>
          </cell>
          <cell r="LE18">
            <v>0</v>
          </cell>
          <cell r="LF18">
            <v>46.267000000000003</v>
          </cell>
          <cell r="LG18">
            <v>46.267000000000003</v>
          </cell>
          <cell r="LH18">
            <v>0</v>
          </cell>
          <cell r="LI18">
            <v>0</v>
          </cell>
          <cell r="LJ18">
            <v>11</v>
          </cell>
          <cell r="LK18">
            <v>0</v>
          </cell>
          <cell r="LL18">
            <v>11</v>
          </cell>
          <cell r="LQ18">
            <v>0</v>
          </cell>
          <cell r="LR18">
            <v>0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>
            <v>0</v>
          </cell>
          <cell r="OM18">
            <v>0</v>
          </cell>
          <cell r="ON18">
            <v>0</v>
          </cell>
          <cell r="OO18">
            <v>0</v>
          </cell>
          <cell r="OP18">
            <v>0</v>
          </cell>
          <cell r="OR18">
            <v>0</v>
          </cell>
          <cell r="OT18">
            <v>2058.9576829299626</v>
          </cell>
        </row>
        <row r="19">
          <cell r="A19" t="str">
            <v>Г</v>
          </cell>
          <cell r="B19" t="str">
            <v>1.1.3</v>
          </cell>
          <cell r="C19" t="str">
            <v xml:space="preserve">Технологическое присоединение объектов по производству электрической энергии всего, в том числе: </v>
          </cell>
          <cell r="D19" t="str">
            <v>Г</v>
          </cell>
          <cell r="E19">
            <v>1024.8345271550961</v>
          </cell>
          <cell r="F19">
            <v>0</v>
          </cell>
          <cell r="G19">
            <v>0</v>
          </cell>
          <cell r="H19">
            <v>1106.7092502519999</v>
          </cell>
          <cell r="I19">
            <v>0</v>
          </cell>
          <cell r="J19">
            <v>1487.3319709550963</v>
          </cell>
          <cell r="K19">
            <v>635.04192808309631</v>
          </cell>
          <cell r="L19">
            <v>852.29004287199996</v>
          </cell>
          <cell r="M19">
            <v>0</v>
          </cell>
          <cell r="N19">
            <v>0</v>
          </cell>
          <cell r="O19">
            <v>75.508838269152477</v>
          </cell>
          <cell r="P19">
            <v>178.17639041999999</v>
          </cell>
          <cell r="Q19">
            <v>598.60481432284746</v>
          </cell>
          <cell r="R19">
            <v>168.37186732239959</v>
          </cell>
          <cell r="S19">
            <v>0</v>
          </cell>
          <cell r="T19">
            <v>0</v>
          </cell>
          <cell r="U19">
            <v>0</v>
          </cell>
          <cell r="V19">
            <v>168.37186732239959</v>
          </cell>
          <cell r="W19">
            <v>0</v>
          </cell>
          <cell r="X19">
            <v>168.37186732239959</v>
          </cell>
          <cell r="Y19">
            <v>0</v>
          </cell>
          <cell r="Z19">
            <v>0</v>
          </cell>
          <cell r="AA19">
            <v>0</v>
          </cell>
          <cell r="AB19">
            <v>168.37186732239959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716.91665118000003</v>
          </cell>
          <cell r="BH19">
            <v>0</v>
          </cell>
          <cell r="BI19">
            <v>0</v>
          </cell>
          <cell r="BJ19">
            <v>0</v>
          </cell>
          <cell r="BK19">
            <v>665.90015373000006</v>
          </cell>
          <cell r="BL19">
            <v>51.016497449999996</v>
          </cell>
          <cell r="BM19">
            <v>192.89523161999998</v>
          </cell>
          <cell r="BN19">
            <v>0</v>
          </cell>
          <cell r="BO19">
            <v>0</v>
          </cell>
          <cell r="BP19">
            <v>0</v>
          </cell>
          <cell r="BQ19">
            <v>144.47558666999998</v>
          </cell>
          <cell r="BR19">
            <v>48.419644949999999</v>
          </cell>
          <cell r="BS19">
            <v>30.54322822</v>
          </cell>
          <cell r="BT19">
            <v>0</v>
          </cell>
          <cell r="BU19">
            <v>0</v>
          </cell>
          <cell r="BV19">
            <v>0</v>
          </cell>
          <cell r="BW19">
            <v>27.946375719999999</v>
          </cell>
          <cell r="BX19">
            <v>2.5968525000000002</v>
          </cell>
          <cell r="BY19">
            <v>493.47819134000002</v>
          </cell>
          <cell r="BZ19">
            <v>0</v>
          </cell>
          <cell r="CA19">
            <v>0</v>
          </cell>
          <cell r="CB19">
            <v>0</v>
          </cell>
          <cell r="CC19">
            <v>493.47819134000002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493.47819134000002</v>
          </cell>
          <cell r="CL19">
            <v>0</v>
          </cell>
          <cell r="CM19">
            <v>0</v>
          </cell>
          <cell r="CN19">
            <v>0</v>
          </cell>
          <cell r="CO19">
            <v>493.47819134000002</v>
          </cell>
          <cell r="CP19">
            <v>0</v>
          </cell>
          <cell r="CQ19">
            <v>1</v>
          </cell>
          <cell r="CR19">
            <v>2</v>
          </cell>
          <cell r="CS19" t="str">
            <v/>
          </cell>
          <cell r="CT19" t="str">
            <v/>
          </cell>
          <cell r="CU19" t="str">
            <v>1 2</v>
          </cell>
          <cell r="CX19">
            <v>3812.2178934788185</v>
          </cell>
          <cell r="CY19">
            <v>572.7289210797162</v>
          </cell>
          <cell r="CZ19">
            <v>1552.4358180467182</v>
          </cell>
          <cell r="DA19">
            <v>1396.6332410204841</v>
          </cell>
          <cell r="DB19">
            <v>351.73938608438334</v>
          </cell>
          <cell r="DE19">
            <v>1060.2290075199999</v>
          </cell>
          <cell r="DF19">
            <v>0</v>
          </cell>
          <cell r="DG19">
            <v>1055.4327643248273</v>
          </cell>
          <cell r="DH19">
            <v>448.85660077482737</v>
          </cell>
          <cell r="DI19">
            <v>606.57616354999993</v>
          </cell>
          <cell r="DJ19">
            <v>38.906113530000006</v>
          </cell>
          <cell r="DK19">
            <v>197.33895278</v>
          </cell>
          <cell r="DL19">
            <v>344.75768944999993</v>
          </cell>
          <cell r="DM19">
            <v>25.573407790000001</v>
          </cell>
          <cell r="DN19">
            <v>277.00832313952753</v>
          </cell>
          <cell r="DS19">
            <v>142.68802315457594</v>
          </cell>
          <cell r="DT19">
            <v>56.493174655273869</v>
          </cell>
          <cell r="DU19">
            <v>49.232590688265262</v>
          </cell>
          <cell r="DV19">
            <v>28.594534641412469</v>
          </cell>
          <cell r="DW19">
            <v>49.232590688265262</v>
          </cell>
          <cell r="DX19">
            <v>1</v>
          </cell>
          <cell r="DY19">
            <v>2</v>
          </cell>
          <cell r="DZ19">
            <v>3</v>
          </cell>
          <cell r="EA19" t="str">
            <v/>
          </cell>
          <cell r="EB19" t="str">
            <v>1 2 3</v>
          </cell>
          <cell r="EC19">
            <v>1004.8499368499999</v>
          </cell>
          <cell r="ED19">
            <v>348.15047532000006</v>
          </cell>
          <cell r="EE19">
            <v>555.31403745</v>
          </cell>
          <cell r="EF19">
            <v>28.478351160000003</v>
          </cell>
          <cell r="EG19">
            <v>72.907072920000005</v>
          </cell>
          <cell r="EH19">
            <v>323.89559782000003</v>
          </cell>
          <cell r="EI19">
            <v>224.59279934</v>
          </cell>
          <cell r="EJ19">
            <v>95.952902250000008</v>
          </cell>
          <cell r="EK19">
            <v>0</v>
          </cell>
          <cell r="EL19">
            <v>3.3498962299999997</v>
          </cell>
          <cell r="EM19">
            <v>547.04228843999999</v>
          </cell>
          <cell r="EN19">
            <v>121.44383779</v>
          </cell>
          <cell r="EO19">
            <v>392.27474761999997</v>
          </cell>
          <cell r="EP19">
            <v>24.389055679999998</v>
          </cell>
          <cell r="EQ19">
            <v>8.9346473500000005</v>
          </cell>
          <cell r="ER19">
            <v>133.91205059000001</v>
          </cell>
          <cell r="ES19">
            <v>2.1138381900000001</v>
          </cell>
          <cell r="ET19">
            <v>67.086387580000007</v>
          </cell>
          <cell r="EU19">
            <v>4.0892954799999996</v>
          </cell>
          <cell r="EV19">
            <v>60.62252934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133.91205059000001</v>
          </cell>
          <cell r="FC19">
            <v>2.1138381900000001</v>
          </cell>
          <cell r="FD19">
            <v>67.086387580000007</v>
          </cell>
          <cell r="FE19">
            <v>4.0892954799999996</v>
          </cell>
          <cell r="FF19">
            <v>60.62252934</v>
          </cell>
          <cell r="FG19" t="str">
            <v/>
          </cell>
          <cell r="FH19" t="str">
            <v/>
          </cell>
          <cell r="FI19" t="str">
            <v/>
          </cell>
          <cell r="FJ19">
            <v>4</v>
          </cell>
          <cell r="FK19" t="str">
            <v>4</v>
          </cell>
          <cell r="FN19">
            <v>3102.5564480438834</v>
          </cell>
          <cell r="FO19">
            <v>0</v>
          </cell>
          <cell r="FP19">
            <v>175.58</v>
          </cell>
          <cell r="FQ19">
            <v>0</v>
          </cell>
          <cell r="FR19">
            <v>697.62100000000009</v>
          </cell>
          <cell r="FS19">
            <v>695.62100000000009</v>
          </cell>
          <cell r="FT19">
            <v>2</v>
          </cell>
          <cell r="FU19">
            <v>0</v>
          </cell>
          <cell r="FV19">
            <v>162</v>
          </cell>
          <cell r="FW19">
            <v>0</v>
          </cell>
          <cell r="FX19">
            <v>162</v>
          </cell>
          <cell r="FZ19">
            <v>604.26295830000004</v>
          </cell>
          <cell r="GA19">
            <v>0</v>
          </cell>
          <cell r="GB19">
            <v>10.842000000000002</v>
          </cell>
          <cell r="GC19">
            <v>0</v>
          </cell>
          <cell r="GD19">
            <v>18.175000000000001</v>
          </cell>
          <cell r="GE19">
            <v>18.175000000000001</v>
          </cell>
          <cell r="GF19">
            <v>0</v>
          </cell>
          <cell r="GG19">
            <v>0</v>
          </cell>
          <cell r="GH19">
            <v>112</v>
          </cell>
          <cell r="GI19">
            <v>0</v>
          </cell>
          <cell r="GJ19">
            <v>112</v>
          </cell>
          <cell r="GK19">
            <v>514.82344348999948</v>
          </cell>
          <cell r="GL19">
            <v>0</v>
          </cell>
          <cell r="GM19">
            <v>0</v>
          </cell>
          <cell r="GN19">
            <v>0</v>
          </cell>
          <cell r="GO19">
            <v>59.307000000000002</v>
          </cell>
          <cell r="GP19">
            <v>59.307000000000002</v>
          </cell>
          <cell r="GQ19">
            <v>0</v>
          </cell>
          <cell r="GR19">
            <v>0</v>
          </cell>
          <cell r="GS19">
            <v>1</v>
          </cell>
          <cell r="GT19">
            <v>0</v>
          </cell>
          <cell r="GU19">
            <v>1</v>
          </cell>
          <cell r="GV19">
            <v>475.62674384858701</v>
          </cell>
          <cell r="GW19">
            <v>0</v>
          </cell>
          <cell r="GX19">
            <v>0</v>
          </cell>
          <cell r="GY19">
            <v>0</v>
          </cell>
          <cell r="GZ19">
            <v>53</v>
          </cell>
          <cell r="HA19">
            <v>53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39.196699641412465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6.3069999999999995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660.58093822000001</v>
          </cell>
          <cell r="IZ19">
            <v>0</v>
          </cell>
          <cell r="JA19">
            <v>0</v>
          </cell>
          <cell r="JB19">
            <v>0</v>
          </cell>
          <cell r="JC19">
            <v>50.458500000000008</v>
          </cell>
          <cell r="JD19">
            <v>50.458500000000008</v>
          </cell>
          <cell r="JE19">
            <v>0</v>
          </cell>
          <cell r="JF19">
            <v>0</v>
          </cell>
          <cell r="JG19">
            <v>14</v>
          </cell>
          <cell r="JH19">
            <v>0</v>
          </cell>
          <cell r="JI19">
            <v>14</v>
          </cell>
          <cell r="JJ19">
            <v>2.0477729099999999</v>
          </cell>
          <cell r="JK19">
            <v>0</v>
          </cell>
          <cell r="JL19">
            <v>0</v>
          </cell>
          <cell r="JM19">
            <v>0</v>
          </cell>
          <cell r="JN19">
            <v>0.73250000000000004</v>
          </cell>
          <cell r="JO19">
            <v>0.73250000000000004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102.93556298</v>
          </cell>
          <cell r="JV19">
            <v>0</v>
          </cell>
          <cell r="JW19">
            <v>0</v>
          </cell>
          <cell r="JX19">
            <v>0</v>
          </cell>
          <cell r="JY19">
            <v>3.4590000000000001</v>
          </cell>
          <cell r="JZ19">
            <v>3.4590000000000001</v>
          </cell>
          <cell r="KA19">
            <v>0</v>
          </cell>
          <cell r="KB19">
            <v>0</v>
          </cell>
          <cell r="KC19">
            <v>3</v>
          </cell>
          <cell r="KD19">
            <v>0</v>
          </cell>
          <cell r="KE19">
            <v>3</v>
          </cell>
          <cell r="KF19">
            <v>555.59760232999997</v>
          </cell>
          <cell r="KG19">
            <v>0</v>
          </cell>
          <cell r="KH19">
            <v>0</v>
          </cell>
          <cell r="KI19">
            <v>0</v>
          </cell>
          <cell r="KJ19">
            <v>46.267000000000003</v>
          </cell>
          <cell r="KK19">
            <v>46.267000000000003</v>
          </cell>
          <cell r="KL19">
            <v>0</v>
          </cell>
          <cell r="KM19">
            <v>0</v>
          </cell>
          <cell r="KN19">
            <v>11</v>
          </cell>
          <cell r="KO19">
            <v>0</v>
          </cell>
          <cell r="KP19">
            <v>11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555.59760232999997</v>
          </cell>
          <cell r="LC19">
            <v>0</v>
          </cell>
          <cell r="LD19">
            <v>0</v>
          </cell>
          <cell r="LE19">
            <v>0</v>
          </cell>
          <cell r="LF19">
            <v>46.267000000000003</v>
          </cell>
          <cell r="LG19">
            <v>46.267000000000003</v>
          </cell>
          <cell r="LH19">
            <v>0</v>
          </cell>
          <cell r="LI19">
            <v>0</v>
          </cell>
          <cell r="LJ19">
            <v>11</v>
          </cell>
          <cell r="LK19">
            <v>0</v>
          </cell>
          <cell r="LL19">
            <v>11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0</v>
          </cell>
          <cell r="OM19">
            <v>0</v>
          </cell>
          <cell r="ON19">
            <v>0</v>
          </cell>
          <cell r="OO19">
            <v>0</v>
          </cell>
          <cell r="OP19">
            <v>0</v>
          </cell>
          <cell r="OR19">
            <v>0</v>
          </cell>
          <cell r="OT19">
            <v>2058.9576829299626</v>
          </cell>
        </row>
        <row r="20">
          <cell r="A20" t="str">
            <v>Г</v>
          </cell>
          <cell r="B20" t="str">
            <v>1.1.3.1</v>
          </cell>
          <cell r="C20" t="str">
            <v>Грозненская ТЭС, всего, в том числе:</v>
          </cell>
          <cell r="D20" t="str">
            <v>Г</v>
          </cell>
          <cell r="E20">
            <v>1024.8345271550961</v>
          </cell>
          <cell r="F20">
            <v>0</v>
          </cell>
          <cell r="G20">
            <v>0</v>
          </cell>
          <cell r="H20">
            <v>1106.7092502519999</v>
          </cell>
          <cell r="I20">
            <v>0</v>
          </cell>
          <cell r="J20">
            <v>1487.3319709550963</v>
          </cell>
          <cell r="K20">
            <v>635.04192808309631</v>
          </cell>
          <cell r="L20">
            <v>852.29004287199996</v>
          </cell>
          <cell r="M20">
            <v>0</v>
          </cell>
          <cell r="N20">
            <v>0</v>
          </cell>
          <cell r="O20">
            <v>75.508838269152477</v>
          </cell>
          <cell r="P20">
            <v>178.17639041999999</v>
          </cell>
          <cell r="Q20">
            <v>598.60481432284746</v>
          </cell>
          <cell r="R20">
            <v>168.37186732239959</v>
          </cell>
          <cell r="S20">
            <v>0</v>
          </cell>
          <cell r="T20">
            <v>0</v>
          </cell>
          <cell r="U20">
            <v>0</v>
          </cell>
          <cell r="V20">
            <v>168.37186732239959</v>
          </cell>
          <cell r="W20">
            <v>0</v>
          </cell>
          <cell r="X20">
            <v>168.37186732239959</v>
          </cell>
          <cell r="Y20">
            <v>0</v>
          </cell>
          <cell r="Z20">
            <v>0</v>
          </cell>
          <cell r="AA20">
            <v>0</v>
          </cell>
          <cell r="AB20">
            <v>168.37186732239959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716.91665118000003</v>
          </cell>
          <cell r="BH20">
            <v>0</v>
          </cell>
          <cell r="BI20">
            <v>0</v>
          </cell>
          <cell r="BJ20">
            <v>0</v>
          </cell>
          <cell r="BK20">
            <v>665.90015373000006</v>
          </cell>
          <cell r="BL20">
            <v>51.016497449999996</v>
          </cell>
          <cell r="BM20">
            <v>192.89523161999998</v>
          </cell>
          <cell r="BN20">
            <v>0</v>
          </cell>
          <cell r="BO20">
            <v>0</v>
          </cell>
          <cell r="BP20">
            <v>0</v>
          </cell>
          <cell r="BQ20">
            <v>144.47558666999998</v>
          </cell>
          <cell r="BR20">
            <v>48.419644949999999</v>
          </cell>
          <cell r="BS20">
            <v>30.54322822</v>
          </cell>
          <cell r="BT20">
            <v>0</v>
          </cell>
          <cell r="BU20">
            <v>0</v>
          </cell>
          <cell r="BV20">
            <v>0</v>
          </cell>
          <cell r="BW20">
            <v>27.946375719999999</v>
          </cell>
          <cell r="BX20">
            <v>2.5968525000000002</v>
          </cell>
          <cell r="BY20">
            <v>493.47819134000002</v>
          </cell>
          <cell r="BZ20">
            <v>0</v>
          </cell>
          <cell r="CA20">
            <v>0</v>
          </cell>
          <cell r="CB20">
            <v>0</v>
          </cell>
          <cell r="CC20">
            <v>493.47819134000002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493.47819134000002</v>
          </cell>
          <cell r="CL20">
            <v>0</v>
          </cell>
          <cell r="CM20">
            <v>0</v>
          </cell>
          <cell r="CN20">
            <v>0</v>
          </cell>
          <cell r="CO20">
            <v>493.47819134000002</v>
          </cell>
          <cell r="CP20">
            <v>0</v>
          </cell>
          <cell r="CQ20">
            <v>1</v>
          </cell>
          <cell r="CR20">
            <v>2</v>
          </cell>
          <cell r="CS20" t="str">
            <v/>
          </cell>
          <cell r="CT20" t="str">
            <v/>
          </cell>
          <cell r="CU20" t="str">
            <v>1 2</v>
          </cell>
          <cell r="CX20">
            <v>3812.2178934788185</v>
          </cell>
          <cell r="CY20">
            <v>572.7289210797162</v>
          </cell>
          <cell r="CZ20">
            <v>1552.4358180467182</v>
          </cell>
          <cell r="DA20">
            <v>1396.6332410204841</v>
          </cell>
          <cell r="DB20">
            <v>351.73938608438334</v>
          </cell>
          <cell r="DE20">
            <v>1060.2290075199999</v>
          </cell>
          <cell r="DF20">
            <v>0</v>
          </cell>
          <cell r="DG20">
            <v>1055.4327643248273</v>
          </cell>
          <cell r="DH20">
            <v>448.85660077482737</v>
          </cell>
          <cell r="DI20">
            <v>606.57616354999993</v>
          </cell>
          <cell r="DJ20">
            <v>38.906113530000006</v>
          </cell>
          <cell r="DK20">
            <v>197.33895278</v>
          </cell>
          <cell r="DL20">
            <v>344.75768944999993</v>
          </cell>
          <cell r="DM20">
            <v>25.573407790000001</v>
          </cell>
          <cell r="DN20">
            <v>277.00832313952753</v>
          </cell>
          <cell r="DS20">
            <v>142.68802315457594</v>
          </cell>
          <cell r="DT20">
            <v>56.493174655273869</v>
          </cell>
          <cell r="DU20">
            <v>49.232590688265262</v>
          </cell>
          <cell r="DV20">
            <v>28.594534641412469</v>
          </cell>
          <cell r="DW20">
            <v>49.232590688265262</v>
          </cell>
          <cell r="DX20">
            <v>1</v>
          </cell>
          <cell r="DY20">
            <v>2</v>
          </cell>
          <cell r="DZ20">
            <v>3</v>
          </cell>
          <cell r="EA20" t="str">
            <v/>
          </cell>
          <cell r="EB20" t="str">
            <v>1 2 3</v>
          </cell>
          <cell r="EC20">
            <v>1004.8499368499999</v>
          </cell>
          <cell r="ED20">
            <v>348.15047532000006</v>
          </cell>
          <cell r="EE20">
            <v>555.31403745</v>
          </cell>
          <cell r="EF20">
            <v>28.478351160000003</v>
          </cell>
          <cell r="EG20">
            <v>72.907072920000005</v>
          </cell>
          <cell r="EH20">
            <v>323.89559782000003</v>
          </cell>
          <cell r="EI20">
            <v>224.59279934</v>
          </cell>
          <cell r="EJ20">
            <v>95.952902250000008</v>
          </cell>
          <cell r="EK20">
            <v>0</v>
          </cell>
          <cell r="EL20">
            <v>3.3498962299999997</v>
          </cell>
          <cell r="EM20">
            <v>547.04228843999999</v>
          </cell>
          <cell r="EN20">
            <v>121.44383779</v>
          </cell>
          <cell r="EO20">
            <v>392.27474761999997</v>
          </cell>
          <cell r="EP20">
            <v>24.389055679999998</v>
          </cell>
          <cell r="EQ20">
            <v>8.9346473500000005</v>
          </cell>
          <cell r="ER20">
            <v>133.91205059000001</v>
          </cell>
          <cell r="ES20">
            <v>2.1138381900000001</v>
          </cell>
          <cell r="ET20">
            <v>67.086387580000007</v>
          </cell>
          <cell r="EU20">
            <v>4.0892954799999996</v>
          </cell>
          <cell r="EV20">
            <v>60.62252934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133.91205059000001</v>
          </cell>
          <cell r="FC20">
            <v>2.1138381900000001</v>
          </cell>
          <cell r="FD20">
            <v>67.086387580000007</v>
          </cell>
          <cell r="FE20">
            <v>4.0892954799999996</v>
          </cell>
          <cell r="FF20">
            <v>60.62252934</v>
          </cell>
          <cell r="FG20" t="str">
            <v/>
          </cell>
          <cell r="FH20" t="str">
            <v/>
          </cell>
          <cell r="FI20" t="str">
            <v/>
          </cell>
          <cell r="FJ20">
            <v>4</v>
          </cell>
          <cell r="FK20" t="str">
            <v>4</v>
          </cell>
          <cell r="FN20">
            <v>3102.5564480438834</v>
          </cell>
          <cell r="FO20">
            <v>0</v>
          </cell>
          <cell r="FP20">
            <v>175.58</v>
          </cell>
          <cell r="FQ20">
            <v>0</v>
          </cell>
          <cell r="FR20">
            <v>697.62100000000009</v>
          </cell>
          <cell r="FS20">
            <v>695.62100000000009</v>
          </cell>
          <cell r="FT20">
            <v>2</v>
          </cell>
          <cell r="FU20">
            <v>0</v>
          </cell>
          <cell r="FV20">
            <v>162</v>
          </cell>
          <cell r="FW20">
            <v>0</v>
          </cell>
          <cell r="FX20">
            <v>162</v>
          </cell>
          <cell r="FZ20">
            <v>604.26295830000004</v>
          </cell>
          <cell r="GA20">
            <v>0</v>
          </cell>
          <cell r="GB20">
            <v>10.842000000000002</v>
          </cell>
          <cell r="GC20">
            <v>0</v>
          </cell>
          <cell r="GD20">
            <v>18.175000000000001</v>
          </cell>
          <cell r="GE20">
            <v>18.175000000000001</v>
          </cell>
          <cell r="GF20">
            <v>0</v>
          </cell>
          <cell r="GG20">
            <v>0</v>
          </cell>
          <cell r="GH20">
            <v>112</v>
          </cell>
          <cell r="GI20">
            <v>0</v>
          </cell>
          <cell r="GJ20">
            <v>112</v>
          </cell>
          <cell r="GK20">
            <v>514.82344348999948</v>
          </cell>
          <cell r="GL20">
            <v>0</v>
          </cell>
          <cell r="GM20">
            <v>0</v>
          </cell>
          <cell r="GN20">
            <v>0</v>
          </cell>
          <cell r="GO20">
            <v>59.307000000000002</v>
          </cell>
          <cell r="GP20">
            <v>59.307000000000002</v>
          </cell>
          <cell r="GQ20">
            <v>0</v>
          </cell>
          <cell r="GR20">
            <v>0</v>
          </cell>
          <cell r="GS20">
            <v>1</v>
          </cell>
          <cell r="GT20">
            <v>0</v>
          </cell>
          <cell r="GU20">
            <v>1</v>
          </cell>
          <cell r="GV20">
            <v>475.62674384858701</v>
          </cell>
          <cell r="GW20">
            <v>0</v>
          </cell>
          <cell r="GX20">
            <v>0</v>
          </cell>
          <cell r="GY20">
            <v>0</v>
          </cell>
          <cell r="GZ20">
            <v>53</v>
          </cell>
          <cell r="HA20">
            <v>53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39.196699641412465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6.3069999999999995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660.58093822000001</v>
          </cell>
          <cell r="IZ20">
            <v>0</v>
          </cell>
          <cell r="JA20">
            <v>0</v>
          </cell>
          <cell r="JB20">
            <v>0</v>
          </cell>
          <cell r="JC20">
            <v>50.458500000000008</v>
          </cell>
          <cell r="JD20">
            <v>50.458500000000008</v>
          </cell>
          <cell r="JE20">
            <v>0</v>
          </cell>
          <cell r="JF20">
            <v>0</v>
          </cell>
          <cell r="JG20">
            <v>14</v>
          </cell>
          <cell r="JH20">
            <v>0</v>
          </cell>
          <cell r="JI20">
            <v>14</v>
          </cell>
          <cell r="JJ20">
            <v>2.0477729099999999</v>
          </cell>
          <cell r="JK20">
            <v>0</v>
          </cell>
          <cell r="JL20">
            <v>0</v>
          </cell>
          <cell r="JM20">
            <v>0</v>
          </cell>
          <cell r="JN20">
            <v>0.73250000000000004</v>
          </cell>
          <cell r="JO20">
            <v>0.73250000000000004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102.93556298</v>
          </cell>
          <cell r="JV20">
            <v>0</v>
          </cell>
          <cell r="JW20">
            <v>0</v>
          </cell>
          <cell r="JX20">
            <v>0</v>
          </cell>
          <cell r="JY20">
            <v>3.4590000000000001</v>
          </cell>
          <cell r="JZ20">
            <v>3.4590000000000001</v>
          </cell>
          <cell r="KA20">
            <v>0</v>
          </cell>
          <cell r="KB20">
            <v>0</v>
          </cell>
          <cell r="KC20">
            <v>3</v>
          </cell>
          <cell r="KD20">
            <v>0</v>
          </cell>
          <cell r="KE20">
            <v>3</v>
          </cell>
          <cell r="KF20">
            <v>555.59760232999997</v>
          </cell>
          <cell r="KG20">
            <v>0</v>
          </cell>
          <cell r="KH20">
            <v>0</v>
          </cell>
          <cell r="KI20">
            <v>0</v>
          </cell>
          <cell r="KJ20">
            <v>46.267000000000003</v>
          </cell>
          <cell r="KK20">
            <v>46.267000000000003</v>
          </cell>
          <cell r="KL20">
            <v>0</v>
          </cell>
          <cell r="KM20">
            <v>0</v>
          </cell>
          <cell r="KN20">
            <v>11</v>
          </cell>
          <cell r="KO20">
            <v>0</v>
          </cell>
          <cell r="KP20">
            <v>11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555.59760232999997</v>
          </cell>
          <cell r="LC20">
            <v>0</v>
          </cell>
          <cell r="LD20">
            <v>0</v>
          </cell>
          <cell r="LE20">
            <v>0</v>
          </cell>
          <cell r="LF20">
            <v>46.267000000000003</v>
          </cell>
          <cell r="LG20">
            <v>46.267000000000003</v>
          </cell>
          <cell r="LH20">
            <v>0</v>
          </cell>
          <cell r="LI20">
            <v>0</v>
          </cell>
          <cell r="LJ20">
            <v>11</v>
          </cell>
          <cell r="LK20">
            <v>0</v>
          </cell>
          <cell r="LL20">
            <v>11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0</v>
          </cell>
          <cell r="OM20">
            <v>0</v>
          </cell>
          <cell r="ON20">
            <v>0</v>
          </cell>
          <cell r="OO20">
            <v>0</v>
          </cell>
          <cell r="OP20">
            <v>0</v>
          </cell>
          <cell r="OR20">
            <v>0</v>
          </cell>
          <cell r="OT20">
            <v>2058.9576829299626</v>
          </cell>
        </row>
        <row r="21">
          <cell r="A21" t="str">
            <v>Г</v>
          </cell>
          <cell r="B21" t="str">
            <v>1.1.3.1</v>
          </cell>
          <cell r="C2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21" t="str">
            <v>Г</v>
          </cell>
          <cell r="E21">
            <v>779.16989532518642</v>
          </cell>
          <cell r="F21">
            <v>0</v>
          </cell>
          <cell r="G21">
            <v>0</v>
          </cell>
          <cell r="H21">
            <v>860.53238519199999</v>
          </cell>
          <cell r="I21">
            <v>0</v>
          </cell>
          <cell r="J21">
            <v>1436.8277067351864</v>
          </cell>
          <cell r="K21">
            <v>584.53766386318648</v>
          </cell>
          <cell r="L21">
            <v>852.29004287199996</v>
          </cell>
          <cell r="M21">
            <v>0</v>
          </cell>
          <cell r="N21">
            <v>0</v>
          </cell>
          <cell r="O21">
            <v>75.508838269152477</v>
          </cell>
          <cell r="P21">
            <v>178.17639041999999</v>
          </cell>
          <cell r="Q21">
            <v>598.60481432284746</v>
          </cell>
          <cell r="R21">
            <v>168.37186732239959</v>
          </cell>
          <cell r="S21">
            <v>0</v>
          </cell>
          <cell r="T21">
            <v>0</v>
          </cell>
          <cell r="U21">
            <v>0</v>
          </cell>
          <cell r="V21">
            <v>168.37186732239959</v>
          </cell>
          <cell r="W21">
            <v>0</v>
          </cell>
          <cell r="X21">
            <v>168.37186732239959</v>
          </cell>
          <cell r="Y21">
            <v>0</v>
          </cell>
          <cell r="Z21">
            <v>0</v>
          </cell>
          <cell r="AA21">
            <v>0</v>
          </cell>
          <cell r="AB21">
            <v>168.37186732239959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</v>
          </cell>
          <cell r="BC21" t="str">
            <v/>
          </cell>
          <cell r="BD21" t="str">
            <v/>
          </cell>
          <cell r="BE21" t="str">
            <v/>
          </cell>
          <cell r="BF21" t="str">
            <v>1</v>
          </cell>
          <cell r="BG21">
            <v>665.90015373000006</v>
          </cell>
          <cell r="BH21">
            <v>0</v>
          </cell>
          <cell r="BI21">
            <v>0</v>
          </cell>
          <cell r="BJ21">
            <v>0</v>
          </cell>
          <cell r="BK21">
            <v>665.90015373000006</v>
          </cell>
          <cell r="BL21">
            <v>0</v>
          </cell>
          <cell r="BM21">
            <v>144.47558666999998</v>
          </cell>
          <cell r="BN21">
            <v>0</v>
          </cell>
          <cell r="BO21">
            <v>0</v>
          </cell>
          <cell r="BP21">
            <v>0</v>
          </cell>
          <cell r="BQ21">
            <v>144.47558666999998</v>
          </cell>
          <cell r="BR21">
            <v>0</v>
          </cell>
          <cell r="BS21">
            <v>27.946375719999999</v>
          </cell>
          <cell r="BT21">
            <v>0</v>
          </cell>
          <cell r="BU21">
            <v>0</v>
          </cell>
          <cell r="BV21">
            <v>0</v>
          </cell>
          <cell r="BW21">
            <v>27.946375719999999</v>
          </cell>
          <cell r="BX21">
            <v>0</v>
          </cell>
          <cell r="BY21">
            <v>493.47819134000002</v>
          </cell>
          <cell r="BZ21">
            <v>0</v>
          </cell>
          <cell r="CA21">
            <v>0</v>
          </cell>
          <cell r="CB21">
            <v>0</v>
          </cell>
          <cell r="CC21">
            <v>493.47819134000002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493.47819134000002</v>
          </cell>
          <cell r="CL21">
            <v>0</v>
          </cell>
          <cell r="CM21">
            <v>0</v>
          </cell>
          <cell r="CN21">
            <v>0</v>
          </cell>
          <cell r="CO21">
            <v>493.47819134000002</v>
          </cell>
          <cell r="CP21">
            <v>0</v>
          </cell>
          <cell r="CQ21">
            <v>1</v>
          </cell>
          <cell r="CR21">
            <v>2</v>
          </cell>
          <cell r="CS21" t="str">
            <v/>
          </cell>
          <cell r="CT21" t="str">
            <v/>
          </cell>
          <cell r="CU21" t="str">
            <v>1 2</v>
          </cell>
          <cell r="CX21">
            <v>3812.2178934788185</v>
          </cell>
          <cell r="CY21">
            <v>572.7289210797162</v>
          </cell>
          <cell r="CZ21">
            <v>1552.4358180467182</v>
          </cell>
          <cell r="DA21">
            <v>1396.6332410204841</v>
          </cell>
          <cell r="DB21">
            <v>351.73938608438334</v>
          </cell>
          <cell r="DE21">
            <v>817.45405184999993</v>
          </cell>
          <cell r="DF21">
            <v>0</v>
          </cell>
          <cell r="DG21">
            <v>1056.3903029145647</v>
          </cell>
          <cell r="DH21">
            <v>449.81413936456482</v>
          </cell>
          <cell r="DI21">
            <v>606.57616354999993</v>
          </cell>
          <cell r="DJ21">
            <v>38.906113530000006</v>
          </cell>
          <cell r="DK21">
            <v>197.33895278</v>
          </cell>
          <cell r="DL21">
            <v>344.75768944999993</v>
          </cell>
          <cell r="DM21">
            <v>25.573407790000001</v>
          </cell>
          <cell r="DN21">
            <v>277.00832313952753</v>
          </cell>
          <cell r="DS21">
            <v>142.68802315457594</v>
          </cell>
          <cell r="DT21">
            <v>56.493174655273869</v>
          </cell>
          <cell r="DU21">
            <v>49.232590688265262</v>
          </cell>
          <cell r="DV21">
            <v>28.594534641412469</v>
          </cell>
          <cell r="DW21">
            <v>49.232590688265262</v>
          </cell>
          <cell r="DX21">
            <v>1</v>
          </cell>
          <cell r="DY21">
            <v>2</v>
          </cell>
          <cell r="DZ21">
            <v>3</v>
          </cell>
          <cell r="EA21" t="str">
            <v/>
          </cell>
          <cell r="EB21" t="str">
            <v>1 2 3</v>
          </cell>
          <cell r="EC21">
            <v>1004.8499368499999</v>
          </cell>
          <cell r="ED21">
            <v>348.15047532000006</v>
          </cell>
          <cell r="EE21">
            <v>555.31403745</v>
          </cell>
          <cell r="EF21">
            <v>28.478351160000003</v>
          </cell>
          <cell r="EG21">
            <v>72.907072920000005</v>
          </cell>
          <cell r="EH21">
            <v>323.89559782000003</v>
          </cell>
          <cell r="EI21">
            <v>224.59279934</v>
          </cell>
          <cell r="EJ21">
            <v>95.952902250000008</v>
          </cell>
          <cell r="EK21">
            <v>0</v>
          </cell>
          <cell r="EL21">
            <v>3.3498962299999997</v>
          </cell>
          <cell r="EM21">
            <v>547.04228843999999</v>
          </cell>
          <cell r="EN21">
            <v>121.44383779</v>
          </cell>
          <cell r="EO21">
            <v>392.27474761999997</v>
          </cell>
          <cell r="EP21">
            <v>24.389055679999998</v>
          </cell>
          <cell r="EQ21">
            <v>8.9346473500000005</v>
          </cell>
          <cell r="ER21">
            <v>133.91205059000001</v>
          </cell>
          <cell r="ES21">
            <v>2.1138381900000001</v>
          </cell>
          <cell r="ET21">
            <v>67.086387580000007</v>
          </cell>
          <cell r="EU21">
            <v>4.0892954799999996</v>
          </cell>
          <cell r="EV21">
            <v>60.62252934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133.91205059000001</v>
          </cell>
          <cell r="FC21">
            <v>2.1138381900000001</v>
          </cell>
          <cell r="FD21">
            <v>67.086387580000007</v>
          </cell>
          <cell r="FE21">
            <v>4.0892954799999996</v>
          </cell>
          <cell r="FF21">
            <v>60.62252934</v>
          </cell>
          <cell r="FG21" t="str">
            <v/>
          </cell>
          <cell r="FH21" t="str">
            <v/>
          </cell>
          <cell r="FI21" t="str">
            <v/>
          </cell>
          <cell r="FJ21">
            <v>4</v>
          </cell>
          <cell r="FK21" t="str">
            <v>4</v>
          </cell>
          <cell r="FN21">
            <v>3102.5564480438834</v>
          </cell>
          <cell r="FO21">
            <v>0</v>
          </cell>
          <cell r="FP21">
            <v>175.58</v>
          </cell>
          <cell r="FQ21">
            <v>0</v>
          </cell>
          <cell r="FR21">
            <v>697.62100000000009</v>
          </cell>
          <cell r="FS21">
            <v>695.62100000000009</v>
          </cell>
          <cell r="FT21">
            <v>2</v>
          </cell>
          <cell r="FU21">
            <v>0</v>
          </cell>
          <cell r="FV21">
            <v>162</v>
          </cell>
          <cell r="FW21">
            <v>0</v>
          </cell>
          <cell r="FX21">
            <v>162</v>
          </cell>
          <cell r="FZ21">
            <v>604.26295830000004</v>
          </cell>
          <cell r="GA21">
            <v>0</v>
          </cell>
          <cell r="GB21">
            <v>10.842000000000002</v>
          </cell>
          <cell r="GC21">
            <v>0</v>
          </cell>
          <cell r="GD21">
            <v>18.175000000000001</v>
          </cell>
          <cell r="GE21">
            <v>18.175000000000001</v>
          </cell>
          <cell r="GF21">
            <v>0</v>
          </cell>
          <cell r="GG21">
            <v>0</v>
          </cell>
          <cell r="GH21">
            <v>112</v>
          </cell>
          <cell r="GI21">
            <v>0</v>
          </cell>
          <cell r="GJ21">
            <v>112</v>
          </cell>
          <cell r="GK21">
            <v>514.82344348999948</v>
          </cell>
          <cell r="GL21">
            <v>0</v>
          </cell>
          <cell r="GM21">
            <v>0</v>
          </cell>
          <cell r="GN21">
            <v>0</v>
          </cell>
          <cell r="GO21">
            <v>59.307000000000002</v>
          </cell>
          <cell r="GP21">
            <v>59.307000000000002</v>
          </cell>
          <cell r="GQ21">
            <v>0</v>
          </cell>
          <cell r="GR21">
            <v>0</v>
          </cell>
          <cell r="GS21">
            <v>1</v>
          </cell>
          <cell r="GT21">
            <v>0</v>
          </cell>
          <cell r="GU21">
            <v>1</v>
          </cell>
          <cell r="GV21">
            <v>475.62674384858701</v>
          </cell>
          <cell r="GW21">
            <v>0</v>
          </cell>
          <cell r="GX21">
            <v>0</v>
          </cell>
          <cell r="GY21">
            <v>0</v>
          </cell>
          <cell r="GZ21">
            <v>53</v>
          </cell>
          <cell r="HA21">
            <v>53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39.196699641412465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6.3069999999999995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660.58093822000001</v>
          </cell>
          <cell r="IZ21">
            <v>0</v>
          </cell>
          <cell r="JA21">
            <v>0</v>
          </cell>
          <cell r="JB21">
            <v>0</v>
          </cell>
          <cell r="JC21">
            <v>50.458500000000008</v>
          </cell>
          <cell r="JD21">
            <v>50.458500000000008</v>
          </cell>
          <cell r="JE21">
            <v>0</v>
          </cell>
          <cell r="JF21">
            <v>0</v>
          </cell>
          <cell r="JG21">
            <v>14</v>
          </cell>
          <cell r="JH21">
            <v>0</v>
          </cell>
          <cell r="JI21">
            <v>14</v>
          </cell>
          <cell r="JJ21">
            <v>2.0477729099999999</v>
          </cell>
          <cell r="JK21">
            <v>0</v>
          </cell>
          <cell r="JL21">
            <v>0</v>
          </cell>
          <cell r="JM21">
            <v>0</v>
          </cell>
          <cell r="JN21">
            <v>0.73250000000000004</v>
          </cell>
          <cell r="JO21">
            <v>0.73250000000000004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102.93556298</v>
          </cell>
          <cell r="JV21">
            <v>0</v>
          </cell>
          <cell r="JW21">
            <v>0</v>
          </cell>
          <cell r="JX21">
            <v>0</v>
          </cell>
          <cell r="JY21">
            <v>3.4590000000000001</v>
          </cell>
          <cell r="JZ21">
            <v>3.4590000000000001</v>
          </cell>
          <cell r="KA21">
            <v>0</v>
          </cell>
          <cell r="KB21">
            <v>0</v>
          </cell>
          <cell r="KC21">
            <v>3</v>
          </cell>
          <cell r="KD21">
            <v>0</v>
          </cell>
          <cell r="KE21">
            <v>3</v>
          </cell>
          <cell r="KF21">
            <v>555.59760232999997</v>
          </cell>
          <cell r="KG21">
            <v>0</v>
          </cell>
          <cell r="KH21">
            <v>0</v>
          </cell>
          <cell r="KI21">
            <v>0</v>
          </cell>
          <cell r="KJ21">
            <v>46.267000000000003</v>
          </cell>
          <cell r="KK21">
            <v>46.267000000000003</v>
          </cell>
          <cell r="KL21">
            <v>0</v>
          </cell>
          <cell r="KM21">
            <v>0</v>
          </cell>
          <cell r="KN21">
            <v>11</v>
          </cell>
          <cell r="KO21">
            <v>0</v>
          </cell>
          <cell r="KP21">
            <v>11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555.59760232999997</v>
          </cell>
          <cell r="LC21">
            <v>0</v>
          </cell>
          <cell r="LD21">
            <v>0</v>
          </cell>
          <cell r="LE21">
            <v>0</v>
          </cell>
          <cell r="LF21">
            <v>46.267000000000003</v>
          </cell>
          <cell r="LG21">
            <v>46.267000000000003</v>
          </cell>
          <cell r="LH21">
            <v>0</v>
          </cell>
          <cell r="LI21">
            <v>0</v>
          </cell>
          <cell r="LJ21">
            <v>11</v>
          </cell>
          <cell r="LK21">
            <v>0</v>
          </cell>
          <cell r="LL21">
            <v>11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0</v>
          </cell>
          <cell r="OM21">
            <v>0</v>
          </cell>
          <cell r="ON21">
            <v>0</v>
          </cell>
          <cell r="OO21">
            <v>0</v>
          </cell>
          <cell r="OP21">
            <v>0</v>
          </cell>
          <cell r="OR21">
            <v>0</v>
          </cell>
          <cell r="OT21">
            <v>2058.9576829299626</v>
          </cell>
        </row>
        <row r="22">
          <cell r="A22" t="str">
            <v>I_Che148</v>
          </cell>
          <cell r="B22" t="str">
            <v>1.1.3.1</v>
          </cell>
          <cell r="C22" t="str">
            <v>Строительство отпайки от ВЛ-110кВ ПС Грозный-330 -ПС ГРП  Л-110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2" t="str">
            <v>I_Che148</v>
          </cell>
          <cell r="E22">
            <v>4.8710752205216199</v>
          </cell>
          <cell r="F22">
            <v>0</v>
          </cell>
          <cell r="G22">
            <v>0</v>
          </cell>
          <cell r="H22">
            <v>5.3993313399999998</v>
          </cell>
          <cell r="I22">
            <v>0</v>
          </cell>
          <cell r="J22">
            <v>4.8710752205216199</v>
          </cell>
          <cell r="K22">
            <v>2.31475236052162</v>
          </cell>
          <cell r="L22">
            <v>2.5563228599999999</v>
          </cell>
          <cell r="M22">
            <v>0</v>
          </cell>
          <cell r="N22">
            <v>0</v>
          </cell>
          <cell r="O22">
            <v>0</v>
          </cell>
          <cell r="P22">
            <v>2.46858998</v>
          </cell>
          <cell r="Q22">
            <v>8.7732879999999985E-2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2.8430084799999999</v>
          </cell>
          <cell r="BH22">
            <v>0</v>
          </cell>
          <cell r="BI22">
            <v>0</v>
          </cell>
          <cell r="BJ22">
            <v>0</v>
          </cell>
          <cell r="BK22">
            <v>2.8430084799999999</v>
          </cell>
          <cell r="BL22">
            <v>0</v>
          </cell>
          <cell r="BM22">
            <v>2.34256894</v>
          </cell>
          <cell r="BN22">
            <v>0</v>
          </cell>
          <cell r="BO22">
            <v>0</v>
          </cell>
          <cell r="BP22">
            <v>0</v>
          </cell>
          <cell r="BQ22">
            <v>2.34256894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0.50043954000000002</v>
          </cell>
          <cell r="BZ22">
            <v>0</v>
          </cell>
          <cell r="CA22">
            <v>0</v>
          </cell>
          <cell r="CB22">
            <v>0</v>
          </cell>
          <cell r="CC22">
            <v>0.50043954000000002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0.50043954000000002</v>
          </cell>
          <cell r="CL22">
            <v>0</v>
          </cell>
          <cell r="CM22">
            <v>0</v>
          </cell>
          <cell r="CN22">
            <v>0</v>
          </cell>
          <cell r="CO22">
            <v>0.50043954000000002</v>
          </cell>
          <cell r="CP22">
            <v>0</v>
          </cell>
          <cell r="CQ22">
            <v>1</v>
          </cell>
          <cell r="CR22" t="str">
            <v/>
          </cell>
          <cell r="CS22" t="str">
            <v/>
          </cell>
          <cell r="CT22" t="str">
            <v/>
          </cell>
          <cell r="CU22" t="str">
            <v>1</v>
          </cell>
          <cell r="CX22">
            <v>4.1280298478996782</v>
          </cell>
          <cell r="CY22">
            <v>0.16186496307976805</v>
          </cell>
          <cell r="CZ22">
            <v>3.3752293053223643</v>
          </cell>
          <cell r="DA22">
            <v>0</v>
          </cell>
          <cell r="DB22">
            <v>0.59093557949754583</v>
          </cell>
          <cell r="DE22">
            <v>4.5799477400000006</v>
          </cell>
          <cell r="DF22">
            <v>0</v>
          </cell>
          <cell r="DG22">
            <v>4.1280298478996782</v>
          </cell>
          <cell r="DH22">
            <v>-0.4519178921003224</v>
          </cell>
          <cell r="DI22">
            <v>4.5799477400000006</v>
          </cell>
          <cell r="DJ22">
            <v>7.4349899999999997E-2</v>
          </cell>
          <cell r="DK22">
            <v>4.4016142900000004</v>
          </cell>
          <cell r="DL22">
            <v>0</v>
          </cell>
          <cell r="DM22">
            <v>0.10398355000000001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4.1280298478996782</v>
          </cell>
          <cell r="FO22">
            <v>0</v>
          </cell>
          <cell r="FP22">
            <v>0</v>
          </cell>
          <cell r="FQ22">
            <v>0</v>
          </cell>
          <cell r="FR22">
            <v>0.5</v>
          </cell>
          <cell r="FS22">
            <v>0.5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Z22">
            <v>4.5799477400000006</v>
          </cell>
          <cell r="GA22">
            <v>0</v>
          </cell>
          <cell r="GB22">
            <v>0</v>
          </cell>
          <cell r="GC22">
            <v>0</v>
          </cell>
          <cell r="GD22">
            <v>0.16400000000000001</v>
          </cell>
          <cell r="GE22">
            <v>0.16400000000000001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2018</v>
          </cell>
          <cell r="OM22">
            <v>2018</v>
          </cell>
          <cell r="ON22">
            <v>2019</v>
          </cell>
          <cell r="OO22">
            <v>2019</v>
          </cell>
          <cell r="OP22" t="str">
            <v>з</v>
          </cell>
          <cell r="OR22">
            <v>0</v>
          </cell>
          <cell r="OT22">
            <v>4.8710752205216199</v>
          </cell>
        </row>
        <row r="23">
          <cell r="A23" t="str">
            <v>I_Che147</v>
          </cell>
          <cell r="B23" t="str">
            <v>1.1.3.1</v>
          </cell>
          <cell r="C23" t="str">
            <v>Строительство отпайки от ВЛ-110кВ ПС ГРП-ПС Северная с отпайкой на ПС Холодильник Л-109 на Грозненскую ТЭС протяженностью 0,5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3" t="str">
            <v>I_Che147</v>
          </cell>
          <cell r="E23">
            <v>4.68295127249299</v>
          </cell>
          <cell r="F23">
            <v>0</v>
          </cell>
          <cell r="G23">
            <v>0</v>
          </cell>
          <cell r="H23">
            <v>0.11303014999999991</v>
          </cell>
          <cell r="I23">
            <v>0</v>
          </cell>
          <cell r="J23">
            <v>7.0517783824929898</v>
          </cell>
          <cell r="K23">
            <v>4.68295127249299</v>
          </cell>
          <cell r="L23">
            <v>2.3688271099999998</v>
          </cell>
          <cell r="M23">
            <v>0</v>
          </cell>
          <cell r="N23">
            <v>0</v>
          </cell>
          <cell r="O23">
            <v>0</v>
          </cell>
          <cell r="P23">
            <v>2.2810942299999999</v>
          </cell>
          <cell r="Q23">
            <v>8.7732879999999999E-2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0.11303014999999991</v>
          </cell>
          <cell r="BH23">
            <v>0</v>
          </cell>
          <cell r="BI23">
            <v>0</v>
          </cell>
          <cell r="BJ23">
            <v>0</v>
          </cell>
          <cell r="BK23">
            <v>0.11303014999999991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0.11303014999999991</v>
          </cell>
          <cell r="BZ23">
            <v>0</v>
          </cell>
          <cell r="CA23">
            <v>0</v>
          </cell>
          <cell r="CB23">
            <v>0</v>
          </cell>
          <cell r="CC23">
            <v>0.11303014999999991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0.11303014999999991</v>
          </cell>
          <cell r="CL23">
            <v>0</v>
          </cell>
          <cell r="CM23">
            <v>0</v>
          </cell>
          <cell r="CN23">
            <v>0</v>
          </cell>
          <cell r="CO23">
            <v>0.11303014999999991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3.9686027732991445</v>
          </cell>
          <cell r="CY23">
            <v>0.15561363775146786</v>
          </cell>
          <cell r="CZ23">
            <v>3.2448758548677121</v>
          </cell>
          <cell r="DA23">
            <v>0</v>
          </cell>
          <cell r="DB23">
            <v>0.56811328067996447</v>
          </cell>
          <cell r="DE23">
            <v>0</v>
          </cell>
          <cell r="DF23">
            <v>0</v>
          </cell>
          <cell r="DG23">
            <v>6.0738461832991444</v>
          </cell>
          <cell r="DH23">
            <v>3.9686027732991445</v>
          </cell>
          <cell r="DI23">
            <v>2.1052434100000004</v>
          </cell>
          <cell r="DJ23">
            <v>7.4349899999999997E-2</v>
          </cell>
          <cell r="DK23">
            <v>1.9833440800000002</v>
          </cell>
          <cell r="DL23">
            <v>0</v>
          </cell>
          <cell r="DM23">
            <v>4.754942999999999E-2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3.9686027732991445</v>
          </cell>
          <cell r="FO23">
            <v>0</v>
          </cell>
          <cell r="FP23">
            <v>0</v>
          </cell>
          <cell r="FQ23">
            <v>0</v>
          </cell>
          <cell r="FR23">
            <v>0.5</v>
          </cell>
          <cell r="FS23">
            <v>0.5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Z23">
            <v>2.1052434100000004</v>
          </cell>
          <cell r="GA23">
            <v>0</v>
          </cell>
          <cell r="GB23">
            <v>0</v>
          </cell>
          <cell r="GC23">
            <v>0</v>
          </cell>
          <cell r="GD23">
            <v>0.15</v>
          </cell>
          <cell r="GE23">
            <v>0.15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2018</v>
          </cell>
          <cell r="OM23">
            <v>2018</v>
          </cell>
          <cell r="ON23">
            <v>2019</v>
          </cell>
          <cell r="OO23">
            <v>2019</v>
          </cell>
          <cell r="OP23" t="str">
            <v>п</v>
          </cell>
          <cell r="OR23">
            <v>0</v>
          </cell>
          <cell r="OT23">
            <v>4.68295127249299</v>
          </cell>
        </row>
        <row r="24">
          <cell r="A24" t="str">
            <v>I_Che149</v>
          </cell>
          <cell r="B24" t="str">
            <v>1.1.3.1</v>
          </cell>
          <cell r="C24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D24" t="str">
            <v>I_Che149</v>
          </cell>
          <cell r="E24">
            <v>59.628870252866726</v>
          </cell>
          <cell r="F24">
            <v>0</v>
          </cell>
          <cell r="G24">
            <v>0</v>
          </cell>
          <cell r="H24">
            <v>82.344335689999994</v>
          </cell>
          <cell r="I24">
            <v>0</v>
          </cell>
          <cell r="J24">
            <v>59.628870252866726</v>
          </cell>
          <cell r="K24">
            <v>27.106583722866723</v>
          </cell>
          <cell r="L24">
            <v>32.522286530000002</v>
          </cell>
          <cell r="M24">
            <v>0</v>
          </cell>
          <cell r="N24">
            <v>0</v>
          </cell>
          <cell r="O24">
            <v>0</v>
          </cell>
          <cell r="P24">
            <v>27.2242712</v>
          </cell>
          <cell r="Q24">
            <v>5.2980153300000001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49.822049159999992</v>
          </cell>
          <cell r="BH24">
            <v>0</v>
          </cell>
          <cell r="BI24">
            <v>0</v>
          </cell>
          <cell r="BJ24">
            <v>0</v>
          </cell>
          <cell r="BK24">
            <v>49.822049159999992</v>
          </cell>
          <cell r="BL24">
            <v>0</v>
          </cell>
          <cell r="BM24">
            <v>29.423018119999998</v>
          </cell>
          <cell r="BN24">
            <v>0</v>
          </cell>
          <cell r="BO24">
            <v>0</v>
          </cell>
          <cell r="BP24">
            <v>0</v>
          </cell>
          <cell r="BQ24">
            <v>29.423018119999998</v>
          </cell>
          <cell r="BR24">
            <v>0</v>
          </cell>
          <cell r="BS24">
            <v>20.05384368</v>
          </cell>
          <cell r="BT24">
            <v>0</v>
          </cell>
          <cell r="BU24">
            <v>0</v>
          </cell>
          <cell r="BV24">
            <v>0</v>
          </cell>
          <cell r="BW24">
            <v>20.05384368</v>
          </cell>
          <cell r="BX24">
            <v>0</v>
          </cell>
          <cell r="BY24">
            <v>0.34518735999999994</v>
          </cell>
          <cell r="BZ24">
            <v>0</v>
          </cell>
          <cell r="CA24">
            <v>0</v>
          </cell>
          <cell r="CB24">
            <v>0</v>
          </cell>
          <cell r="CC24">
            <v>0.34518735999999994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0.34518735999999994</v>
          </cell>
          <cell r="CL24">
            <v>0</v>
          </cell>
          <cell r="CM24">
            <v>0</v>
          </cell>
          <cell r="CN24">
            <v>0</v>
          </cell>
          <cell r="CO24">
            <v>0.34518735999999994</v>
          </cell>
          <cell r="CP24">
            <v>0</v>
          </cell>
          <cell r="CQ24">
            <v>1</v>
          </cell>
          <cell r="CR24">
            <v>2</v>
          </cell>
          <cell r="CS24" t="str">
            <v/>
          </cell>
          <cell r="CT24" t="str">
            <v/>
          </cell>
          <cell r="CU24" t="str">
            <v>1 2</v>
          </cell>
          <cell r="CX24">
            <v>50.532940892259937</v>
          </cell>
          <cell r="CY24">
            <v>1.9814567513360286</v>
          </cell>
          <cell r="CZ24">
            <v>41.317594413824096</v>
          </cell>
          <cell r="DA24">
            <v>0</v>
          </cell>
          <cell r="DB24">
            <v>7.2338897270998119</v>
          </cell>
          <cell r="DE24">
            <v>70.163026860000002</v>
          </cell>
          <cell r="DF24">
            <v>0</v>
          </cell>
          <cell r="DG24">
            <v>50.532940892259937</v>
          </cell>
          <cell r="DH24">
            <v>-19.630085967740065</v>
          </cell>
          <cell r="DI24">
            <v>70.163026860000002</v>
          </cell>
          <cell r="DJ24">
            <v>4.4898435000000001</v>
          </cell>
          <cell r="DK24">
            <v>62.764169840000001</v>
          </cell>
          <cell r="DL24">
            <v>0</v>
          </cell>
          <cell r="DM24">
            <v>2.9090135199999998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50.532940892259937</v>
          </cell>
          <cell r="FO24">
            <v>0</v>
          </cell>
          <cell r="FP24">
            <v>0</v>
          </cell>
          <cell r="FQ24">
            <v>0</v>
          </cell>
          <cell r="FR24">
            <v>5.3</v>
          </cell>
          <cell r="FS24">
            <v>5.3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70.163026860000002</v>
          </cell>
          <cell r="GA24">
            <v>0</v>
          </cell>
          <cell r="GB24">
            <v>0</v>
          </cell>
          <cell r="GC24">
            <v>0</v>
          </cell>
          <cell r="GD24">
            <v>4.84</v>
          </cell>
          <cell r="GE24">
            <v>4.84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2018</v>
          </cell>
          <cell r="OM24">
            <v>2018</v>
          </cell>
          <cell r="ON24">
            <v>2019</v>
          </cell>
          <cell r="OO24">
            <v>2019</v>
          </cell>
          <cell r="OP24" t="str">
            <v>з</v>
          </cell>
          <cell r="OR24">
            <v>0</v>
          </cell>
          <cell r="OT24">
            <v>59.628870252866726</v>
          </cell>
        </row>
        <row r="25">
          <cell r="A25" t="str">
            <v>I_Che150</v>
          </cell>
          <cell r="B25" t="str">
            <v>1.1.3.1</v>
          </cell>
          <cell r="C25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5" t="str">
            <v>I_Che150</v>
          </cell>
          <cell r="E25">
            <v>59.628870252866726</v>
          </cell>
          <cell r="F25">
            <v>0</v>
          </cell>
          <cell r="G25">
            <v>0</v>
          </cell>
          <cell r="H25">
            <v>76.202615679999994</v>
          </cell>
          <cell r="I25">
            <v>0</v>
          </cell>
          <cell r="J25">
            <v>59.628870252866726</v>
          </cell>
          <cell r="K25">
            <v>27.132896022866724</v>
          </cell>
          <cell r="L25">
            <v>32.495974230000002</v>
          </cell>
          <cell r="M25">
            <v>0</v>
          </cell>
          <cell r="N25">
            <v>0</v>
          </cell>
          <cell r="O25">
            <v>0</v>
          </cell>
          <cell r="P25">
            <v>27.175055099999998</v>
          </cell>
          <cell r="Q25">
            <v>5.3209191300000001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43.706641449999992</v>
          </cell>
          <cell r="BH25">
            <v>0</v>
          </cell>
          <cell r="BI25">
            <v>0</v>
          </cell>
          <cell r="BJ25">
            <v>0</v>
          </cell>
          <cell r="BK25">
            <v>43.706641449999992</v>
          </cell>
          <cell r="BL25">
            <v>0</v>
          </cell>
          <cell r="BM25">
            <v>29.079117</v>
          </cell>
          <cell r="BN25">
            <v>0</v>
          </cell>
          <cell r="BO25">
            <v>0</v>
          </cell>
          <cell r="BP25">
            <v>0</v>
          </cell>
          <cell r="BQ25">
            <v>29.079117</v>
          </cell>
          <cell r="BR25">
            <v>0</v>
          </cell>
          <cell r="BS25">
            <v>2.9461563200000001</v>
          </cell>
          <cell r="BT25">
            <v>0</v>
          </cell>
          <cell r="BU25">
            <v>0</v>
          </cell>
          <cell r="BV25">
            <v>0</v>
          </cell>
          <cell r="BW25">
            <v>2.9461563200000001</v>
          </cell>
          <cell r="BX25">
            <v>0</v>
          </cell>
          <cell r="BY25">
            <v>11.681368129999997</v>
          </cell>
          <cell r="BZ25">
            <v>0</v>
          </cell>
          <cell r="CA25">
            <v>0</v>
          </cell>
          <cell r="CB25">
            <v>0</v>
          </cell>
          <cell r="CC25">
            <v>11.681368129999997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11.681368129999997</v>
          </cell>
          <cell r="CL25">
            <v>0</v>
          </cell>
          <cell r="CM25">
            <v>0</v>
          </cell>
          <cell r="CN25">
            <v>0</v>
          </cell>
          <cell r="CO25">
            <v>11.681368129999997</v>
          </cell>
          <cell r="CP25">
            <v>0</v>
          </cell>
          <cell r="CQ25">
            <v>1</v>
          </cell>
          <cell r="CR25">
            <v>2</v>
          </cell>
          <cell r="CS25" t="str">
            <v/>
          </cell>
          <cell r="CT25" t="str">
            <v/>
          </cell>
          <cell r="CU25" t="str">
            <v>1 2</v>
          </cell>
          <cell r="CX25">
            <v>50.532940892259937</v>
          </cell>
          <cell r="CY25">
            <v>1.9814567513360286</v>
          </cell>
          <cell r="CZ25">
            <v>41.317594413824096</v>
          </cell>
          <cell r="DA25">
            <v>0</v>
          </cell>
          <cell r="DB25">
            <v>7.2338897270998119</v>
          </cell>
          <cell r="DE25">
            <v>64.90114217</v>
          </cell>
          <cell r="DF25">
            <v>0</v>
          </cell>
          <cell r="DG25">
            <v>50.532940892259937</v>
          </cell>
          <cell r="DH25">
            <v>-14.368201277740063</v>
          </cell>
          <cell r="DI25">
            <v>64.90114217</v>
          </cell>
          <cell r="DJ25">
            <v>4.5092534999999998</v>
          </cell>
          <cell r="DK25">
            <v>57.879934140000003</v>
          </cell>
          <cell r="DL25">
            <v>0</v>
          </cell>
          <cell r="DM25">
            <v>2.5119545300000001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50.532940892259937</v>
          </cell>
          <cell r="FO25">
            <v>0</v>
          </cell>
          <cell r="FP25">
            <v>0</v>
          </cell>
          <cell r="FQ25">
            <v>0</v>
          </cell>
          <cell r="FR25">
            <v>5.3</v>
          </cell>
          <cell r="FS25">
            <v>5.3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64.90114217</v>
          </cell>
          <cell r="GA25">
            <v>0</v>
          </cell>
          <cell r="GB25">
            <v>0</v>
          </cell>
          <cell r="GC25">
            <v>0</v>
          </cell>
          <cell r="GD25">
            <v>4.5</v>
          </cell>
          <cell r="GE25">
            <v>4.5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2018</v>
          </cell>
          <cell r="OM25">
            <v>2018</v>
          </cell>
          <cell r="ON25">
            <v>2019</v>
          </cell>
          <cell r="OO25">
            <v>2019</v>
          </cell>
          <cell r="OP25" t="str">
            <v>з</v>
          </cell>
          <cell r="OR25">
            <v>0</v>
          </cell>
          <cell r="OT25">
            <v>59.628870252866726</v>
          </cell>
        </row>
        <row r="26">
          <cell r="A26" t="str">
            <v>I_Che151</v>
          </cell>
          <cell r="B26" t="str">
            <v>1.1.3.1</v>
          </cell>
          <cell r="C26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6" t="str">
            <v>I_Che151</v>
          </cell>
          <cell r="E26">
            <v>57.017072322850488</v>
          </cell>
          <cell r="F26">
            <v>0</v>
          </cell>
          <cell r="G26">
            <v>0</v>
          </cell>
          <cell r="H26">
            <v>68.13304749000001</v>
          </cell>
          <cell r="I26">
            <v>0</v>
          </cell>
          <cell r="J26">
            <v>57.017072322850488</v>
          </cell>
          <cell r="K26">
            <v>30.880756362850491</v>
          </cell>
          <cell r="L26">
            <v>26.136315959999997</v>
          </cell>
          <cell r="M26">
            <v>0</v>
          </cell>
          <cell r="N26">
            <v>0</v>
          </cell>
          <cell r="O26">
            <v>0</v>
          </cell>
          <cell r="P26">
            <v>20.842078279999999</v>
          </cell>
          <cell r="Q26">
            <v>5.2942376800000002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41.996731530000012</v>
          </cell>
          <cell r="BH26">
            <v>0</v>
          </cell>
          <cell r="BI26">
            <v>0</v>
          </cell>
          <cell r="BJ26">
            <v>0</v>
          </cell>
          <cell r="BK26">
            <v>41.996731530000012</v>
          </cell>
          <cell r="BL26">
            <v>0</v>
          </cell>
          <cell r="BM26">
            <v>32.657859960000003</v>
          </cell>
          <cell r="BN26">
            <v>0</v>
          </cell>
          <cell r="BO26">
            <v>0</v>
          </cell>
          <cell r="BP26">
            <v>0</v>
          </cell>
          <cell r="BQ26">
            <v>32.657859960000003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9.3388715700000073</v>
          </cell>
          <cell r="BZ26">
            <v>0</v>
          </cell>
          <cell r="CA26">
            <v>0</v>
          </cell>
          <cell r="CB26">
            <v>0</v>
          </cell>
          <cell r="CC26">
            <v>9.3388715700000073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9.3388715700000073</v>
          </cell>
          <cell r="CL26">
            <v>0</v>
          </cell>
          <cell r="CM26">
            <v>0</v>
          </cell>
          <cell r="CN26">
            <v>0</v>
          </cell>
          <cell r="CO26">
            <v>9.3388715700000073</v>
          </cell>
          <cell r="CP26">
            <v>0</v>
          </cell>
          <cell r="CQ26">
            <v>1</v>
          </cell>
          <cell r="CR26" t="str">
            <v/>
          </cell>
          <cell r="CS26" t="str">
            <v/>
          </cell>
          <cell r="CT26" t="str">
            <v/>
          </cell>
          <cell r="CU26" t="str">
            <v>1</v>
          </cell>
          <cell r="CX26">
            <v>48.319552815974994</v>
          </cell>
          <cell r="CY26">
            <v>1.8946671707249996</v>
          </cell>
          <cell r="CZ26">
            <v>39.507846767999993</v>
          </cell>
          <cell r="DA26">
            <v>0</v>
          </cell>
          <cell r="DB26">
            <v>6.9170388772500013</v>
          </cell>
          <cell r="DE26">
            <v>58.031423759999996</v>
          </cell>
          <cell r="DF26">
            <v>0</v>
          </cell>
          <cell r="DG26">
            <v>48.319552815974994</v>
          </cell>
          <cell r="DH26">
            <v>-9.7118709440250015</v>
          </cell>
          <cell r="DI26">
            <v>58.031423759999996</v>
          </cell>
          <cell r="DJ26">
            <v>4.4866420999999992</v>
          </cell>
          <cell r="DK26">
            <v>51.26332618</v>
          </cell>
          <cell r="DL26">
            <v>0</v>
          </cell>
          <cell r="DM26">
            <v>2.28145548</v>
          </cell>
          <cell r="DN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48.319552815974994</v>
          </cell>
          <cell r="FO26">
            <v>0</v>
          </cell>
          <cell r="FP26">
            <v>0</v>
          </cell>
          <cell r="FQ26">
            <v>0</v>
          </cell>
          <cell r="FR26">
            <v>4.5</v>
          </cell>
          <cell r="FS26">
            <v>4.5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58.031423759999996</v>
          </cell>
          <cell r="GA26">
            <v>0</v>
          </cell>
          <cell r="GB26">
            <v>0</v>
          </cell>
          <cell r="GC26">
            <v>0</v>
          </cell>
          <cell r="GD26">
            <v>3.3149999999999999</v>
          </cell>
          <cell r="GE26">
            <v>3.3149999999999999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0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0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2018</v>
          </cell>
          <cell r="OM26">
            <v>2018</v>
          </cell>
          <cell r="ON26">
            <v>2019</v>
          </cell>
          <cell r="OO26">
            <v>2019</v>
          </cell>
          <cell r="OP26" t="str">
            <v>з</v>
          </cell>
          <cell r="OR26">
            <v>0</v>
          </cell>
          <cell r="OT26">
            <v>57.017072322850488</v>
          </cell>
        </row>
        <row r="27">
          <cell r="A27" t="str">
            <v>I_Che152</v>
          </cell>
          <cell r="B27" t="str">
            <v>1.1.3.1</v>
          </cell>
          <cell r="C27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</v>
          </cell>
          <cell r="D27" t="str">
            <v>I_Che152</v>
          </cell>
          <cell r="E27">
            <v>32.101498262255298</v>
          </cell>
          <cell r="F27">
            <v>0</v>
          </cell>
          <cell r="G27">
            <v>0</v>
          </cell>
          <cell r="H27">
            <v>121.54313086200001</v>
          </cell>
          <cell r="I27">
            <v>0</v>
          </cell>
          <cell r="J27">
            <v>32.101498262255298</v>
          </cell>
          <cell r="K27">
            <v>5.4365093802552984</v>
          </cell>
          <cell r="L27">
            <v>26.664988881999999</v>
          </cell>
          <cell r="M27">
            <v>0</v>
          </cell>
          <cell r="N27">
            <v>0</v>
          </cell>
          <cell r="O27">
            <v>0</v>
          </cell>
          <cell r="P27">
            <v>22.36040865</v>
          </cell>
          <cell r="Q27">
            <v>4.3045802320000002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94.878141980000009</v>
          </cell>
          <cell r="BH27">
            <v>0</v>
          </cell>
          <cell r="BI27">
            <v>0</v>
          </cell>
          <cell r="BJ27">
            <v>0</v>
          </cell>
          <cell r="BK27">
            <v>94.878141980000009</v>
          </cell>
          <cell r="BL27">
            <v>0</v>
          </cell>
          <cell r="BM27">
            <v>0.83635194999999996</v>
          </cell>
          <cell r="BN27">
            <v>0</v>
          </cell>
          <cell r="BO27">
            <v>0</v>
          </cell>
          <cell r="BP27">
            <v>0</v>
          </cell>
          <cell r="BQ27">
            <v>0.83635194999999996</v>
          </cell>
          <cell r="BR27">
            <v>0</v>
          </cell>
          <cell r="BS27">
            <v>2.2957900000000002</v>
          </cell>
          <cell r="BT27">
            <v>0</v>
          </cell>
          <cell r="BU27">
            <v>0</v>
          </cell>
          <cell r="BV27">
            <v>0</v>
          </cell>
          <cell r="BW27">
            <v>2.2957900000000002</v>
          </cell>
          <cell r="BX27">
            <v>0</v>
          </cell>
          <cell r="BY27">
            <v>91.746000030000005</v>
          </cell>
          <cell r="BZ27">
            <v>0</v>
          </cell>
          <cell r="CA27">
            <v>0</v>
          </cell>
          <cell r="CB27">
            <v>0</v>
          </cell>
          <cell r="CC27">
            <v>91.746000030000005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91.746000030000005</v>
          </cell>
          <cell r="CL27">
            <v>0</v>
          </cell>
          <cell r="CM27">
            <v>0</v>
          </cell>
          <cell r="CN27">
            <v>0</v>
          </cell>
          <cell r="CO27">
            <v>91.746000030000005</v>
          </cell>
          <cell r="CP27">
            <v>0</v>
          </cell>
          <cell r="CQ27">
            <v>1</v>
          </cell>
          <cell r="CR27">
            <v>2</v>
          </cell>
          <cell r="CS27" t="str">
            <v/>
          </cell>
          <cell r="CT27" t="str">
            <v/>
          </cell>
          <cell r="CU27" t="str">
            <v>1 2</v>
          </cell>
          <cell r="CX27">
            <v>27.204659544284151</v>
          </cell>
          <cell r="CY27">
            <v>1.0667270768338888</v>
          </cell>
          <cell r="CZ27">
            <v>22.243532028215427</v>
          </cell>
          <cell r="DA27">
            <v>0</v>
          </cell>
          <cell r="DB27">
            <v>3.894400439234833</v>
          </cell>
          <cell r="DE27">
            <v>102.79228253999999</v>
          </cell>
          <cell r="DF27">
            <v>0</v>
          </cell>
          <cell r="DG27">
            <v>27.204659544284151</v>
          </cell>
          <cell r="DH27">
            <v>22.644722854284151</v>
          </cell>
          <cell r="DI27">
            <v>4.5599366900000007</v>
          </cell>
          <cell r="DJ27">
            <v>4.5599366900000007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1</v>
          </cell>
          <cell r="DY27">
            <v>2</v>
          </cell>
          <cell r="DZ27" t="str">
            <v/>
          </cell>
          <cell r="EA27" t="str">
            <v/>
          </cell>
          <cell r="EB27" t="str">
            <v>1 2</v>
          </cell>
          <cell r="EC27">
            <v>98.232345849999987</v>
          </cell>
          <cell r="ED27">
            <v>0</v>
          </cell>
          <cell r="EE27">
            <v>94.090279620000004</v>
          </cell>
          <cell r="EF27">
            <v>0</v>
          </cell>
          <cell r="EG27">
            <v>4.1420662300000002</v>
          </cell>
          <cell r="EH27">
            <v>95.867375849999988</v>
          </cell>
          <cell r="EI27">
            <v>0</v>
          </cell>
          <cell r="EJ27">
            <v>94.090279620000004</v>
          </cell>
          <cell r="EK27">
            <v>0</v>
          </cell>
          <cell r="EL27">
            <v>1.7770962299999999</v>
          </cell>
          <cell r="EM27">
            <v>2.36497</v>
          </cell>
          <cell r="EN27">
            <v>0</v>
          </cell>
          <cell r="EO27">
            <v>0</v>
          </cell>
          <cell r="EP27">
            <v>0</v>
          </cell>
          <cell r="EQ27">
            <v>2.36497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27.204659544284151</v>
          </cell>
          <cell r="FO27">
            <v>0</v>
          </cell>
          <cell r="FP27">
            <v>0</v>
          </cell>
          <cell r="FQ27">
            <v>0</v>
          </cell>
          <cell r="FR27">
            <v>2</v>
          </cell>
          <cell r="FS27">
            <v>0</v>
          </cell>
          <cell r="FT27">
            <v>2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102.79228254</v>
          </cell>
          <cell r="IZ27">
            <v>0</v>
          </cell>
          <cell r="JA27">
            <v>0</v>
          </cell>
          <cell r="JB27">
            <v>0</v>
          </cell>
          <cell r="JC27">
            <v>3.4590000000000001</v>
          </cell>
          <cell r="JD27">
            <v>3.4590000000000001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102.79228254</v>
          </cell>
          <cell r="JV27">
            <v>0</v>
          </cell>
          <cell r="JW27">
            <v>0</v>
          </cell>
          <cell r="JX27">
            <v>0</v>
          </cell>
          <cell r="JY27">
            <v>3.4590000000000001</v>
          </cell>
          <cell r="JZ27">
            <v>3.4590000000000001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0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0</v>
          </cell>
          <cell r="LK27">
            <v>0</v>
          </cell>
          <cell r="LL27">
            <v>0</v>
          </cell>
          <cell r="LQ27">
            <v>0</v>
          </cell>
          <cell r="LR27">
            <v>0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>
            <v>2018</v>
          </cell>
          <cell r="OM27">
            <v>2019</v>
          </cell>
          <cell r="ON27">
            <v>2019</v>
          </cell>
          <cell r="OO27">
            <v>2019</v>
          </cell>
          <cell r="OP27" t="str">
            <v>з</v>
          </cell>
          <cell r="OR27">
            <v>0</v>
          </cell>
          <cell r="OT27">
            <v>32.101498262255298</v>
          </cell>
        </row>
        <row r="28">
          <cell r="A28" t="str">
            <v>I_Che153</v>
          </cell>
          <cell r="B28" t="str">
            <v>1.1.3.1</v>
          </cell>
          <cell r="C28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28" t="str">
            <v>I_Che153</v>
          </cell>
          <cell r="E28">
            <v>561.23955774133265</v>
          </cell>
          <cell r="F28">
            <v>0</v>
          </cell>
          <cell r="G28">
            <v>0</v>
          </cell>
          <cell r="H28">
            <v>506.79689398000005</v>
          </cell>
          <cell r="I28">
            <v>0</v>
          </cell>
          <cell r="J28">
            <v>561.23955774133265</v>
          </cell>
          <cell r="K28">
            <v>486.98321474133263</v>
          </cell>
          <cell r="L28">
            <v>74.256343000000001</v>
          </cell>
          <cell r="M28">
            <v>0</v>
          </cell>
          <cell r="N28">
            <v>0</v>
          </cell>
          <cell r="O28">
            <v>0</v>
          </cell>
          <cell r="P28">
            <v>74.256343000000001</v>
          </cell>
          <cell r="Q28">
            <v>0</v>
          </cell>
          <cell r="R28">
            <v>168.37186732239959</v>
          </cell>
          <cell r="S28">
            <v>0</v>
          </cell>
          <cell r="T28">
            <v>0</v>
          </cell>
          <cell r="U28">
            <v>0</v>
          </cell>
          <cell r="V28">
            <v>168.37186732239959</v>
          </cell>
          <cell r="W28">
            <v>0</v>
          </cell>
          <cell r="X28">
            <v>168.37186732239959</v>
          </cell>
          <cell r="Y28">
            <v>0</v>
          </cell>
          <cell r="Z28">
            <v>0</v>
          </cell>
          <cell r="AA28">
            <v>0</v>
          </cell>
          <cell r="AB28">
            <v>168.37186732239959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1</v>
          </cell>
          <cell r="BC28" t="str">
            <v/>
          </cell>
          <cell r="BD28" t="str">
            <v/>
          </cell>
          <cell r="BE28" t="str">
            <v/>
          </cell>
          <cell r="BF28" t="str">
            <v>1</v>
          </cell>
          <cell r="BG28">
            <v>432.54055098000003</v>
          </cell>
          <cell r="BH28">
            <v>0</v>
          </cell>
          <cell r="BI28">
            <v>0</v>
          </cell>
          <cell r="BJ28">
            <v>0</v>
          </cell>
          <cell r="BK28">
            <v>432.54055098000003</v>
          </cell>
          <cell r="BL28">
            <v>0</v>
          </cell>
          <cell r="BM28">
            <v>50.136670700000003</v>
          </cell>
          <cell r="BN28">
            <v>0</v>
          </cell>
          <cell r="BO28">
            <v>0</v>
          </cell>
          <cell r="BP28">
            <v>0</v>
          </cell>
          <cell r="BQ28">
            <v>50.136670700000003</v>
          </cell>
          <cell r="BR28">
            <v>0</v>
          </cell>
          <cell r="BS28">
            <v>2.65058572</v>
          </cell>
          <cell r="BT28">
            <v>0</v>
          </cell>
          <cell r="BU28">
            <v>0</v>
          </cell>
          <cell r="BV28">
            <v>0</v>
          </cell>
          <cell r="BW28">
            <v>2.65058572</v>
          </cell>
          <cell r="BX28">
            <v>0</v>
          </cell>
          <cell r="BY28">
            <v>379.75329456000003</v>
          </cell>
          <cell r="BZ28">
            <v>0</v>
          </cell>
          <cell r="CA28">
            <v>0</v>
          </cell>
          <cell r="CB28">
            <v>0</v>
          </cell>
          <cell r="CC28">
            <v>379.75329456000003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379.75329456000003</v>
          </cell>
          <cell r="CL28">
            <v>0</v>
          </cell>
          <cell r="CM28">
            <v>0</v>
          </cell>
          <cell r="CN28">
            <v>0</v>
          </cell>
          <cell r="CO28">
            <v>379.75329456000003</v>
          </cell>
          <cell r="CP28">
            <v>0</v>
          </cell>
          <cell r="CQ28">
            <v>1</v>
          </cell>
          <cell r="CR28">
            <v>2</v>
          </cell>
          <cell r="CS28" t="str">
            <v/>
          </cell>
          <cell r="CT28" t="str">
            <v/>
          </cell>
          <cell r="CU28" t="str">
            <v>1 2</v>
          </cell>
          <cell r="CX28">
            <v>475.62674384858701</v>
          </cell>
          <cell r="CY28">
            <v>18.649890666843731</v>
          </cell>
          <cell r="CZ28">
            <v>388.88995074723192</v>
          </cell>
          <cell r="DA28">
            <v>0</v>
          </cell>
          <cell r="DB28">
            <v>68.086902434511359</v>
          </cell>
          <cell r="DE28">
            <v>516.98622878000003</v>
          </cell>
          <cell r="DF28">
            <v>0</v>
          </cell>
          <cell r="DG28">
            <v>475.62674384858701</v>
          </cell>
          <cell r="DH28">
            <v>467.36288981858701</v>
          </cell>
          <cell r="DI28">
            <v>8.263854030000001</v>
          </cell>
          <cell r="DJ28">
            <v>8.263854030000001</v>
          </cell>
          <cell r="DK28">
            <v>0</v>
          </cell>
          <cell r="DL28">
            <v>0</v>
          </cell>
          <cell r="DM28">
            <v>0</v>
          </cell>
          <cell r="DN28">
            <v>142.68802315457594</v>
          </cell>
          <cell r="DS28">
            <v>142.68802315457594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1</v>
          </cell>
          <cell r="DY28">
            <v>2</v>
          </cell>
          <cell r="DZ28">
            <v>3</v>
          </cell>
          <cell r="EA28" t="str">
            <v/>
          </cell>
          <cell r="EB28" t="str">
            <v>1 2 3</v>
          </cell>
          <cell r="EC28">
            <v>508.72237475000003</v>
          </cell>
          <cell r="ED28">
            <v>0</v>
          </cell>
          <cell r="EE28">
            <v>441.36645224</v>
          </cell>
          <cell r="EF28">
            <v>0</v>
          </cell>
          <cell r="EG28">
            <v>67.355922509999999</v>
          </cell>
          <cell r="EH28">
            <v>1.4571099999999999</v>
          </cell>
          <cell r="EI28">
            <v>0</v>
          </cell>
          <cell r="EJ28">
            <v>0</v>
          </cell>
          <cell r="EK28">
            <v>0</v>
          </cell>
          <cell r="EL28">
            <v>1.4571099999999999</v>
          </cell>
          <cell r="EM28">
            <v>391.86533872000001</v>
          </cell>
          <cell r="EN28">
            <v>0</v>
          </cell>
          <cell r="EO28">
            <v>386.53098899999998</v>
          </cell>
          <cell r="EP28">
            <v>0</v>
          </cell>
          <cell r="EQ28">
            <v>5.3343497200000005</v>
          </cell>
          <cell r="ER28">
            <v>115.39992603</v>
          </cell>
          <cell r="ES28">
            <v>0</v>
          </cell>
          <cell r="ET28">
            <v>54.835463240000003</v>
          </cell>
          <cell r="EU28">
            <v>0</v>
          </cell>
          <cell r="EV28">
            <v>60.56446279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115.39992603</v>
          </cell>
          <cell r="FC28">
            <v>0</v>
          </cell>
          <cell r="FD28">
            <v>54.835463240000003</v>
          </cell>
          <cell r="FE28">
            <v>0</v>
          </cell>
          <cell r="FF28">
            <v>60.56446279</v>
          </cell>
          <cell r="FG28" t="str">
            <v/>
          </cell>
          <cell r="FH28" t="str">
            <v/>
          </cell>
          <cell r="FI28" t="str">
            <v/>
          </cell>
          <cell r="FJ28">
            <v>4</v>
          </cell>
          <cell r="FK28" t="str">
            <v>4</v>
          </cell>
          <cell r="FN28">
            <v>475.62674384858701</v>
          </cell>
          <cell r="FO28">
            <v>0</v>
          </cell>
          <cell r="FP28">
            <v>0</v>
          </cell>
          <cell r="FQ28">
            <v>0</v>
          </cell>
          <cell r="FR28">
            <v>53</v>
          </cell>
          <cell r="FS28">
            <v>53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475.62674384858701</v>
          </cell>
          <cell r="GL28">
            <v>0</v>
          </cell>
          <cell r="GM28">
            <v>0</v>
          </cell>
          <cell r="GN28">
            <v>0</v>
          </cell>
          <cell r="GO28">
            <v>53</v>
          </cell>
          <cell r="GP28">
            <v>53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475.62674384858701</v>
          </cell>
          <cell r="GW28">
            <v>0</v>
          </cell>
          <cell r="GX28">
            <v>0</v>
          </cell>
          <cell r="GY28">
            <v>0</v>
          </cell>
          <cell r="GZ28">
            <v>53</v>
          </cell>
          <cell r="HA28">
            <v>53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0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0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516.98622877999992</v>
          </cell>
          <cell r="IZ28">
            <v>0</v>
          </cell>
          <cell r="JA28">
            <v>0</v>
          </cell>
          <cell r="JB28">
            <v>0</v>
          </cell>
          <cell r="JC28">
            <v>46.267000000000003</v>
          </cell>
          <cell r="JD28">
            <v>46.267000000000003</v>
          </cell>
          <cell r="JE28">
            <v>0</v>
          </cell>
          <cell r="JF28">
            <v>0</v>
          </cell>
          <cell r="JG28">
            <v>0</v>
          </cell>
          <cell r="JH28">
            <v>0</v>
          </cell>
          <cell r="JI28">
            <v>0</v>
          </cell>
          <cell r="JJ28">
            <v>0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0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0</v>
          </cell>
          <cell r="KD28">
            <v>0</v>
          </cell>
          <cell r="KE28">
            <v>0</v>
          </cell>
          <cell r="KF28">
            <v>516.98622877999992</v>
          </cell>
          <cell r="KG28">
            <v>0</v>
          </cell>
          <cell r="KH28">
            <v>0</v>
          </cell>
          <cell r="KI28">
            <v>0</v>
          </cell>
          <cell r="KJ28">
            <v>46.267000000000003</v>
          </cell>
          <cell r="KK28">
            <v>46.267000000000003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516.98622877999992</v>
          </cell>
          <cell r="LC28">
            <v>0</v>
          </cell>
          <cell r="LD28">
            <v>0</v>
          </cell>
          <cell r="LE28">
            <v>0</v>
          </cell>
          <cell r="LF28">
            <v>46.267000000000003</v>
          </cell>
          <cell r="LG28">
            <v>46.267000000000003</v>
          </cell>
          <cell r="LH28">
            <v>0</v>
          </cell>
          <cell r="LI28">
            <v>0</v>
          </cell>
          <cell r="LJ28">
            <v>0</v>
          </cell>
          <cell r="LK28">
            <v>0</v>
          </cell>
          <cell r="LL28">
            <v>0</v>
          </cell>
          <cell r="LQ28">
            <v>0</v>
          </cell>
          <cell r="LR28">
            <v>0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>
            <v>2018</v>
          </cell>
          <cell r="OM28">
            <v>2019</v>
          </cell>
          <cell r="ON28">
            <v>2019</v>
          </cell>
          <cell r="OO28">
            <v>2019</v>
          </cell>
          <cell r="OP28" t="str">
            <v>с</v>
          </cell>
          <cell r="OR28">
            <v>0</v>
          </cell>
          <cell r="OT28">
            <v>561.23955774133265</v>
          </cell>
        </row>
        <row r="29">
          <cell r="A29" t="str">
            <v>Г</v>
          </cell>
          <cell r="B29" t="str">
            <v>1.1.3.1</v>
          </cell>
          <cell r="C2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29" t="str">
            <v>Г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852.29004287199996</v>
          </cell>
          <cell r="K29">
            <v>0</v>
          </cell>
          <cell r="L29">
            <v>852.29004287199996</v>
          </cell>
          <cell r="M29">
            <v>0</v>
          </cell>
          <cell r="N29">
            <v>0</v>
          </cell>
          <cell r="O29">
            <v>75.508838269152477</v>
          </cell>
          <cell r="P29">
            <v>178.17639041999999</v>
          </cell>
          <cell r="Q29">
            <v>598.60481432284746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3812.2178934788185</v>
          </cell>
          <cell r="CY29">
            <v>572.7289210797162</v>
          </cell>
          <cell r="CZ29">
            <v>1552.4358180467182</v>
          </cell>
          <cell r="DA29">
            <v>1396.6332410204841</v>
          </cell>
          <cell r="DB29">
            <v>351.73938608438334</v>
          </cell>
          <cell r="DE29">
            <v>0</v>
          </cell>
          <cell r="DF29">
            <v>0</v>
          </cell>
          <cell r="DG29">
            <v>606.57616354999993</v>
          </cell>
          <cell r="DH29">
            <v>0</v>
          </cell>
          <cell r="DI29">
            <v>606.57616354999993</v>
          </cell>
          <cell r="DJ29">
            <v>38.906113530000006</v>
          </cell>
          <cell r="DK29">
            <v>197.33895278</v>
          </cell>
          <cell r="DL29">
            <v>344.75768944999993</v>
          </cell>
          <cell r="DM29">
            <v>25.573407790000001</v>
          </cell>
          <cell r="DN29">
            <v>277.00832313952753</v>
          </cell>
          <cell r="DS29">
            <v>142.68802315457594</v>
          </cell>
          <cell r="DT29">
            <v>56.493174655273869</v>
          </cell>
          <cell r="DU29">
            <v>49.232590688265262</v>
          </cell>
          <cell r="DV29">
            <v>28.594534641412469</v>
          </cell>
          <cell r="DW29">
            <v>49.232590688265262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1004.8499368499999</v>
          </cell>
          <cell r="ED29">
            <v>348.15047532000006</v>
          </cell>
          <cell r="EE29">
            <v>555.31403745</v>
          </cell>
          <cell r="EF29">
            <v>28.478351160000003</v>
          </cell>
          <cell r="EG29">
            <v>72.907072920000005</v>
          </cell>
          <cell r="EH29">
            <v>323.89559782000003</v>
          </cell>
          <cell r="EI29">
            <v>224.59279934</v>
          </cell>
          <cell r="EJ29">
            <v>95.952902250000008</v>
          </cell>
          <cell r="EK29">
            <v>0</v>
          </cell>
          <cell r="EL29">
            <v>3.3498962299999997</v>
          </cell>
          <cell r="EM29">
            <v>547.04228843999999</v>
          </cell>
          <cell r="EN29">
            <v>121.44383779</v>
          </cell>
          <cell r="EO29">
            <v>392.27474761999997</v>
          </cell>
          <cell r="EP29">
            <v>24.389055679999998</v>
          </cell>
          <cell r="EQ29">
            <v>8.9346473500000005</v>
          </cell>
          <cell r="ER29">
            <v>133.91205059000001</v>
          </cell>
          <cell r="ES29">
            <v>2.1138381900000001</v>
          </cell>
          <cell r="ET29">
            <v>67.086387580000007</v>
          </cell>
          <cell r="EU29">
            <v>4.0892954799999996</v>
          </cell>
          <cell r="EV29">
            <v>60.62252934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133.91205059000001</v>
          </cell>
          <cell r="FC29">
            <v>2.1138381900000001</v>
          </cell>
          <cell r="FD29">
            <v>67.086387580000007</v>
          </cell>
          <cell r="FE29">
            <v>4.0892954799999996</v>
          </cell>
          <cell r="FF29">
            <v>60.62252934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3102.5564480438834</v>
          </cell>
          <cell r="FO29">
            <v>0</v>
          </cell>
          <cell r="FP29">
            <v>175.58</v>
          </cell>
          <cell r="FQ29">
            <v>0</v>
          </cell>
          <cell r="FR29">
            <v>697.62100000000009</v>
          </cell>
          <cell r="FS29">
            <v>695.62100000000009</v>
          </cell>
          <cell r="FT29">
            <v>2</v>
          </cell>
          <cell r="FU29">
            <v>0</v>
          </cell>
          <cell r="FV29">
            <v>162</v>
          </cell>
          <cell r="FW29">
            <v>0</v>
          </cell>
          <cell r="FX29">
            <v>162</v>
          </cell>
          <cell r="FZ29">
            <v>604.26295830000004</v>
          </cell>
          <cell r="GA29">
            <v>0</v>
          </cell>
          <cell r="GB29">
            <v>10.842000000000002</v>
          </cell>
          <cell r="GC29">
            <v>0</v>
          </cell>
          <cell r="GD29">
            <v>18.175000000000001</v>
          </cell>
          <cell r="GE29">
            <v>18.175000000000001</v>
          </cell>
          <cell r="GF29">
            <v>0</v>
          </cell>
          <cell r="GG29">
            <v>0</v>
          </cell>
          <cell r="GH29">
            <v>112</v>
          </cell>
          <cell r="GI29">
            <v>0</v>
          </cell>
          <cell r="GJ29">
            <v>112</v>
          </cell>
          <cell r="GK29">
            <v>514.82344348999948</v>
          </cell>
          <cell r="GL29">
            <v>0</v>
          </cell>
          <cell r="GM29">
            <v>0</v>
          </cell>
          <cell r="GN29">
            <v>0</v>
          </cell>
          <cell r="GO29">
            <v>59.307000000000002</v>
          </cell>
          <cell r="GP29">
            <v>59.307000000000002</v>
          </cell>
          <cell r="GQ29">
            <v>0</v>
          </cell>
          <cell r="GR29">
            <v>0</v>
          </cell>
          <cell r="GS29">
            <v>1</v>
          </cell>
          <cell r="GT29">
            <v>0</v>
          </cell>
          <cell r="GU29">
            <v>1</v>
          </cell>
          <cell r="GV29">
            <v>475.62674384858701</v>
          </cell>
          <cell r="GW29">
            <v>0</v>
          </cell>
          <cell r="GX29">
            <v>0</v>
          </cell>
          <cell r="GY29">
            <v>0</v>
          </cell>
          <cell r="GZ29">
            <v>53</v>
          </cell>
          <cell r="HA29">
            <v>53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39.196699641412465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6.3069999999999995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660.58093822000001</v>
          </cell>
          <cell r="IZ29">
            <v>0</v>
          </cell>
          <cell r="JA29">
            <v>0</v>
          </cell>
          <cell r="JB29">
            <v>0</v>
          </cell>
          <cell r="JC29">
            <v>50.458500000000008</v>
          </cell>
          <cell r="JD29">
            <v>50.458500000000008</v>
          </cell>
          <cell r="JE29">
            <v>0</v>
          </cell>
          <cell r="JF29">
            <v>0</v>
          </cell>
          <cell r="JG29">
            <v>14</v>
          </cell>
          <cell r="JH29">
            <v>0</v>
          </cell>
          <cell r="JI29">
            <v>14</v>
          </cell>
          <cell r="JJ29">
            <v>2.0477729099999999</v>
          </cell>
          <cell r="JK29">
            <v>0</v>
          </cell>
          <cell r="JL29">
            <v>0</v>
          </cell>
          <cell r="JM29">
            <v>0</v>
          </cell>
          <cell r="JN29">
            <v>0.73250000000000004</v>
          </cell>
          <cell r="JO29">
            <v>0.73250000000000004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102.93556298</v>
          </cell>
          <cell r="JV29">
            <v>0</v>
          </cell>
          <cell r="JW29">
            <v>0</v>
          </cell>
          <cell r="JX29">
            <v>0</v>
          </cell>
          <cell r="JY29">
            <v>3.4590000000000001</v>
          </cell>
          <cell r="JZ29">
            <v>3.4590000000000001</v>
          </cell>
          <cell r="KA29">
            <v>0</v>
          </cell>
          <cell r="KB29">
            <v>0</v>
          </cell>
          <cell r="KC29">
            <v>3</v>
          </cell>
          <cell r="KD29">
            <v>0</v>
          </cell>
          <cell r="KE29">
            <v>3</v>
          </cell>
          <cell r="KF29">
            <v>555.59760232999997</v>
          </cell>
          <cell r="KG29">
            <v>0</v>
          </cell>
          <cell r="KH29">
            <v>0</v>
          </cell>
          <cell r="KI29">
            <v>0</v>
          </cell>
          <cell r="KJ29">
            <v>46.267000000000003</v>
          </cell>
          <cell r="KK29">
            <v>46.267000000000003</v>
          </cell>
          <cell r="KL29">
            <v>0</v>
          </cell>
          <cell r="KM29">
            <v>0</v>
          </cell>
          <cell r="KN29">
            <v>11</v>
          </cell>
          <cell r="KO29">
            <v>0</v>
          </cell>
          <cell r="KP29">
            <v>11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555.59760232999997</v>
          </cell>
          <cell r="LC29">
            <v>0</v>
          </cell>
          <cell r="LD29">
            <v>0</v>
          </cell>
          <cell r="LE29">
            <v>0</v>
          </cell>
          <cell r="LF29">
            <v>46.267000000000003</v>
          </cell>
          <cell r="LG29">
            <v>46.267000000000003</v>
          </cell>
          <cell r="LH29">
            <v>0</v>
          </cell>
          <cell r="LI29">
            <v>0</v>
          </cell>
          <cell r="LJ29">
            <v>11</v>
          </cell>
          <cell r="LK29">
            <v>0</v>
          </cell>
          <cell r="LL29">
            <v>11</v>
          </cell>
          <cell r="LQ29">
            <v>0</v>
          </cell>
          <cell r="LR29">
            <v>0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>
            <v>0</v>
          </cell>
          <cell r="OM29">
            <v>0</v>
          </cell>
          <cell r="ON29">
            <v>0</v>
          </cell>
          <cell r="OO29">
            <v>0</v>
          </cell>
          <cell r="OP29">
            <v>0</v>
          </cell>
          <cell r="OR29">
            <v>0</v>
          </cell>
          <cell r="OT29">
            <v>2058.9576829299626</v>
          </cell>
        </row>
        <row r="30">
          <cell r="A30" t="str">
            <v>Г</v>
          </cell>
          <cell r="B30" t="str">
            <v>1.1.3.1</v>
          </cell>
          <cell r="C3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245.66463182990978</v>
          </cell>
          <cell r="F30">
            <v>0</v>
          </cell>
          <cell r="G30">
            <v>0</v>
          </cell>
          <cell r="H30">
            <v>246.17686506000001</v>
          </cell>
          <cell r="I30">
            <v>0</v>
          </cell>
          <cell r="J30">
            <v>902.79430709190979</v>
          </cell>
          <cell r="K30">
            <v>50.504264219909786</v>
          </cell>
          <cell r="L30">
            <v>852.29004287199996</v>
          </cell>
          <cell r="M30">
            <v>0</v>
          </cell>
          <cell r="N30">
            <v>0</v>
          </cell>
          <cell r="O30">
            <v>75.508838269152477</v>
          </cell>
          <cell r="P30">
            <v>178.17639041999999</v>
          </cell>
          <cell r="Q30">
            <v>598.60481432284746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51.016497449999996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51.016497449999996</v>
          </cell>
          <cell r="BM30">
            <v>48.419644949999999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48.419644949999999</v>
          </cell>
          <cell r="BS30">
            <v>2.5968525000000002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2.5968525000000002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1</v>
          </cell>
          <cell r="CR30">
            <v>2</v>
          </cell>
          <cell r="CS30" t="str">
            <v/>
          </cell>
          <cell r="CT30" t="str">
            <v/>
          </cell>
          <cell r="CU30" t="str">
            <v>1 2</v>
          </cell>
          <cell r="CX30">
            <v>3812.2178934788185</v>
          </cell>
          <cell r="CY30">
            <v>572.7289210797162</v>
          </cell>
          <cell r="CZ30">
            <v>1552.4358180467182</v>
          </cell>
          <cell r="DA30">
            <v>1396.6332410204841</v>
          </cell>
          <cell r="DB30">
            <v>351.73938608438334</v>
          </cell>
          <cell r="DE30">
            <v>242.77495567</v>
          </cell>
          <cell r="DF30">
            <v>0</v>
          </cell>
          <cell r="DG30">
            <v>605.61862496026242</v>
          </cell>
          <cell r="DH30">
            <v>-0.95753858973745798</v>
          </cell>
          <cell r="DI30">
            <v>606.57616354999993</v>
          </cell>
          <cell r="DJ30">
            <v>38.906113530000006</v>
          </cell>
          <cell r="DK30">
            <v>197.33895278</v>
          </cell>
          <cell r="DL30">
            <v>344.75768944999993</v>
          </cell>
          <cell r="DM30">
            <v>25.573407790000001</v>
          </cell>
          <cell r="DN30">
            <v>277.00832313952753</v>
          </cell>
          <cell r="DS30">
            <v>142.68802315457594</v>
          </cell>
          <cell r="DT30">
            <v>56.493174655273869</v>
          </cell>
          <cell r="DU30">
            <v>49.232590688265262</v>
          </cell>
          <cell r="DV30">
            <v>28.594534641412469</v>
          </cell>
          <cell r="DW30">
            <v>49.232590688265262</v>
          </cell>
          <cell r="DX30" t="str">
            <v/>
          </cell>
          <cell r="DY30">
            <v>2</v>
          </cell>
          <cell r="DZ30">
            <v>3</v>
          </cell>
          <cell r="EA30" t="str">
            <v/>
          </cell>
          <cell r="EB30" t="str">
            <v>2 3</v>
          </cell>
          <cell r="EC30">
            <v>1004.8499368499999</v>
          </cell>
          <cell r="ED30">
            <v>348.15047532000006</v>
          </cell>
          <cell r="EE30">
            <v>555.31403745</v>
          </cell>
          <cell r="EF30">
            <v>28.478351160000003</v>
          </cell>
          <cell r="EG30">
            <v>72.907072920000005</v>
          </cell>
          <cell r="EH30">
            <v>323.89559782000003</v>
          </cell>
          <cell r="EI30">
            <v>224.59279934</v>
          </cell>
          <cell r="EJ30">
            <v>95.952902250000008</v>
          </cell>
          <cell r="EK30">
            <v>0</v>
          </cell>
          <cell r="EL30">
            <v>3.3498962299999997</v>
          </cell>
          <cell r="EM30">
            <v>547.04228843999999</v>
          </cell>
          <cell r="EN30">
            <v>121.44383779</v>
          </cell>
          <cell r="EO30">
            <v>392.27474761999997</v>
          </cell>
          <cell r="EP30">
            <v>24.389055679999998</v>
          </cell>
          <cell r="EQ30">
            <v>8.9346473500000005</v>
          </cell>
          <cell r="ER30">
            <v>133.91205059000001</v>
          </cell>
          <cell r="ES30">
            <v>2.1138381900000001</v>
          </cell>
          <cell r="ET30">
            <v>67.086387580000007</v>
          </cell>
          <cell r="EU30">
            <v>4.0892954799999996</v>
          </cell>
          <cell r="EV30">
            <v>60.62252934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133.91205059000001</v>
          </cell>
          <cell r="FC30">
            <v>2.1138381900000001</v>
          </cell>
          <cell r="FD30">
            <v>67.086387580000007</v>
          </cell>
          <cell r="FE30">
            <v>4.0892954799999996</v>
          </cell>
          <cell r="FF30">
            <v>60.62252934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3102.5564480438834</v>
          </cell>
          <cell r="FO30">
            <v>0</v>
          </cell>
          <cell r="FP30">
            <v>175.58</v>
          </cell>
          <cell r="FQ30">
            <v>0</v>
          </cell>
          <cell r="FR30">
            <v>697.62100000000009</v>
          </cell>
          <cell r="FS30">
            <v>695.62100000000009</v>
          </cell>
          <cell r="FT30">
            <v>2</v>
          </cell>
          <cell r="FU30">
            <v>0</v>
          </cell>
          <cell r="FV30">
            <v>162</v>
          </cell>
          <cell r="FW30">
            <v>0</v>
          </cell>
          <cell r="FX30">
            <v>162</v>
          </cell>
          <cell r="FZ30">
            <v>604.26295830000004</v>
          </cell>
          <cell r="GA30">
            <v>0</v>
          </cell>
          <cell r="GB30">
            <v>10.842000000000002</v>
          </cell>
          <cell r="GC30">
            <v>0</v>
          </cell>
          <cell r="GD30">
            <v>18.175000000000001</v>
          </cell>
          <cell r="GE30">
            <v>18.175000000000001</v>
          </cell>
          <cell r="GF30">
            <v>0</v>
          </cell>
          <cell r="GG30">
            <v>0</v>
          </cell>
          <cell r="GH30">
            <v>112</v>
          </cell>
          <cell r="GI30">
            <v>0</v>
          </cell>
          <cell r="GJ30">
            <v>112</v>
          </cell>
          <cell r="GK30">
            <v>514.82344348999948</v>
          </cell>
          <cell r="GL30">
            <v>0</v>
          </cell>
          <cell r="GM30">
            <v>0</v>
          </cell>
          <cell r="GN30">
            <v>0</v>
          </cell>
          <cell r="GO30">
            <v>59.307000000000002</v>
          </cell>
          <cell r="GP30">
            <v>59.307000000000002</v>
          </cell>
          <cell r="GQ30">
            <v>0</v>
          </cell>
          <cell r="GR30">
            <v>0</v>
          </cell>
          <cell r="GS30">
            <v>1</v>
          </cell>
          <cell r="GT30">
            <v>0</v>
          </cell>
          <cell r="GU30">
            <v>1</v>
          </cell>
          <cell r="GV30">
            <v>475.62674384858701</v>
          </cell>
          <cell r="GW30">
            <v>0</v>
          </cell>
          <cell r="GX30">
            <v>0</v>
          </cell>
          <cell r="GY30">
            <v>0</v>
          </cell>
          <cell r="GZ30">
            <v>53</v>
          </cell>
          <cell r="HA30">
            <v>53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39.196699641412465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6.3069999999999995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660.58093822000001</v>
          </cell>
          <cell r="IZ30">
            <v>0</v>
          </cell>
          <cell r="JA30">
            <v>0</v>
          </cell>
          <cell r="JB30">
            <v>0</v>
          </cell>
          <cell r="JC30">
            <v>50.458500000000008</v>
          </cell>
          <cell r="JD30">
            <v>50.458500000000008</v>
          </cell>
          <cell r="JE30">
            <v>0</v>
          </cell>
          <cell r="JF30">
            <v>0</v>
          </cell>
          <cell r="JG30">
            <v>14</v>
          </cell>
          <cell r="JH30">
            <v>0</v>
          </cell>
          <cell r="JI30">
            <v>14</v>
          </cell>
          <cell r="JJ30">
            <v>2.0477729099999999</v>
          </cell>
          <cell r="JK30">
            <v>0</v>
          </cell>
          <cell r="JL30">
            <v>0</v>
          </cell>
          <cell r="JM30">
            <v>0</v>
          </cell>
          <cell r="JN30">
            <v>0.73250000000000004</v>
          </cell>
          <cell r="JO30">
            <v>0.73250000000000004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102.93556298</v>
          </cell>
          <cell r="JV30">
            <v>0</v>
          </cell>
          <cell r="JW30">
            <v>0</v>
          </cell>
          <cell r="JX30">
            <v>0</v>
          </cell>
          <cell r="JY30">
            <v>3.4590000000000001</v>
          </cell>
          <cell r="JZ30">
            <v>3.4590000000000001</v>
          </cell>
          <cell r="KA30">
            <v>0</v>
          </cell>
          <cell r="KB30">
            <v>0</v>
          </cell>
          <cell r="KC30">
            <v>3</v>
          </cell>
          <cell r="KD30">
            <v>0</v>
          </cell>
          <cell r="KE30">
            <v>3</v>
          </cell>
          <cell r="KF30">
            <v>555.59760232999997</v>
          </cell>
          <cell r="KG30">
            <v>0</v>
          </cell>
          <cell r="KH30">
            <v>0</v>
          </cell>
          <cell r="KI30">
            <v>0</v>
          </cell>
          <cell r="KJ30">
            <v>46.267000000000003</v>
          </cell>
          <cell r="KK30">
            <v>46.267000000000003</v>
          </cell>
          <cell r="KL30">
            <v>0</v>
          </cell>
          <cell r="KM30">
            <v>0</v>
          </cell>
          <cell r="KN30">
            <v>11</v>
          </cell>
          <cell r="KO30">
            <v>0</v>
          </cell>
          <cell r="KP30">
            <v>11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555.59760232999997</v>
          </cell>
          <cell r="LC30">
            <v>0</v>
          </cell>
          <cell r="LD30">
            <v>0</v>
          </cell>
          <cell r="LE30">
            <v>0</v>
          </cell>
          <cell r="LF30">
            <v>46.267000000000003</v>
          </cell>
          <cell r="LG30">
            <v>46.267000000000003</v>
          </cell>
          <cell r="LH30">
            <v>0</v>
          </cell>
          <cell r="LI30">
            <v>0</v>
          </cell>
          <cell r="LJ30">
            <v>11</v>
          </cell>
          <cell r="LK30">
            <v>0</v>
          </cell>
          <cell r="LL30">
            <v>11</v>
          </cell>
          <cell r="LQ30">
            <v>0</v>
          </cell>
          <cell r="LR30">
            <v>0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>
            <v>0</v>
          </cell>
          <cell r="OM30">
            <v>0</v>
          </cell>
          <cell r="ON30">
            <v>0</v>
          </cell>
          <cell r="OO30">
            <v>0</v>
          </cell>
          <cell r="OP30">
            <v>0</v>
          </cell>
          <cell r="OR30">
            <v>0</v>
          </cell>
          <cell r="OT30">
            <v>2058.9576829299626</v>
          </cell>
        </row>
        <row r="31">
          <cell r="A31" t="str">
            <v>I_Che154</v>
          </cell>
          <cell r="B31" t="str">
            <v>1.1.3.1</v>
          </cell>
          <cell r="C31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1" t="str">
            <v>I_Che154</v>
          </cell>
          <cell r="E31">
            <v>66.667199999999994</v>
          </cell>
          <cell r="F31">
            <v>0</v>
          </cell>
          <cell r="G31">
            <v>0</v>
          </cell>
          <cell r="H31">
            <v>104.56585699</v>
          </cell>
          <cell r="I31">
            <v>0</v>
          </cell>
          <cell r="J31">
            <v>66.667199999999994</v>
          </cell>
          <cell r="K31">
            <v>-0.80260947000000726</v>
          </cell>
          <cell r="L31">
            <v>67.469809470000001</v>
          </cell>
          <cell r="M31">
            <v>0</v>
          </cell>
          <cell r="N31">
            <v>0</v>
          </cell>
          <cell r="O31">
            <v>0.79980928000000007</v>
          </cell>
          <cell r="P31">
            <v>0</v>
          </cell>
          <cell r="Q31">
            <v>66.670000189999996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37.096047519999999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37.096047519999999</v>
          </cell>
          <cell r="BM31">
            <v>37.096047519999999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37.096047519999999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56.497627118644068</v>
          </cell>
          <cell r="CY31">
            <v>5.9458143054923873</v>
          </cell>
          <cell r="CZ31">
            <v>4.3215084745762704</v>
          </cell>
          <cell r="DA31">
            <v>40.744338983050845</v>
          </cell>
          <cell r="DB31">
            <v>5.48596535552457</v>
          </cell>
          <cell r="DE31">
            <v>88.737137840000003</v>
          </cell>
          <cell r="DF31">
            <v>0</v>
          </cell>
          <cell r="DG31">
            <v>56.497627118644068</v>
          </cell>
          <cell r="DH31">
            <v>-32.239510721355934</v>
          </cell>
          <cell r="DI31">
            <v>88.737137840000003</v>
          </cell>
          <cell r="DJ31">
            <v>3.4956187999999999</v>
          </cell>
          <cell r="DK31">
            <v>6.20566979</v>
          </cell>
          <cell r="DL31">
            <v>70.941214029999998</v>
          </cell>
          <cell r="DM31">
            <v>8.0946352200000007</v>
          </cell>
          <cell r="DN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56.497627118644068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2</v>
          </cell>
          <cell r="FW31">
            <v>0</v>
          </cell>
          <cell r="FX31">
            <v>2</v>
          </cell>
          <cell r="FZ31">
            <v>88.737137840000003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2</v>
          </cell>
          <cell r="GI31">
            <v>0</v>
          </cell>
          <cell r="GJ31">
            <v>2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0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0</v>
          </cell>
          <cell r="JH31">
            <v>0</v>
          </cell>
          <cell r="JI31">
            <v>0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0</v>
          </cell>
          <cell r="JS31">
            <v>0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0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0</v>
          </cell>
          <cell r="LK31">
            <v>0</v>
          </cell>
          <cell r="LL31">
            <v>0</v>
          </cell>
          <cell r="LQ31">
            <v>0</v>
          </cell>
          <cell r="LR31">
            <v>0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>
            <v>2018</v>
          </cell>
          <cell r="OM31">
            <v>2018</v>
          </cell>
          <cell r="ON31">
            <v>2019</v>
          </cell>
          <cell r="OO31">
            <v>2019</v>
          </cell>
          <cell r="OP31" t="str">
            <v>з</v>
          </cell>
          <cell r="OR31">
            <v>0</v>
          </cell>
          <cell r="OT31">
            <v>66.667199999999994</v>
          </cell>
        </row>
        <row r="32">
          <cell r="A32" t="str">
            <v>I_Che155</v>
          </cell>
          <cell r="B32" t="str">
            <v>1.1.3.1</v>
          </cell>
          <cell r="C32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2" t="str">
            <v>I_Che155</v>
          </cell>
          <cell r="E32">
            <v>66.667199999999994</v>
          </cell>
          <cell r="F32">
            <v>0</v>
          </cell>
          <cell r="G32">
            <v>0</v>
          </cell>
          <cell r="H32">
            <v>75.427327680000005</v>
          </cell>
          <cell r="I32">
            <v>0</v>
          </cell>
          <cell r="J32">
            <v>66.667199999999994</v>
          </cell>
          <cell r="K32">
            <v>-0.36018780000000561</v>
          </cell>
          <cell r="L32">
            <v>67.0273878</v>
          </cell>
          <cell r="M32">
            <v>0</v>
          </cell>
          <cell r="N32">
            <v>0</v>
          </cell>
          <cell r="O32">
            <v>0.40121259999999997</v>
          </cell>
          <cell r="P32">
            <v>0</v>
          </cell>
          <cell r="Q32">
            <v>66.626175200000006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8.3999398799999998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8.3999398799999998</v>
          </cell>
          <cell r="BM32">
            <v>7.0909677000000002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7.0909677000000002</v>
          </cell>
          <cell r="BS32">
            <v>1.30897218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1.30897218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 t="str">
            <v/>
          </cell>
          <cell r="CT32" t="str">
            <v/>
          </cell>
          <cell r="CU32" t="str">
            <v>1 2</v>
          </cell>
          <cell r="CX32">
            <v>56.497627118644068</v>
          </cell>
          <cell r="CY32">
            <v>5.9458143054923873</v>
          </cell>
          <cell r="CZ32">
            <v>4.3215084745762704</v>
          </cell>
          <cell r="DA32">
            <v>40.744338983050845</v>
          </cell>
          <cell r="DB32">
            <v>5.48596535552457</v>
          </cell>
          <cell r="DE32">
            <v>63.98266606</v>
          </cell>
          <cell r="DF32">
            <v>0</v>
          </cell>
          <cell r="DG32">
            <v>56.497627118644068</v>
          </cell>
          <cell r="DH32">
            <v>-7.4850389413559313</v>
          </cell>
          <cell r="DI32">
            <v>63.98266606</v>
          </cell>
          <cell r="DJ32">
            <v>3.6648414599999999</v>
          </cell>
          <cell r="DK32">
            <v>6.0235589999999997</v>
          </cell>
          <cell r="DL32">
            <v>48.551260999999997</v>
          </cell>
          <cell r="DM32">
            <v>5.7430045999999999</v>
          </cell>
          <cell r="DN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 t="str">
            <v/>
          </cell>
          <cell r="DY32" t="str">
            <v/>
          </cell>
          <cell r="DZ32" t="str">
            <v/>
          </cell>
          <cell r="EA32" t="str">
            <v/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56.497627118644068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2</v>
          </cell>
          <cell r="FW32">
            <v>0</v>
          </cell>
          <cell r="FX32">
            <v>2</v>
          </cell>
          <cell r="FZ32">
            <v>63.98266606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2</v>
          </cell>
          <cell r="GI32">
            <v>0</v>
          </cell>
          <cell r="GJ32">
            <v>2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>
            <v>0</v>
          </cell>
          <cell r="LR32">
            <v>0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2018</v>
          </cell>
          <cell r="OM32">
            <v>2018</v>
          </cell>
          <cell r="ON32">
            <v>2019</v>
          </cell>
          <cell r="OO32">
            <v>2019</v>
          </cell>
          <cell r="OP32" t="str">
            <v>з</v>
          </cell>
          <cell r="OR32">
            <v>0</v>
          </cell>
          <cell r="OT32">
            <v>66.667199999999994</v>
          </cell>
        </row>
        <row r="33">
          <cell r="A33" t="str">
            <v>I_Che156</v>
          </cell>
          <cell r="B33" t="str">
            <v>1.1.3.1</v>
          </cell>
          <cell r="C33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3" t="str">
            <v>I_Che156</v>
          </cell>
          <cell r="E33">
            <v>6.4258690237000007</v>
          </cell>
          <cell r="F33">
            <v>0</v>
          </cell>
          <cell r="G33">
            <v>0</v>
          </cell>
          <cell r="H33">
            <v>1.3502471700000001</v>
          </cell>
          <cell r="I33">
            <v>0</v>
          </cell>
          <cell r="J33">
            <v>6.4258690237000007</v>
          </cell>
          <cell r="K33">
            <v>5.3456712837000007</v>
          </cell>
          <cell r="L33">
            <v>1.08019774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1.08019774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0.27004942999999998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0.27004942999999998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0.27004942999999998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0.27004942999999998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>
            <v>2</v>
          </cell>
          <cell r="CS33" t="str">
            <v/>
          </cell>
          <cell r="CT33" t="str">
            <v/>
          </cell>
          <cell r="CU33" t="str">
            <v>2</v>
          </cell>
          <cell r="CX33">
            <v>5.4456517150000012</v>
          </cell>
          <cell r="CY33">
            <v>0.21294110169491659</v>
          </cell>
          <cell r="CZ33">
            <v>0.32378050000000003</v>
          </cell>
          <cell r="DA33">
            <v>4.7439431000000001</v>
          </cell>
          <cell r="DB33">
            <v>0.16498701330508475</v>
          </cell>
          <cell r="DE33">
            <v>3.4351589499999999</v>
          </cell>
          <cell r="DF33">
            <v>0</v>
          </cell>
          <cell r="DG33">
            <v>5.4456517150000012</v>
          </cell>
          <cell r="DH33">
            <v>4.3013744550000013</v>
          </cell>
          <cell r="DI33">
            <v>1.14427726</v>
          </cell>
          <cell r="DJ33">
            <v>1.14427726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 t="str">
            <v/>
          </cell>
          <cell r="DY33">
            <v>2</v>
          </cell>
          <cell r="DZ33" t="str">
            <v/>
          </cell>
          <cell r="EA33" t="str">
            <v/>
          </cell>
          <cell r="EB33" t="str">
            <v>2</v>
          </cell>
          <cell r="EC33">
            <v>2.29088169</v>
          </cell>
          <cell r="ED33">
            <v>7.6980999999999994E-2</v>
          </cell>
          <cell r="EE33">
            <v>2.0099830000000001</v>
          </cell>
          <cell r="EF33">
            <v>0.20391769000000001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2.29088169</v>
          </cell>
          <cell r="EN33">
            <v>7.6980999999999994E-2</v>
          </cell>
          <cell r="EO33">
            <v>2.0099830000000001</v>
          </cell>
          <cell r="EP33">
            <v>0.20391769000000001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5.4456517150000012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1</v>
          </cell>
          <cell r="FW33">
            <v>0</v>
          </cell>
          <cell r="FX33">
            <v>1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3.4351589500000004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1</v>
          </cell>
          <cell r="JH33">
            <v>0</v>
          </cell>
          <cell r="JI33">
            <v>1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3.4351589500000004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3.4351589500000004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2018</v>
          </cell>
          <cell r="OM33">
            <v>2019</v>
          </cell>
          <cell r="ON33">
            <v>2019</v>
          </cell>
          <cell r="OO33">
            <v>2019</v>
          </cell>
          <cell r="OP33" t="str">
            <v>з</v>
          </cell>
          <cell r="OR33">
            <v>0</v>
          </cell>
          <cell r="OT33">
            <v>6.4258690237000007</v>
          </cell>
        </row>
        <row r="34">
          <cell r="A34" t="str">
            <v>I_Che157</v>
          </cell>
          <cell r="B34" t="str">
            <v>1.1.3.1</v>
          </cell>
          <cell r="C34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4" t="str">
            <v>I_Che157</v>
          </cell>
          <cell r="E34">
            <v>6.3037113574200019</v>
          </cell>
          <cell r="F34">
            <v>0</v>
          </cell>
          <cell r="G34">
            <v>0</v>
          </cell>
          <cell r="H34">
            <v>1.2415396099999998</v>
          </cell>
          <cell r="I34">
            <v>0</v>
          </cell>
          <cell r="J34">
            <v>6.3037113574200019</v>
          </cell>
          <cell r="K34">
            <v>5.3104796674200019</v>
          </cell>
          <cell r="L34">
            <v>0.99323169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0.99323169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0.24830791999999999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0.24830791999999999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0.24830791999999999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0.24830791999999999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>
            <v>2</v>
          </cell>
          <cell r="CS34" t="str">
            <v/>
          </cell>
          <cell r="CT34" t="str">
            <v/>
          </cell>
          <cell r="CU34" t="str">
            <v>2</v>
          </cell>
          <cell r="CX34">
            <v>5.3421282690000016</v>
          </cell>
          <cell r="CY34">
            <v>0.12776466101695089</v>
          </cell>
          <cell r="CZ34">
            <v>0.32378050000000003</v>
          </cell>
          <cell r="DA34">
            <v>4.7439431000000001</v>
          </cell>
          <cell r="DB34">
            <v>0.14664000798305082</v>
          </cell>
          <cell r="DE34">
            <v>4.9372881399999997</v>
          </cell>
          <cell r="DF34">
            <v>0</v>
          </cell>
          <cell r="DG34">
            <v>5.3421282690000016</v>
          </cell>
          <cell r="DH34">
            <v>4.2899760590000016</v>
          </cell>
          <cell r="DI34">
            <v>1.05215221</v>
          </cell>
          <cell r="DJ34">
            <v>1.05215221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 t="str">
            <v/>
          </cell>
          <cell r="DY34">
            <v>2</v>
          </cell>
          <cell r="DZ34" t="str">
            <v/>
          </cell>
          <cell r="EA34" t="str">
            <v/>
          </cell>
          <cell r="EB34" t="str">
            <v>2</v>
          </cell>
          <cell r="EC34">
            <v>3.8851359300000001</v>
          </cell>
          <cell r="ED34">
            <v>0.25903500000000002</v>
          </cell>
          <cell r="EE34">
            <v>3.2832699999999999</v>
          </cell>
          <cell r="EF34">
            <v>0.34283092999999998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3.8851359300000001</v>
          </cell>
          <cell r="EN34">
            <v>0.25903500000000002</v>
          </cell>
          <cell r="EO34">
            <v>3.2832699999999999</v>
          </cell>
          <cell r="EP34">
            <v>0.34283092999999998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5.3421282690000016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1</v>
          </cell>
          <cell r="FW34">
            <v>0</v>
          </cell>
          <cell r="FX34">
            <v>1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4.9372881399999997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1</v>
          </cell>
          <cell r="JH34">
            <v>0</v>
          </cell>
          <cell r="JI34">
            <v>1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0</v>
          </cell>
          <cell r="KD34">
            <v>0</v>
          </cell>
          <cell r="KE34">
            <v>0</v>
          </cell>
          <cell r="KF34">
            <v>4.9372881399999997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4.9372881399999997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0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>
            <v>2018</v>
          </cell>
          <cell r="OM34">
            <v>2019</v>
          </cell>
          <cell r="ON34">
            <v>2019</v>
          </cell>
          <cell r="OO34">
            <v>2019</v>
          </cell>
          <cell r="OP34" t="str">
            <v>з</v>
          </cell>
          <cell r="OR34">
            <v>0</v>
          </cell>
          <cell r="OT34">
            <v>6.3037113574200019</v>
          </cell>
        </row>
        <row r="35">
          <cell r="A35" t="str">
            <v>I_Che158</v>
          </cell>
          <cell r="B35" t="str">
            <v>1.1.3.1</v>
          </cell>
          <cell r="C35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5" t="str">
            <v>I_Che158</v>
          </cell>
          <cell r="E35">
            <v>4.2839554260000012</v>
          </cell>
          <cell r="F35">
            <v>0</v>
          </cell>
          <cell r="G35">
            <v>0</v>
          </cell>
          <cell r="H35">
            <v>4.7638842500000003</v>
          </cell>
          <cell r="I35">
            <v>0</v>
          </cell>
          <cell r="J35">
            <v>4.2839554260000012</v>
          </cell>
          <cell r="K35">
            <v>-5.7955953999998755E-2</v>
          </cell>
          <cell r="L35">
            <v>4.34191138</v>
          </cell>
          <cell r="M35">
            <v>0</v>
          </cell>
          <cell r="N35">
            <v>0</v>
          </cell>
          <cell r="O35">
            <v>1.4131579999999999E-2</v>
          </cell>
          <cell r="P35">
            <v>0</v>
          </cell>
          <cell r="Q35">
            <v>4.3277798000000001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0.42197286999999994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0.42197286999999994</v>
          </cell>
          <cell r="BM35">
            <v>0.23619411999999998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0.23619411999999998</v>
          </cell>
          <cell r="BS35">
            <v>0.18577874999999999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0.18577874999999999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 t="str">
            <v/>
          </cell>
          <cell r="CT35" t="str">
            <v/>
          </cell>
          <cell r="CU35" t="str">
            <v>1 2</v>
          </cell>
          <cell r="CX35">
            <v>3.6304707000000009</v>
          </cell>
          <cell r="CY35">
            <v>0.10553070000000055</v>
          </cell>
          <cell r="CZ35">
            <v>7.7170000000000002E-2</v>
          </cell>
          <cell r="DA35">
            <v>3.3668200000000001</v>
          </cell>
          <cell r="DB35">
            <v>8.0950000000000064E-2</v>
          </cell>
          <cell r="DE35">
            <v>4.0393457100000001</v>
          </cell>
          <cell r="DF35">
            <v>0</v>
          </cell>
          <cell r="DG35">
            <v>3.6304707000000009</v>
          </cell>
          <cell r="DH35">
            <v>-0.40887500999999915</v>
          </cell>
          <cell r="DI35">
            <v>4.0393457100000001</v>
          </cell>
          <cell r="DJ35">
            <v>0.15743962</v>
          </cell>
          <cell r="DK35">
            <v>0.235292</v>
          </cell>
          <cell r="DL35">
            <v>3.432318</v>
          </cell>
          <cell r="DM35">
            <v>0.21429608999999999</v>
          </cell>
          <cell r="DN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3.6304707000000009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1</v>
          </cell>
          <cell r="FW35">
            <v>0</v>
          </cell>
          <cell r="FX35">
            <v>1</v>
          </cell>
          <cell r="FZ35">
            <v>4.0393457100000001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1</v>
          </cell>
          <cell r="GI35">
            <v>0</v>
          </cell>
          <cell r="GJ35">
            <v>1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>
            <v>0</v>
          </cell>
          <cell r="LR35">
            <v>0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2018</v>
          </cell>
          <cell r="OM35">
            <v>2018</v>
          </cell>
          <cell r="ON35">
            <v>2019</v>
          </cell>
          <cell r="OO35">
            <v>2019</v>
          </cell>
          <cell r="OP35" t="str">
            <v>з</v>
          </cell>
          <cell r="OR35">
            <v>0</v>
          </cell>
          <cell r="OT35">
            <v>4.2839554260000012</v>
          </cell>
        </row>
        <row r="36">
          <cell r="A36" t="str">
            <v>I_Che159</v>
          </cell>
          <cell r="B36" t="str">
            <v>1.1.3.1</v>
          </cell>
          <cell r="C36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6" t="str">
            <v>I_Che159</v>
          </cell>
          <cell r="E36">
            <v>6.3647901905600008</v>
          </cell>
          <cell r="F36">
            <v>0</v>
          </cell>
          <cell r="G36">
            <v>0</v>
          </cell>
          <cell r="H36">
            <v>7.0265916000000006</v>
          </cell>
          <cell r="I36">
            <v>0</v>
          </cell>
          <cell r="J36">
            <v>6.3647901905600008</v>
          </cell>
          <cell r="K36">
            <v>-2.4427559439999413E-2</v>
          </cell>
          <cell r="L36">
            <v>6.3892177500000003</v>
          </cell>
          <cell r="M36">
            <v>0</v>
          </cell>
          <cell r="N36">
            <v>0</v>
          </cell>
          <cell r="O36">
            <v>2.4427569999999999E-2</v>
          </cell>
          <cell r="P36">
            <v>0</v>
          </cell>
          <cell r="Q36">
            <v>6.36479018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0.63737385000000013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0.63737385000000013</v>
          </cell>
          <cell r="BM36">
            <v>0.32523374000000005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0.32523374000000005</v>
          </cell>
          <cell r="BS36">
            <v>0.31214011000000003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0.31214011000000003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1</v>
          </cell>
          <cell r="CR36">
            <v>2</v>
          </cell>
          <cell r="CS36" t="str">
            <v/>
          </cell>
          <cell r="CT36" t="str">
            <v/>
          </cell>
          <cell r="CU36" t="str">
            <v>1 2</v>
          </cell>
          <cell r="CX36">
            <v>5.393889992000001</v>
          </cell>
          <cell r="CY36">
            <v>0.17035288135593321</v>
          </cell>
          <cell r="CZ36">
            <v>0.32378050000000003</v>
          </cell>
          <cell r="DA36">
            <v>4.7439431000000001</v>
          </cell>
          <cell r="DB36">
            <v>0.15581351064406787</v>
          </cell>
          <cell r="DE36">
            <v>5.9584648800000002</v>
          </cell>
          <cell r="DF36">
            <v>0</v>
          </cell>
          <cell r="DG36">
            <v>5.393889992000001</v>
          </cell>
          <cell r="DH36">
            <v>-0.56457488799999922</v>
          </cell>
          <cell r="DI36">
            <v>5.9584648800000002</v>
          </cell>
          <cell r="DJ36">
            <v>0.45200950000000001</v>
          </cell>
          <cell r="DK36">
            <v>0.485487</v>
          </cell>
          <cell r="DL36">
            <v>4.7209190000000003</v>
          </cell>
          <cell r="DM36">
            <v>0.30004938000000003</v>
          </cell>
          <cell r="DN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5.393889992000001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1</v>
          </cell>
          <cell r="FW36">
            <v>0</v>
          </cell>
          <cell r="FX36">
            <v>1</v>
          </cell>
          <cell r="FZ36">
            <v>5.9584648800000002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1</v>
          </cell>
          <cell r="GI36">
            <v>0</v>
          </cell>
          <cell r="GJ36">
            <v>1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0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0</v>
          </cell>
          <cell r="JH36">
            <v>0</v>
          </cell>
          <cell r="JI36">
            <v>0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0</v>
          </cell>
          <cell r="LK36">
            <v>0</v>
          </cell>
          <cell r="LL36">
            <v>0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2018</v>
          </cell>
          <cell r="OM36">
            <v>2018</v>
          </cell>
          <cell r="ON36">
            <v>2019</v>
          </cell>
          <cell r="OO36">
            <v>2019</v>
          </cell>
          <cell r="OP36" t="str">
            <v>з</v>
          </cell>
          <cell r="OR36">
            <v>0</v>
          </cell>
          <cell r="OT36">
            <v>6.3647901905600008</v>
          </cell>
        </row>
        <row r="37">
          <cell r="A37" t="str">
            <v>I_Che161</v>
          </cell>
          <cell r="B37" t="str">
            <v>1.1.3.1</v>
          </cell>
          <cell r="C37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7" t="str">
            <v>I_Che161</v>
          </cell>
          <cell r="E37">
            <v>4.2424466839999999</v>
          </cell>
          <cell r="F37">
            <v>0</v>
          </cell>
          <cell r="G37">
            <v>0</v>
          </cell>
          <cell r="H37">
            <v>0.97962117999999987</v>
          </cell>
          <cell r="I37">
            <v>0</v>
          </cell>
          <cell r="J37">
            <v>4.2424466839999999</v>
          </cell>
          <cell r="K37">
            <v>3.4587497439999999</v>
          </cell>
          <cell r="L37">
            <v>0.7836969399999999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0.7836969399999999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0.19592424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0.19592424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0.19592424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0.19592424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>
            <v>2</v>
          </cell>
          <cell r="CS37" t="str">
            <v/>
          </cell>
          <cell r="CT37" t="str">
            <v/>
          </cell>
          <cell r="CU37" t="str">
            <v>2</v>
          </cell>
          <cell r="CX37">
            <v>3.5952938000000003</v>
          </cell>
          <cell r="CY37">
            <v>7.0353799999999952E-2</v>
          </cell>
          <cell r="CZ37">
            <v>7.7170000000000002E-2</v>
          </cell>
          <cell r="DA37">
            <v>3.3668200000000001</v>
          </cell>
          <cell r="DB37">
            <v>8.0950000000000036E-2</v>
          </cell>
          <cell r="DE37">
            <v>11.074995919999999</v>
          </cell>
          <cell r="DF37">
            <v>0</v>
          </cell>
          <cell r="DG37">
            <v>3.5952938000000003</v>
          </cell>
          <cell r="DH37">
            <v>2.7651063600000003</v>
          </cell>
          <cell r="DI37">
            <v>0.83018744</v>
          </cell>
          <cell r="DJ37">
            <v>0.83018744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 t="str">
            <v/>
          </cell>
          <cell r="DY37">
            <v>2</v>
          </cell>
          <cell r="DZ37" t="str">
            <v/>
          </cell>
          <cell r="EA37" t="str">
            <v/>
          </cell>
          <cell r="EB37" t="str">
            <v>2</v>
          </cell>
          <cell r="EC37">
            <v>10.24480848</v>
          </cell>
          <cell r="ED37">
            <v>0</v>
          </cell>
          <cell r="EE37">
            <v>0.106422</v>
          </cell>
          <cell r="EF37">
            <v>9.1964609999999993</v>
          </cell>
          <cell r="EG37">
            <v>0.94192547999999998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10.24480848</v>
          </cell>
          <cell r="EN37">
            <v>0</v>
          </cell>
          <cell r="EO37">
            <v>0.106422</v>
          </cell>
          <cell r="EP37">
            <v>9.1964609999999993</v>
          </cell>
          <cell r="EQ37">
            <v>0.94192547999999998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3.5952938000000003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1</v>
          </cell>
          <cell r="FW37">
            <v>0</v>
          </cell>
          <cell r="FX37">
            <v>1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11.074995919999999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1</v>
          </cell>
          <cell r="JH37">
            <v>0</v>
          </cell>
          <cell r="JI37">
            <v>1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0</v>
          </cell>
          <cell r="JS37">
            <v>0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0</v>
          </cell>
          <cell r="KD37">
            <v>0</v>
          </cell>
          <cell r="KE37">
            <v>0</v>
          </cell>
          <cell r="KF37">
            <v>11.074995919999999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11.074995919999999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0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>
            <v>2018</v>
          </cell>
          <cell r="OM37">
            <v>2019</v>
          </cell>
          <cell r="ON37">
            <v>2019</v>
          </cell>
          <cell r="OO37">
            <v>2019</v>
          </cell>
          <cell r="OP37" t="str">
            <v>с</v>
          </cell>
          <cell r="OR37">
            <v>0</v>
          </cell>
          <cell r="OT37">
            <v>4.2424466839999999</v>
          </cell>
        </row>
        <row r="38">
          <cell r="A38" t="str">
            <v>I_Che163</v>
          </cell>
          <cell r="B38" t="str">
            <v>1.1.3.1</v>
          </cell>
          <cell r="C38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8" t="str">
            <v>I_Che163</v>
          </cell>
          <cell r="E38">
            <v>4.2424543184767876</v>
          </cell>
          <cell r="F38">
            <v>0</v>
          </cell>
          <cell r="G38">
            <v>0</v>
          </cell>
          <cell r="H38">
            <v>9.6742689999999992E-2</v>
          </cell>
          <cell r="I38">
            <v>0</v>
          </cell>
          <cell r="J38">
            <v>4.2424543184767876</v>
          </cell>
          <cell r="K38">
            <v>4.1650601684767876</v>
          </cell>
          <cell r="L38">
            <v>7.7394149999999995E-2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7.7394149999999995E-2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>
            <v>0</v>
          </cell>
          <cell r="BG38">
            <v>1.9348540000000001E-2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1.9348540000000001E-2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1.9348540000000001E-2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1.9348540000000001E-2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 t="str">
            <v/>
          </cell>
          <cell r="CR38">
            <v>2</v>
          </cell>
          <cell r="CS38" t="str">
            <v/>
          </cell>
          <cell r="CT38" t="str">
            <v/>
          </cell>
          <cell r="CU38" t="str">
            <v>2</v>
          </cell>
          <cell r="CX38">
            <v>3.5953002698955827</v>
          </cell>
          <cell r="CY38">
            <v>7.0360269895582347E-2</v>
          </cell>
          <cell r="CZ38">
            <v>7.7170000000000002E-2</v>
          </cell>
          <cell r="DA38">
            <v>3.3668200000000001</v>
          </cell>
          <cell r="DB38">
            <v>8.0950000000000036E-2</v>
          </cell>
          <cell r="DE38">
            <v>0.65535911000000002</v>
          </cell>
          <cell r="DF38">
            <v>0</v>
          </cell>
          <cell r="DG38">
            <v>3.5953002698955827</v>
          </cell>
          <cell r="DH38">
            <v>3.5133149398955825</v>
          </cell>
          <cell r="DI38">
            <v>8.1985329999999995E-2</v>
          </cell>
          <cell r="DJ38">
            <v>8.1985329999999995E-2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 t="str">
            <v/>
          </cell>
          <cell r="DY38">
            <v>2</v>
          </cell>
          <cell r="DZ38" t="str">
            <v/>
          </cell>
          <cell r="EA38" t="str">
            <v/>
          </cell>
          <cell r="EB38" t="str">
            <v>2</v>
          </cell>
          <cell r="EC38">
            <v>0.57337378000000006</v>
          </cell>
          <cell r="ED38">
            <v>0</v>
          </cell>
          <cell r="EE38">
            <v>2.2460999999999998E-2</v>
          </cell>
          <cell r="EF38">
            <v>0.49929800000000002</v>
          </cell>
          <cell r="EG38">
            <v>5.1614779999999999E-2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0.57337378000000006</v>
          </cell>
          <cell r="EN38">
            <v>0</v>
          </cell>
          <cell r="EO38">
            <v>2.2460999999999998E-2</v>
          </cell>
          <cell r="EP38">
            <v>0.49929800000000002</v>
          </cell>
          <cell r="EQ38">
            <v>5.1614779999999999E-2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>
            <v>0</v>
          </cell>
          <cell r="FN38">
            <v>3.5953002698955827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1</v>
          </cell>
          <cell r="FW38">
            <v>0</v>
          </cell>
          <cell r="FX38">
            <v>1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0.65535911000000002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1</v>
          </cell>
          <cell r="JH38">
            <v>0</v>
          </cell>
          <cell r="JI38">
            <v>1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0.65535911000000002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1</v>
          </cell>
          <cell r="KO38">
            <v>0</v>
          </cell>
          <cell r="KP38">
            <v>1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0.65535911000000002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1</v>
          </cell>
          <cell r="LK38">
            <v>0</v>
          </cell>
          <cell r="LL38">
            <v>1</v>
          </cell>
          <cell r="LQ38">
            <v>0</v>
          </cell>
          <cell r="LR38">
            <v>0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2018</v>
          </cell>
          <cell r="OM38">
            <v>2019</v>
          </cell>
          <cell r="ON38">
            <v>2019</v>
          </cell>
          <cell r="OO38">
            <v>2019</v>
          </cell>
          <cell r="OP38" t="str">
            <v>с</v>
          </cell>
          <cell r="OR38">
            <v>0</v>
          </cell>
          <cell r="OT38">
            <v>4.2424543184767876</v>
          </cell>
        </row>
        <row r="39">
          <cell r="A39" t="str">
            <v>I_Che162</v>
          </cell>
          <cell r="B39" t="str">
            <v>1.1.3.1</v>
          </cell>
          <cell r="C39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39" t="str">
            <v>I_Che162</v>
          </cell>
          <cell r="E39">
            <v>6.5126933317530007</v>
          </cell>
          <cell r="F39">
            <v>0</v>
          </cell>
          <cell r="G39">
            <v>0</v>
          </cell>
          <cell r="H39">
            <v>0.28165667</v>
          </cell>
          <cell r="I39">
            <v>0</v>
          </cell>
          <cell r="J39">
            <v>6.5126933317530007</v>
          </cell>
          <cell r="K39">
            <v>6.2873679917530003</v>
          </cell>
          <cell r="L39">
            <v>0.22532533999999999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0.22532533999999999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5.6331329999999999E-2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5.6331329999999999E-2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5.6331329999999999E-2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5.6331329999999999E-2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>
            <v>2</v>
          </cell>
          <cell r="CS39" t="str">
            <v/>
          </cell>
          <cell r="CT39" t="str">
            <v/>
          </cell>
          <cell r="CU39" t="str">
            <v>2</v>
          </cell>
          <cell r="CX39">
            <v>5.5192316370788141</v>
          </cell>
          <cell r="CY39">
            <v>0.1768140158923735</v>
          </cell>
          <cell r="CZ39">
            <v>0.32378050000000003</v>
          </cell>
          <cell r="DA39">
            <v>4.7439431000000001</v>
          </cell>
          <cell r="DB39">
            <v>0.27469402118644076</v>
          </cell>
          <cell r="DE39">
            <v>2.7506974500000001</v>
          </cell>
          <cell r="DF39">
            <v>0</v>
          </cell>
          <cell r="DG39">
            <v>5.5192316370788141</v>
          </cell>
          <cell r="DH39">
            <v>5.2805395370788144</v>
          </cell>
          <cell r="DI39">
            <v>0.23869210000000002</v>
          </cell>
          <cell r="DJ39">
            <v>0.23869210000000002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 t="str">
            <v/>
          </cell>
          <cell r="DY39">
            <v>2</v>
          </cell>
          <cell r="DZ39" t="str">
            <v/>
          </cell>
          <cell r="EA39" t="str">
            <v/>
          </cell>
          <cell r="EB39" t="str">
            <v>2</v>
          </cell>
          <cell r="EC39">
            <v>2.5120053499999999</v>
          </cell>
          <cell r="ED39">
            <v>0</v>
          </cell>
          <cell r="EE39">
            <v>0.31027100000000002</v>
          </cell>
          <cell r="EF39">
            <v>1.989744</v>
          </cell>
          <cell r="EG39">
            <v>0.21199034999999999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2.5120053499999999</v>
          </cell>
          <cell r="EN39">
            <v>0</v>
          </cell>
          <cell r="EO39">
            <v>0.31027100000000002</v>
          </cell>
          <cell r="EP39">
            <v>1.989744</v>
          </cell>
          <cell r="EQ39">
            <v>0.21199034999999999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5.5192316370788141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1</v>
          </cell>
          <cell r="FW39">
            <v>0</v>
          </cell>
          <cell r="FX39">
            <v>1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2.7506974500000001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1</v>
          </cell>
          <cell r="JH39">
            <v>0</v>
          </cell>
          <cell r="JI39">
            <v>1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2.7506974500000001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2.7506974500000001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2018</v>
          </cell>
          <cell r="OM39">
            <v>2019</v>
          </cell>
          <cell r="ON39">
            <v>2019</v>
          </cell>
          <cell r="OO39">
            <v>2019</v>
          </cell>
          <cell r="OP39" t="str">
            <v>с</v>
          </cell>
          <cell r="OR39">
            <v>0</v>
          </cell>
          <cell r="OT39">
            <v>6.5126933317530007</v>
          </cell>
        </row>
        <row r="40">
          <cell r="A40" t="str">
            <v>J_Che248</v>
          </cell>
          <cell r="B40" t="str">
            <v>1.1.3.1</v>
          </cell>
          <cell r="C40" t="str">
            <v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0" t="str">
            <v>J_Che248</v>
          </cell>
          <cell r="E40" t="str">
            <v>нд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17.319510000000001</v>
          </cell>
          <cell r="K40">
            <v>17.319510000000001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>
            <v>4</v>
          </cell>
          <cell r="BF40" t="str">
            <v>1 2 3 4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11.67844588</v>
          </cell>
          <cell r="DF40">
            <v>0</v>
          </cell>
          <cell r="DG40">
            <v>14.432925000000001</v>
          </cell>
          <cell r="DH40">
            <v>14.432925000000001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 t="str">
            <v/>
          </cell>
          <cell r="DZ40">
            <v>3</v>
          </cell>
          <cell r="EA40" t="str">
            <v/>
          </cell>
          <cell r="EB40" t="str">
            <v>3</v>
          </cell>
          <cell r="EC40">
            <v>11.67844588</v>
          </cell>
          <cell r="ED40">
            <v>1.6934919100000001</v>
          </cell>
          <cell r="EE40">
            <v>9.9270602599999993</v>
          </cell>
          <cell r="EF40">
            <v>8.1523999999999995E-4</v>
          </cell>
          <cell r="EG40">
            <v>5.7078469999999999E-2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11.67844588</v>
          </cell>
          <cell r="ES40">
            <v>1.6934919100000001</v>
          </cell>
          <cell r="ET40">
            <v>9.9270602599999993</v>
          </cell>
          <cell r="EU40">
            <v>8.1523999999999995E-4</v>
          </cell>
          <cell r="EV40">
            <v>5.7078469999999999E-2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11.67844588</v>
          </cell>
          <cell r="FC40">
            <v>1.6934919100000001</v>
          </cell>
          <cell r="FD40">
            <v>9.9270602599999993</v>
          </cell>
          <cell r="FE40">
            <v>8.1523999999999995E-4</v>
          </cell>
          <cell r="FF40">
            <v>5.7078469999999999E-2</v>
          </cell>
          <cell r="FG40">
            <v>1</v>
          </cell>
          <cell r="FH40">
            <v>2</v>
          </cell>
          <cell r="FI40">
            <v>3</v>
          </cell>
          <cell r="FJ40">
            <v>4</v>
          </cell>
          <cell r="FK40" t="str">
            <v>1 2 3 4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>
            <v>0</v>
          </cell>
          <cell r="IE40" t="str">
            <v>нд</v>
          </cell>
          <cell r="IF40">
            <v>0</v>
          </cell>
          <cell r="IG40">
            <v>0</v>
          </cell>
          <cell r="IH40" t="str">
            <v>нд</v>
          </cell>
          <cell r="II40" t="str">
            <v>нд</v>
          </cell>
          <cell r="IJ40" t="str">
            <v>нд</v>
          </cell>
          <cell r="IK40">
            <v>0</v>
          </cell>
          <cell r="IL40">
            <v>0</v>
          </cell>
          <cell r="IM40">
            <v>0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11.67844588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11.67844588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11.67844588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2019</v>
          </cell>
          <cell r="OM40">
            <v>2019</v>
          </cell>
          <cell r="ON40">
            <v>2019</v>
          </cell>
          <cell r="OO40">
            <v>2019</v>
          </cell>
          <cell r="OP40" t="str">
            <v>п</v>
          </cell>
          <cell r="OR40">
            <v>0</v>
          </cell>
          <cell r="OT40">
            <v>17.319510000000001</v>
          </cell>
        </row>
        <row r="41">
          <cell r="A41" t="str">
            <v>J_Che247</v>
          </cell>
          <cell r="B41" t="str">
            <v>1.1.3.1</v>
          </cell>
          <cell r="C41" t="str">
            <v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1" t="str">
            <v>J_Che247</v>
          </cell>
          <cell r="E41" t="str">
            <v>нд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4.2170879999999995</v>
          </cell>
          <cell r="K41">
            <v>4.2170879999999995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нд</v>
          </cell>
          <cell r="S41" t="str">
            <v>нд</v>
          </cell>
          <cell r="T41" t="str">
            <v>нд</v>
          </cell>
          <cell r="U41" t="str">
            <v>нд</v>
          </cell>
          <cell r="V41" t="str">
            <v>нд</v>
          </cell>
          <cell r="W41" t="str">
            <v>нд</v>
          </cell>
          <cell r="X41" t="str">
            <v>нд</v>
          </cell>
          <cell r="Y41" t="str">
            <v>нд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 t="str">
            <v>нд</v>
          </cell>
          <cell r="AH41" t="str">
            <v>нд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 t="str">
            <v>нд</v>
          </cell>
          <cell r="AN41" t="str">
            <v>нд</v>
          </cell>
          <cell r="AO41" t="str">
            <v>нд</v>
          </cell>
          <cell r="AP41" t="str">
            <v>нд</v>
          </cell>
          <cell r="AQ41" t="str">
            <v>нд</v>
          </cell>
          <cell r="AR41" t="str">
            <v>нд</v>
          </cell>
          <cell r="AS41" t="str">
            <v>нд</v>
          </cell>
          <cell r="AT41" t="str">
            <v>нд</v>
          </cell>
          <cell r="AU41" t="str">
            <v>нд</v>
          </cell>
          <cell r="AV41" t="str">
            <v>нд</v>
          </cell>
          <cell r="AW41" t="str">
            <v>нд</v>
          </cell>
          <cell r="AX41" t="str">
            <v>нд</v>
          </cell>
          <cell r="AY41" t="str">
            <v>нд</v>
          </cell>
          <cell r="AZ41" t="str">
            <v>нд</v>
          </cell>
          <cell r="BA41" t="str">
            <v>нд</v>
          </cell>
          <cell r="BB41">
            <v>1</v>
          </cell>
          <cell r="BC41">
            <v>2</v>
          </cell>
          <cell r="BD41">
            <v>3</v>
          </cell>
          <cell r="BE41">
            <v>4</v>
          </cell>
          <cell r="BF41" t="str">
            <v>1 2 3 4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 t="str">
            <v>нд</v>
          </cell>
          <cell r="CY41" t="str">
            <v>нд</v>
          </cell>
          <cell r="CZ41" t="str">
            <v>нд</v>
          </cell>
          <cell r="DA41" t="str">
            <v>нд</v>
          </cell>
          <cell r="DB41" t="str">
            <v>нд</v>
          </cell>
          <cell r="DE41">
            <v>2.74658925</v>
          </cell>
          <cell r="DF41">
            <v>0</v>
          </cell>
          <cell r="DG41">
            <v>3.5142399999999996</v>
          </cell>
          <cell r="DH41">
            <v>3.5142399999999996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 t="str">
            <v>нд</v>
          </cell>
          <cell r="DS41" t="str">
            <v>нд</v>
          </cell>
          <cell r="DT41" t="str">
            <v>нд</v>
          </cell>
          <cell r="DU41" t="str">
            <v>нд</v>
          </cell>
          <cell r="DV41" t="str">
            <v>нд</v>
          </cell>
          <cell r="DW41" t="str">
            <v>нд</v>
          </cell>
          <cell r="DX41" t="str">
            <v/>
          </cell>
          <cell r="DY41" t="str">
            <v/>
          </cell>
          <cell r="DZ41">
            <v>3</v>
          </cell>
          <cell r="EA41" t="str">
            <v/>
          </cell>
          <cell r="EB41" t="str">
            <v>3</v>
          </cell>
          <cell r="EC41">
            <v>2.74658925</v>
          </cell>
          <cell r="ED41">
            <v>0.42034628000000002</v>
          </cell>
          <cell r="EE41">
            <v>2.3238640799999999</v>
          </cell>
          <cell r="EF41">
            <v>1.3908099999999999E-3</v>
          </cell>
          <cell r="EG41">
            <v>9.880799999999999E-4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2.74658925</v>
          </cell>
          <cell r="ES41">
            <v>0.42034628000000002</v>
          </cell>
          <cell r="ET41">
            <v>2.3238640799999999</v>
          </cell>
          <cell r="EU41">
            <v>1.3908099999999999E-3</v>
          </cell>
          <cell r="EV41">
            <v>9.880799999999999E-4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2.74658925</v>
          </cell>
          <cell r="FC41">
            <v>0.42034628000000002</v>
          </cell>
          <cell r="FD41">
            <v>2.3238640799999999</v>
          </cell>
          <cell r="FE41">
            <v>1.3908099999999999E-3</v>
          </cell>
          <cell r="FF41">
            <v>9.880799999999999E-4</v>
          </cell>
          <cell r="FG41">
            <v>1</v>
          </cell>
          <cell r="FH41">
            <v>2</v>
          </cell>
          <cell r="FI41">
            <v>3</v>
          </cell>
          <cell r="FJ41">
            <v>4</v>
          </cell>
          <cell r="FK41" t="str">
            <v>1 2 3 4</v>
          </cell>
          <cell r="FN41" t="str">
            <v>нд</v>
          </cell>
          <cell r="FO41" t="str">
            <v>нд</v>
          </cell>
          <cell r="FP41" t="str">
            <v>нд</v>
          </cell>
          <cell r="FQ41" t="str">
            <v>нд</v>
          </cell>
          <cell r="FR41" t="str">
            <v>нд</v>
          </cell>
          <cell r="FS41" t="str">
            <v>нд</v>
          </cell>
          <cell r="FT41" t="str">
            <v>нд</v>
          </cell>
          <cell r="FU41" t="str">
            <v>нд</v>
          </cell>
          <cell r="FV41" t="str">
            <v>нд</v>
          </cell>
          <cell r="FW41" t="str">
            <v>нд</v>
          </cell>
          <cell r="FX41" t="str">
            <v>нд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 t="str">
            <v>нд</v>
          </cell>
          <cell r="GL41" t="str">
            <v>нд</v>
          </cell>
          <cell r="GM41" t="str">
            <v>нд</v>
          </cell>
          <cell r="GN41" t="str">
            <v>нд</v>
          </cell>
          <cell r="GO41" t="str">
            <v>нд</v>
          </cell>
          <cell r="GP41" t="str">
            <v>нд</v>
          </cell>
          <cell r="GQ41" t="str">
            <v>нд</v>
          </cell>
          <cell r="GR41" t="str">
            <v>нд</v>
          </cell>
          <cell r="GS41" t="str">
            <v>нд</v>
          </cell>
          <cell r="GT41" t="str">
            <v>нд</v>
          </cell>
          <cell r="GU41" t="str">
            <v>нд</v>
          </cell>
          <cell r="GV41" t="str">
            <v>нд</v>
          </cell>
          <cell r="GW41" t="str">
            <v>нд</v>
          </cell>
          <cell r="GX41" t="str">
            <v>нд</v>
          </cell>
          <cell r="GY41" t="str">
            <v>нд</v>
          </cell>
          <cell r="GZ41" t="str">
            <v>нд</v>
          </cell>
          <cell r="HA41" t="str">
            <v>нд</v>
          </cell>
          <cell r="HB41" t="str">
            <v>нд</v>
          </cell>
          <cell r="HC41" t="str">
            <v>нд</v>
          </cell>
          <cell r="HD41" t="str">
            <v>нд</v>
          </cell>
          <cell r="HE41" t="str">
            <v>нд</v>
          </cell>
          <cell r="HF41" t="str">
            <v>нд</v>
          </cell>
          <cell r="HG41" t="str">
            <v>нд</v>
          </cell>
          <cell r="HH41" t="str">
            <v>нд</v>
          </cell>
          <cell r="HI41" t="str">
            <v>нд</v>
          </cell>
          <cell r="HJ41" t="str">
            <v>нд</v>
          </cell>
          <cell r="HK41" t="str">
            <v>нд</v>
          </cell>
          <cell r="HL41" t="str">
            <v>нд</v>
          </cell>
          <cell r="HM41" t="str">
            <v>нд</v>
          </cell>
          <cell r="HN41" t="str">
            <v>нд</v>
          </cell>
          <cell r="HO41" t="str">
            <v>нд</v>
          </cell>
          <cell r="HP41" t="str">
            <v>нд</v>
          </cell>
          <cell r="HQ41" t="str">
            <v>нд</v>
          </cell>
          <cell r="HR41" t="str">
            <v>нд</v>
          </cell>
          <cell r="HS41" t="str">
            <v>нд</v>
          </cell>
          <cell r="HT41" t="str">
            <v>нд</v>
          </cell>
          <cell r="HU41" t="str">
            <v>нд</v>
          </cell>
          <cell r="HV41" t="str">
            <v>нд</v>
          </cell>
          <cell r="HW41" t="str">
            <v>нд</v>
          </cell>
          <cell r="HX41" t="str">
            <v>нд</v>
          </cell>
          <cell r="HY41" t="str">
            <v>нд</v>
          </cell>
          <cell r="HZ41" t="str">
            <v>нд</v>
          </cell>
          <cell r="IA41" t="str">
            <v>нд</v>
          </cell>
          <cell r="IB41" t="str">
            <v>нд</v>
          </cell>
          <cell r="IC41" t="str">
            <v>нд</v>
          </cell>
          <cell r="ID41">
            <v>0</v>
          </cell>
          <cell r="IE41" t="str">
            <v>нд</v>
          </cell>
          <cell r="IF41">
            <v>0</v>
          </cell>
          <cell r="IG41">
            <v>0</v>
          </cell>
          <cell r="IH41" t="str">
            <v>нд</v>
          </cell>
          <cell r="II41" t="str">
            <v>нд</v>
          </cell>
          <cell r="IJ41" t="str">
            <v>нд</v>
          </cell>
          <cell r="IK41">
            <v>0</v>
          </cell>
          <cell r="IL41">
            <v>0</v>
          </cell>
          <cell r="IM41">
            <v>0</v>
          </cell>
          <cell r="IN41" t="str">
            <v>нд</v>
          </cell>
          <cell r="IO41" t="str">
            <v>нд</v>
          </cell>
          <cell r="IP41" t="str">
            <v>нд</v>
          </cell>
          <cell r="IQ41" t="str">
            <v>нд</v>
          </cell>
          <cell r="IR41" t="str">
            <v>нд</v>
          </cell>
          <cell r="IS41" t="str">
            <v>нд</v>
          </cell>
          <cell r="IT41" t="str">
            <v>нд</v>
          </cell>
          <cell r="IU41" t="str">
            <v>нд</v>
          </cell>
          <cell r="IV41" t="str">
            <v>нд</v>
          </cell>
          <cell r="IW41" t="str">
            <v>нд</v>
          </cell>
          <cell r="IX41" t="str">
            <v>нд</v>
          </cell>
          <cell r="IY41">
            <v>2.74658925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2.74658925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2.74658925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 t="str">
            <v>нд</v>
          </cell>
          <cell r="LR41" t="str">
            <v>нд</v>
          </cell>
          <cell r="LS41" t="str">
            <v>нд</v>
          </cell>
          <cell r="LT41" t="str">
            <v>нд</v>
          </cell>
          <cell r="LU41" t="str">
            <v>нд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 t="str">
            <v>нд</v>
          </cell>
          <cell r="MD41" t="str">
            <v>нд</v>
          </cell>
          <cell r="ME41" t="str">
            <v>нд</v>
          </cell>
          <cell r="MF41" t="str">
            <v>нд</v>
          </cell>
          <cell r="MG41" t="str">
            <v>нд</v>
          </cell>
          <cell r="MH41" t="str">
            <v>нд</v>
          </cell>
          <cell r="MI41" t="str">
            <v>нд</v>
          </cell>
          <cell r="MJ41" t="str">
            <v>нд</v>
          </cell>
          <cell r="MK41" t="str">
            <v>нд</v>
          </cell>
          <cell r="ML41" t="str">
            <v>нд</v>
          </cell>
          <cell r="MM41" t="str">
            <v>нд</v>
          </cell>
          <cell r="MN41" t="str">
            <v>нд</v>
          </cell>
          <cell r="MO41" t="str">
            <v>нд</v>
          </cell>
          <cell r="MP41" t="str">
            <v>нд</v>
          </cell>
          <cell r="MQ41" t="str">
            <v>нд</v>
          </cell>
          <cell r="MR41" t="str">
            <v>нд</v>
          </cell>
          <cell r="MS41" t="str">
            <v>нд</v>
          </cell>
          <cell r="MT41" t="str">
            <v>нд</v>
          </cell>
          <cell r="MU41" t="str">
            <v>нд</v>
          </cell>
          <cell r="MV41" t="str">
            <v>нд</v>
          </cell>
          <cell r="MW41" t="str">
            <v>нд</v>
          </cell>
          <cell r="MX41" t="str">
            <v>нд</v>
          </cell>
          <cell r="MY41" t="str">
            <v>нд</v>
          </cell>
          <cell r="MZ41" t="str">
            <v>нд</v>
          </cell>
          <cell r="NA41" t="str">
            <v>нд</v>
          </cell>
          <cell r="NB41" t="str">
            <v>нд</v>
          </cell>
          <cell r="NC41" t="str">
            <v>нд</v>
          </cell>
          <cell r="ND41" t="str">
            <v>нд</v>
          </cell>
          <cell r="NE41" t="str">
            <v>нд</v>
          </cell>
          <cell r="NF41" t="str">
            <v>нд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2019</v>
          </cell>
          <cell r="OM41">
            <v>2019</v>
          </cell>
          <cell r="ON41">
            <v>2019</v>
          </cell>
          <cell r="OO41">
            <v>2019</v>
          </cell>
          <cell r="OP41" t="str">
            <v>п</v>
          </cell>
          <cell r="OR41">
            <v>0</v>
          </cell>
          <cell r="OT41">
            <v>4.2170879999999995</v>
          </cell>
        </row>
        <row r="42">
          <cell r="A42" t="str">
            <v>I_Che160</v>
          </cell>
          <cell r="B42" t="str">
            <v>1.1.3.1</v>
          </cell>
          <cell r="C42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D42" t="str">
            <v>I_Che160</v>
          </cell>
          <cell r="E42">
            <v>52.417713498000005</v>
          </cell>
          <cell r="F42">
            <v>0</v>
          </cell>
          <cell r="G42">
            <v>0</v>
          </cell>
          <cell r="H42">
            <v>50.443397219999994</v>
          </cell>
          <cell r="I42">
            <v>0</v>
          </cell>
          <cell r="J42">
            <v>52.417713498000005</v>
          </cell>
          <cell r="K42">
            <v>5.6455181480000078</v>
          </cell>
          <cell r="L42">
            <v>46.772195349999997</v>
          </cell>
          <cell r="M42">
            <v>0</v>
          </cell>
          <cell r="N42">
            <v>0</v>
          </cell>
          <cell r="O42">
            <v>0.19774679000000001</v>
          </cell>
          <cell r="P42">
            <v>0</v>
          </cell>
          <cell r="Q42">
            <v>46.57444856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3.67120187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3.67120187</v>
          </cell>
          <cell r="BM42">
            <v>3.67120187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3.67120187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1</v>
          </cell>
          <cell r="CR42" t="str">
            <v/>
          </cell>
          <cell r="CS42" t="str">
            <v/>
          </cell>
          <cell r="CT42" t="str">
            <v/>
          </cell>
          <cell r="CU42" t="str">
            <v>1</v>
          </cell>
          <cell r="CX42">
            <v>44.421791100000007</v>
          </cell>
          <cell r="CY42">
            <v>1.4410708474576301</v>
          </cell>
          <cell r="CZ42">
            <v>4.1923575</v>
          </cell>
          <cell r="DA42">
            <v>37.550650000000005</v>
          </cell>
          <cell r="DB42">
            <v>1.2377127525423726</v>
          </cell>
          <cell r="DE42">
            <v>42.77880648</v>
          </cell>
          <cell r="DF42">
            <v>0</v>
          </cell>
          <cell r="DG42">
            <v>44.421791100000007</v>
          </cell>
          <cell r="DH42">
            <v>1.6429846200000071</v>
          </cell>
          <cell r="DI42">
            <v>42.77880648</v>
          </cell>
          <cell r="DJ42">
            <v>1.31118866</v>
          </cell>
          <cell r="DK42">
            <v>4.4371280000000004</v>
          </cell>
          <cell r="DL42">
            <v>33.721555000000002</v>
          </cell>
          <cell r="DM42">
            <v>3.3089348199999997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44.421791100000007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1</v>
          </cell>
          <cell r="FW42">
            <v>0</v>
          </cell>
          <cell r="FX42">
            <v>1</v>
          </cell>
          <cell r="FZ42">
            <v>42.77880648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1</v>
          </cell>
          <cell r="GI42">
            <v>0</v>
          </cell>
          <cell r="GJ42">
            <v>1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2018</v>
          </cell>
          <cell r="OM42">
            <v>2019</v>
          </cell>
          <cell r="ON42">
            <v>2019</v>
          </cell>
          <cell r="OO42">
            <v>2019</v>
          </cell>
          <cell r="OP42" t="str">
            <v>з</v>
          </cell>
          <cell r="OR42">
            <v>0</v>
          </cell>
          <cell r="OT42">
            <v>52.417713498000005</v>
          </cell>
        </row>
        <row r="43">
          <cell r="A43" t="str">
            <v>Г</v>
          </cell>
          <cell r="B43" t="str">
            <v>1.1.3.2</v>
          </cell>
          <cell r="C43" t="str">
            <v>Наименование объекта по производству электрической энергии, всего, в том числе:</v>
          </cell>
          <cell r="D43" t="str">
            <v>Г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852.29004287199996</v>
          </cell>
          <cell r="K43">
            <v>0</v>
          </cell>
          <cell r="L43">
            <v>852.29004287199996</v>
          </cell>
          <cell r="M43">
            <v>0</v>
          </cell>
          <cell r="N43">
            <v>0</v>
          </cell>
          <cell r="O43">
            <v>75.508838269152477</v>
          </cell>
          <cell r="P43">
            <v>178.17639041999999</v>
          </cell>
          <cell r="Q43">
            <v>598.60481432284746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3812.2178934788185</v>
          </cell>
          <cell r="CY43">
            <v>572.7289210797162</v>
          </cell>
          <cell r="CZ43">
            <v>1552.4358180467182</v>
          </cell>
          <cell r="DA43">
            <v>1396.6332410204841</v>
          </cell>
          <cell r="DB43">
            <v>351.73938608438334</v>
          </cell>
          <cell r="DE43">
            <v>0</v>
          </cell>
          <cell r="DF43">
            <v>0</v>
          </cell>
          <cell r="DG43">
            <v>606.57616354999993</v>
          </cell>
          <cell r="DH43">
            <v>0</v>
          </cell>
          <cell r="DI43">
            <v>606.57616354999993</v>
          </cell>
          <cell r="DJ43">
            <v>38.906113530000006</v>
          </cell>
          <cell r="DK43">
            <v>197.33895278</v>
          </cell>
          <cell r="DL43">
            <v>344.75768944999993</v>
          </cell>
          <cell r="DM43">
            <v>25.573407790000001</v>
          </cell>
          <cell r="DN43">
            <v>277.00832313952753</v>
          </cell>
          <cell r="DS43">
            <v>142.68802315457594</v>
          </cell>
          <cell r="DT43">
            <v>56.493174655273869</v>
          </cell>
          <cell r="DU43">
            <v>49.232590688265262</v>
          </cell>
          <cell r="DV43">
            <v>28.594534641412469</v>
          </cell>
          <cell r="DW43">
            <v>49.232590688265262</v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>
            <v>0</v>
          </cell>
          <cell r="EC43">
            <v>1004.8499368499999</v>
          </cell>
          <cell r="ED43">
            <v>348.15047532000006</v>
          </cell>
          <cell r="EE43">
            <v>555.31403745</v>
          </cell>
          <cell r="EF43">
            <v>28.478351160000003</v>
          </cell>
          <cell r="EG43">
            <v>72.907072920000005</v>
          </cell>
          <cell r="EH43">
            <v>323.89559782000003</v>
          </cell>
          <cell r="EI43">
            <v>224.59279934</v>
          </cell>
          <cell r="EJ43">
            <v>95.952902250000008</v>
          </cell>
          <cell r="EK43">
            <v>0</v>
          </cell>
          <cell r="EL43">
            <v>3.3498962299999997</v>
          </cell>
          <cell r="EM43">
            <v>547.04228843999999</v>
          </cell>
          <cell r="EN43">
            <v>121.44383779</v>
          </cell>
          <cell r="EO43">
            <v>392.27474761999997</v>
          </cell>
          <cell r="EP43">
            <v>24.389055679999998</v>
          </cell>
          <cell r="EQ43">
            <v>8.9346473500000005</v>
          </cell>
          <cell r="ER43">
            <v>133.91205059000001</v>
          </cell>
          <cell r="ES43">
            <v>2.1138381900000001</v>
          </cell>
          <cell r="ET43">
            <v>67.086387580000007</v>
          </cell>
          <cell r="EU43">
            <v>4.0892954799999996</v>
          </cell>
          <cell r="EV43">
            <v>60.62252934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133.91205059000001</v>
          </cell>
          <cell r="FC43">
            <v>2.1138381900000001</v>
          </cell>
          <cell r="FD43">
            <v>67.086387580000007</v>
          </cell>
          <cell r="FE43">
            <v>4.0892954799999996</v>
          </cell>
          <cell r="FF43">
            <v>60.62252934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3102.5564480438834</v>
          </cell>
          <cell r="FO43">
            <v>0</v>
          </cell>
          <cell r="FP43">
            <v>175.58</v>
          </cell>
          <cell r="FQ43">
            <v>0</v>
          </cell>
          <cell r="FR43">
            <v>697.62100000000009</v>
          </cell>
          <cell r="FS43">
            <v>695.62100000000009</v>
          </cell>
          <cell r="FT43">
            <v>2</v>
          </cell>
          <cell r="FU43">
            <v>0</v>
          </cell>
          <cell r="FV43">
            <v>162</v>
          </cell>
          <cell r="FW43">
            <v>0</v>
          </cell>
          <cell r="FX43">
            <v>162</v>
          </cell>
          <cell r="FZ43">
            <v>604.26295830000004</v>
          </cell>
          <cell r="GA43">
            <v>0</v>
          </cell>
          <cell r="GB43">
            <v>10.842000000000002</v>
          </cell>
          <cell r="GC43">
            <v>0</v>
          </cell>
          <cell r="GD43">
            <v>18.175000000000001</v>
          </cell>
          <cell r="GE43">
            <v>18.175000000000001</v>
          </cell>
          <cell r="GF43">
            <v>0</v>
          </cell>
          <cell r="GG43">
            <v>0</v>
          </cell>
          <cell r="GH43">
            <v>112</v>
          </cell>
          <cell r="GI43">
            <v>0</v>
          </cell>
          <cell r="GJ43">
            <v>112</v>
          </cell>
          <cell r="GK43">
            <v>514.82344348999948</v>
          </cell>
          <cell r="GL43">
            <v>0</v>
          </cell>
          <cell r="GM43">
            <v>0</v>
          </cell>
          <cell r="GN43">
            <v>0</v>
          </cell>
          <cell r="GO43">
            <v>59.307000000000002</v>
          </cell>
          <cell r="GP43">
            <v>59.307000000000002</v>
          </cell>
          <cell r="GQ43">
            <v>0</v>
          </cell>
          <cell r="GR43">
            <v>0</v>
          </cell>
          <cell r="GS43">
            <v>1</v>
          </cell>
          <cell r="GT43">
            <v>0</v>
          </cell>
          <cell r="GU43">
            <v>1</v>
          </cell>
          <cell r="GV43">
            <v>475.62674384858701</v>
          </cell>
          <cell r="GW43">
            <v>0</v>
          </cell>
          <cell r="GX43">
            <v>0</v>
          </cell>
          <cell r="GY43">
            <v>0</v>
          </cell>
          <cell r="GZ43">
            <v>53</v>
          </cell>
          <cell r="HA43">
            <v>53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39.196699641412465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6.3069999999999995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660.58093822000001</v>
          </cell>
          <cell r="IZ43">
            <v>0</v>
          </cell>
          <cell r="JA43">
            <v>0</v>
          </cell>
          <cell r="JB43">
            <v>0</v>
          </cell>
          <cell r="JC43">
            <v>50.458500000000008</v>
          </cell>
          <cell r="JD43">
            <v>50.458500000000008</v>
          </cell>
          <cell r="JE43">
            <v>0</v>
          </cell>
          <cell r="JF43">
            <v>0</v>
          </cell>
          <cell r="JG43">
            <v>14</v>
          </cell>
          <cell r="JH43">
            <v>0</v>
          </cell>
          <cell r="JI43">
            <v>14</v>
          </cell>
          <cell r="JJ43">
            <v>2.0477729099999999</v>
          </cell>
          <cell r="JK43">
            <v>0</v>
          </cell>
          <cell r="JL43">
            <v>0</v>
          </cell>
          <cell r="JM43">
            <v>0</v>
          </cell>
          <cell r="JN43">
            <v>0.73250000000000004</v>
          </cell>
          <cell r="JO43">
            <v>0.73250000000000004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102.93556298</v>
          </cell>
          <cell r="JV43">
            <v>0</v>
          </cell>
          <cell r="JW43">
            <v>0</v>
          </cell>
          <cell r="JX43">
            <v>0</v>
          </cell>
          <cell r="JY43">
            <v>3.4590000000000001</v>
          </cell>
          <cell r="JZ43">
            <v>3.4590000000000001</v>
          </cell>
          <cell r="KA43">
            <v>0</v>
          </cell>
          <cell r="KB43">
            <v>0</v>
          </cell>
          <cell r="KC43">
            <v>3</v>
          </cell>
          <cell r="KD43">
            <v>0</v>
          </cell>
          <cell r="KE43">
            <v>3</v>
          </cell>
          <cell r="KF43">
            <v>555.59760232999997</v>
          </cell>
          <cell r="KG43">
            <v>0</v>
          </cell>
          <cell r="KH43">
            <v>0</v>
          </cell>
          <cell r="KI43">
            <v>0</v>
          </cell>
          <cell r="KJ43">
            <v>46.267000000000003</v>
          </cell>
          <cell r="KK43">
            <v>46.267000000000003</v>
          </cell>
          <cell r="KL43">
            <v>0</v>
          </cell>
          <cell r="KM43">
            <v>0</v>
          </cell>
          <cell r="KN43">
            <v>11</v>
          </cell>
          <cell r="KO43">
            <v>0</v>
          </cell>
          <cell r="KP43">
            <v>11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555.59760232999997</v>
          </cell>
          <cell r="LC43">
            <v>0</v>
          </cell>
          <cell r="LD43">
            <v>0</v>
          </cell>
          <cell r="LE43">
            <v>0</v>
          </cell>
          <cell r="LF43">
            <v>46.267000000000003</v>
          </cell>
          <cell r="LG43">
            <v>46.267000000000003</v>
          </cell>
          <cell r="LH43">
            <v>0</v>
          </cell>
          <cell r="LI43">
            <v>0</v>
          </cell>
          <cell r="LJ43">
            <v>11</v>
          </cell>
          <cell r="LK43">
            <v>0</v>
          </cell>
          <cell r="LL43">
            <v>11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0</v>
          </cell>
          <cell r="OM43">
            <v>0</v>
          </cell>
          <cell r="ON43">
            <v>0</v>
          </cell>
          <cell r="OO43">
            <v>0</v>
          </cell>
          <cell r="OP43">
            <v>0</v>
          </cell>
          <cell r="OR43">
            <v>0</v>
          </cell>
          <cell r="OT43">
            <v>2058.9576829299626</v>
          </cell>
        </row>
        <row r="44">
          <cell r="A44" t="str">
            <v>Г</v>
          </cell>
          <cell r="B44" t="str">
            <v>1.1.3.2</v>
          </cell>
          <cell r="C44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D44" t="str">
            <v>Г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852.29004287199996</v>
          </cell>
          <cell r="K44">
            <v>0</v>
          </cell>
          <cell r="L44">
            <v>852.29004287199996</v>
          </cell>
          <cell r="M44">
            <v>0</v>
          </cell>
          <cell r="N44">
            <v>0</v>
          </cell>
          <cell r="O44">
            <v>75.508838269152477</v>
          </cell>
          <cell r="P44">
            <v>178.17639041999999</v>
          </cell>
          <cell r="Q44">
            <v>598.60481432284746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3812.2178934788185</v>
          </cell>
          <cell r="CY44">
            <v>572.7289210797162</v>
          </cell>
          <cell r="CZ44">
            <v>1552.4358180467182</v>
          </cell>
          <cell r="DA44">
            <v>1396.6332410204841</v>
          </cell>
          <cell r="DB44">
            <v>351.73938608438334</v>
          </cell>
          <cell r="DE44">
            <v>0</v>
          </cell>
          <cell r="DF44">
            <v>0</v>
          </cell>
          <cell r="DG44">
            <v>606.57616354999993</v>
          </cell>
          <cell r="DH44">
            <v>0</v>
          </cell>
          <cell r="DI44">
            <v>606.57616354999993</v>
          </cell>
          <cell r="DJ44">
            <v>38.906113530000006</v>
          </cell>
          <cell r="DK44">
            <v>197.33895278</v>
          </cell>
          <cell r="DL44">
            <v>344.75768944999993</v>
          </cell>
          <cell r="DM44">
            <v>25.573407790000001</v>
          </cell>
          <cell r="DN44">
            <v>277.00832313952753</v>
          </cell>
          <cell r="DS44">
            <v>142.68802315457594</v>
          </cell>
          <cell r="DT44">
            <v>56.493174655273869</v>
          </cell>
          <cell r="DU44">
            <v>49.232590688265262</v>
          </cell>
          <cell r="DV44">
            <v>28.594534641412469</v>
          </cell>
          <cell r="DW44">
            <v>49.232590688265262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1004.8499368499999</v>
          </cell>
          <cell r="ED44">
            <v>348.15047532000006</v>
          </cell>
          <cell r="EE44">
            <v>555.31403745</v>
          </cell>
          <cell r="EF44">
            <v>28.478351160000003</v>
          </cell>
          <cell r="EG44">
            <v>72.907072920000005</v>
          </cell>
          <cell r="EH44">
            <v>323.89559782000003</v>
          </cell>
          <cell r="EI44">
            <v>224.59279934</v>
          </cell>
          <cell r="EJ44">
            <v>95.952902250000008</v>
          </cell>
          <cell r="EK44">
            <v>0</v>
          </cell>
          <cell r="EL44">
            <v>3.3498962299999997</v>
          </cell>
          <cell r="EM44">
            <v>547.04228843999999</v>
          </cell>
          <cell r="EN44">
            <v>121.44383779</v>
          </cell>
          <cell r="EO44">
            <v>392.27474761999997</v>
          </cell>
          <cell r="EP44">
            <v>24.389055679999998</v>
          </cell>
          <cell r="EQ44">
            <v>8.9346473500000005</v>
          </cell>
          <cell r="ER44">
            <v>133.91205059000001</v>
          </cell>
          <cell r="ES44">
            <v>2.1138381900000001</v>
          </cell>
          <cell r="ET44">
            <v>67.086387580000007</v>
          </cell>
          <cell r="EU44">
            <v>4.0892954799999996</v>
          </cell>
          <cell r="EV44">
            <v>60.62252934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133.91205059000001</v>
          </cell>
          <cell r="FC44">
            <v>2.1138381900000001</v>
          </cell>
          <cell r="FD44">
            <v>67.086387580000007</v>
          </cell>
          <cell r="FE44">
            <v>4.0892954799999996</v>
          </cell>
          <cell r="FF44">
            <v>60.62252934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3102.5564480438834</v>
          </cell>
          <cell r="FO44">
            <v>0</v>
          </cell>
          <cell r="FP44">
            <v>175.58</v>
          </cell>
          <cell r="FQ44">
            <v>0</v>
          </cell>
          <cell r="FR44">
            <v>697.62100000000009</v>
          </cell>
          <cell r="FS44">
            <v>695.62100000000009</v>
          </cell>
          <cell r="FT44">
            <v>2</v>
          </cell>
          <cell r="FU44">
            <v>0</v>
          </cell>
          <cell r="FV44">
            <v>162</v>
          </cell>
          <cell r="FW44">
            <v>0</v>
          </cell>
          <cell r="FX44">
            <v>162</v>
          </cell>
          <cell r="FZ44">
            <v>604.26295830000004</v>
          </cell>
          <cell r="GA44">
            <v>0</v>
          </cell>
          <cell r="GB44">
            <v>10.842000000000002</v>
          </cell>
          <cell r="GC44">
            <v>0</v>
          </cell>
          <cell r="GD44">
            <v>18.175000000000001</v>
          </cell>
          <cell r="GE44">
            <v>18.175000000000001</v>
          </cell>
          <cell r="GF44">
            <v>0</v>
          </cell>
          <cell r="GG44">
            <v>0</v>
          </cell>
          <cell r="GH44">
            <v>112</v>
          </cell>
          <cell r="GI44">
            <v>0</v>
          </cell>
          <cell r="GJ44">
            <v>112</v>
          </cell>
          <cell r="GK44">
            <v>514.82344348999948</v>
          </cell>
          <cell r="GL44">
            <v>0</v>
          </cell>
          <cell r="GM44">
            <v>0</v>
          </cell>
          <cell r="GN44">
            <v>0</v>
          </cell>
          <cell r="GO44">
            <v>59.307000000000002</v>
          </cell>
          <cell r="GP44">
            <v>59.307000000000002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475.62674384858701</v>
          </cell>
          <cell r="GW44">
            <v>0</v>
          </cell>
          <cell r="GX44">
            <v>0</v>
          </cell>
          <cell r="GY44">
            <v>0</v>
          </cell>
          <cell r="GZ44">
            <v>53</v>
          </cell>
          <cell r="HA44">
            <v>53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39.196699641412465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6.3069999999999995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660.58093822000001</v>
          </cell>
          <cell r="IZ44">
            <v>0</v>
          </cell>
          <cell r="JA44">
            <v>0</v>
          </cell>
          <cell r="JB44">
            <v>0</v>
          </cell>
          <cell r="JC44">
            <v>50.458500000000008</v>
          </cell>
          <cell r="JD44">
            <v>50.458500000000008</v>
          </cell>
          <cell r="JE44">
            <v>0</v>
          </cell>
          <cell r="JF44">
            <v>0</v>
          </cell>
          <cell r="JG44">
            <v>14</v>
          </cell>
          <cell r="JH44">
            <v>0</v>
          </cell>
          <cell r="JI44">
            <v>14</v>
          </cell>
          <cell r="JJ44">
            <v>2.0477729099999999</v>
          </cell>
          <cell r="JK44">
            <v>0</v>
          </cell>
          <cell r="JL44">
            <v>0</v>
          </cell>
          <cell r="JM44">
            <v>0</v>
          </cell>
          <cell r="JN44">
            <v>0.73250000000000004</v>
          </cell>
          <cell r="JO44">
            <v>0.73250000000000004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102.93556298</v>
          </cell>
          <cell r="JV44">
            <v>0</v>
          </cell>
          <cell r="JW44">
            <v>0</v>
          </cell>
          <cell r="JX44">
            <v>0</v>
          </cell>
          <cell r="JY44">
            <v>3.4590000000000001</v>
          </cell>
          <cell r="JZ44">
            <v>3.4590000000000001</v>
          </cell>
          <cell r="KA44">
            <v>0</v>
          </cell>
          <cell r="KB44">
            <v>0</v>
          </cell>
          <cell r="KC44">
            <v>3</v>
          </cell>
          <cell r="KD44">
            <v>0</v>
          </cell>
          <cell r="KE44">
            <v>3</v>
          </cell>
          <cell r="KF44">
            <v>555.59760232999997</v>
          </cell>
          <cell r="KG44">
            <v>0</v>
          </cell>
          <cell r="KH44">
            <v>0</v>
          </cell>
          <cell r="KI44">
            <v>0</v>
          </cell>
          <cell r="KJ44">
            <v>46.267000000000003</v>
          </cell>
          <cell r="KK44">
            <v>46.267000000000003</v>
          </cell>
          <cell r="KL44">
            <v>0</v>
          </cell>
          <cell r="KM44">
            <v>0</v>
          </cell>
          <cell r="KN44">
            <v>11</v>
          </cell>
          <cell r="KO44">
            <v>0</v>
          </cell>
          <cell r="KP44">
            <v>11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555.59760232999997</v>
          </cell>
          <cell r="LC44">
            <v>0</v>
          </cell>
          <cell r="LD44">
            <v>0</v>
          </cell>
          <cell r="LE44">
            <v>0</v>
          </cell>
          <cell r="LF44">
            <v>46.267000000000003</v>
          </cell>
          <cell r="LG44">
            <v>46.267000000000003</v>
          </cell>
          <cell r="LH44">
            <v>0</v>
          </cell>
          <cell r="LI44">
            <v>0</v>
          </cell>
          <cell r="LJ44">
            <v>11</v>
          </cell>
          <cell r="LK44">
            <v>0</v>
          </cell>
          <cell r="LL44">
            <v>11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0</v>
          </cell>
          <cell r="OM44">
            <v>0</v>
          </cell>
          <cell r="ON44">
            <v>0</v>
          </cell>
          <cell r="OO44">
            <v>0</v>
          </cell>
          <cell r="OP44">
            <v>0</v>
          </cell>
          <cell r="OR44">
            <v>0</v>
          </cell>
          <cell r="OT44">
            <v>2058.9576829299626</v>
          </cell>
        </row>
        <row r="45">
          <cell r="A45" t="str">
            <v>Г</v>
          </cell>
          <cell r="B45" t="str">
            <v>1.1.3.2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5" t="str">
            <v>Г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852.29004287199996</v>
          </cell>
          <cell r="K45">
            <v>0</v>
          </cell>
          <cell r="L45">
            <v>852.29004287199996</v>
          </cell>
          <cell r="M45">
            <v>0</v>
          </cell>
          <cell r="N45">
            <v>0</v>
          </cell>
          <cell r="O45">
            <v>75.508838269152477</v>
          </cell>
          <cell r="P45">
            <v>178.17639041999999</v>
          </cell>
          <cell r="Q45">
            <v>598.60481432284746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3812.2178934788185</v>
          </cell>
          <cell r="CY45">
            <v>572.7289210797162</v>
          </cell>
          <cell r="CZ45">
            <v>1552.4358180467182</v>
          </cell>
          <cell r="DA45">
            <v>1396.6332410204841</v>
          </cell>
          <cell r="DB45">
            <v>351.73938608438334</v>
          </cell>
          <cell r="DE45">
            <v>0</v>
          </cell>
          <cell r="DF45">
            <v>0</v>
          </cell>
          <cell r="DG45">
            <v>606.57616354999993</v>
          </cell>
          <cell r="DH45">
            <v>0</v>
          </cell>
          <cell r="DI45">
            <v>606.57616354999993</v>
          </cell>
          <cell r="DJ45">
            <v>38.906113530000006</v>
          </cell>
          <cell r="DK45">
            <v>197.33895278</v>
          </cell>
          <cell r="DL45">
            <v>344.75768944999993</v>
          </cell>
          <cell r="DM45">
            <v>25.573407790000001</v>
          </cell>
          <cell r="DN45">
            <v>277.00832313952753</v>
          </cell>
          <cell r="DS45">
            <v>142.68802315457594</v>
          </cell>
          <cell r="DT45">
            <v>56.493174655273869</v>
          </cell>
          <cell r="DU45">
            <v>49.232590688265262</v>
          </cell>
          <cell r="DV45">
            <v>28.594534641412469</v>
          </cell>
          <cell r="DW45">
            <v>49.232590688265262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1004.8499368499999</v>
          </cell>
          <cell r="ED45">
            <v>348.15047532000006</v>
          </cell>
          <cell r="EE45">
            <v>555.31403745</v>
          </cell>
          <cell r="EF45">
            <v>28.478351160000003</v>
          </cell>
          <cell r="EG45">
            <v>72.907072920000005</v>
          </cell>
          <cell r="EH45">
            <v>323.89559782000003</v>
          </cell>
          <cell r="EI45">
            <v>224.59279934</v>
          </cell>
          <cell r="EJ45">
            <v>95.952902250000008</v>
          </cell>
          <cell r="EK45">
            <v>0</v>
          </cell>
          <cell r="EL45">
            <v>3.3498962299999997</v>
          </cell>
          <cell r="EM45">
            <v>547.04228843999999</v>
          </cell>
          <cell r="EN45">
            <v>121.44383779</v>
          </cell>
          <cell r="EO45">
            <v>392.27474761999997</v>
          </cell>
          <cell r="EP45">
            <v>24.389055679999998</v>
          </cell>
          <cell r="EQ45">
            <v>8.9346473500000005</v>
          </cell>
          <cell r="ER45">
            <v>133.91205059000001</v>
          </cell>
          <cell r="ES45">
            <v>2.1138381900000001</v>
          </cell>
          <cell r="ET45">
            <v>67.086387580000007</v>
          </cell>
          <cell r="EU45">
            <v>4.0892954799999996</v>
          </cell>
          <cell r="EV45">
            <v>60.62252934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133.91205059000001</v>
          </cell>
          <cell r="FC45">
            <v>2.1138381900000001</v>
          </cell>
          <cell r="FD45">
            <v>67.086387580000007</v>
          </cell>
          <cell r="FE45">
            <v>4.0892954799999996</v>
          </cell>
          <cell r="FF45">
            <v>60.62252934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3102.5564480438834</v>
          </cell>
          <cell r="FO45">
            <v>0</v>
          </cell>
          <cell r="FP45">
            <v>175.58</v>
          </cell>
          <cell r="FQ45">
            <v>0</v>
          </cell>
          <cell r="FR45">
            <v>697.62100000000009</v>
          </cell>
          <cell r="FS45">
            <v>695.62100000000009</v>
          </cell>
          <cell r="FT45">
            <v>2</v>
          </cell>
          <cell r="FU45">
            <v>0</v>
          </cell>
          <cell r="FV45">
            <v>162</v>
          </cell>
          <cell r="FW45">
            <v>0</v>
          </cell>
          <cell r="FX45">
            <v>162</v>
          </cell>
          <cell r="FZ45">
            <v>604.26295830000004</v>
          </cell>
          <cell r="GA45">
            <v>0</v>
          </cell>
          <cell r="GB45">
            <v>10.842000000000002</v>
          </cell>
          <cell r="GC45">
            <v>0</v>
          </cell>
          <cell r="GD45">
            <v>18.175000000000001</v>
          </cell>
          <cell r="GE45">
            <v>18.175000000000001</v>
          </cell>
          <cell r="GF45">
            <v>0</v>
          </cell>
          <cell r="GG45">
            <v>0</v>
          </cell>
          <cell r="GH45">
            <v>112</v>
          </cell>
          <cell r="GI45">
            <v>0</v>
          </cell>
          <cell r="GJ45">
            <v>112</v>
          </cell>
          <cell r="GK45">
            <v>514.82344348999948</v>
          </cell>
          <cell r="GL45">
            <v>0</v>
          </cell>
          <cell r="GM45">
            <v>0</v>
          </cell>
          <cell r="GN45">
            <v>0</v>
          </cell>
          <cell r="GO45">
            <v>59.307000000000002</v>
          </cell>
          <cell r="GP45">
            <v>59.307000000000002</v>
          </cell>
          <cell r="GQ45">
            <v>0</v>
          </cell>
          <cell r="GR45">
            <v>0</v>
          </cell>
          <cell r="GS45">
            <v>1</v>
          </cell>
          <cell r="GT45">
            <v>0</v>
          </cell>
          <cell r="GU45">
            <v>1</v>
          </cell>
          <cell r="GV45">
            <v>475.62674384858701</v>
          </cell>
          <cell r="GW45">
            <v>0</v>
          </cell>
          <cell r="GX45">
            <v>0</v>
          </cell>
          <cell r="GY45">
            <v>0</v>
          </cell>
          <cell r="GZ45">
            <v>53</v>
          </cell>
          <cell r="HA45">
            <v>53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39.196699641412465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6.3069999999999995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660.58093822000001</v>
          </cell>
          <cell r="IZ45">
            <v>0</v>
          </cell>
          <cell r="JA45">
            <v>0</v>
          </cell>
          <cell r="JB45">
            <v>0</v>
          </cell>
          <cell r="JC45">
            <v>50.458500000000008</v>
          </cell>
          <cell r="JD45">
            <v>50.458500000000008</v>
          </cell>
          <cell r="JE45">
            <v>0</v>
          </cell>
          <cell r="JF45">
            <v>0</v>
          </cell>
          <cell r="JG45">
            <v>14</v>
          </cell>
          <cell r="JH45">
            <v>0</v>
          </cell>
          <cell r="JI45">
            <v>14</v>
          </cell>
          <cell r="JJ45">
            <v>2.0477729099999999</v>
          </cell>
          <cell r="JK45">
            <v>0</v>
          </cell>
          <cell r="JL45">
            <v>0</v>
          </cell>
          <cell r="JM45">
            <v>0</v>
          </cell>
          <cell r="JN45">
            <v>0.73250000000000004</v>
          </cell>
          <cell r="JO45">
            <v>0.73250000000000004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102.93556298</v>
          </cell>
          <cell r="JV45">
            <v>0</v>
          </cell>
          <cell r="JW45">
            <v>0</v>
          </cell>
          <cell r="JX45">
            <v>0</v>
          </cell>
          <cell r="JY45">
            <v>3.4590000000000001</v>
          </cell>
          <cell r="JZ45">
            <v>3.4590000000000001</v>
          </cell>
          <cell r="KA45">
            <v>0</v>
          </cell>
          <cell r="KB45">
            <v>0</v>
          </cell>
          <cell r="KC45">
            <v>3</v>
          </cell>
          <cell r="KD45">
            <v>0</v>
          </cell>
          <cell r="KE45">
            <v>3</v>
          </cell>
          <cell r="KF45">
            <v>555.59760232999997</v>
          </cell>
          <cell r="KG45">
            <v>0</v>
          </cell>
          <cell r="KH45">
            <v>0</v>
          </cell>
          <cell r="KI45">
            <v>0</v>
          </cell>
          <cell r="KJ45">
            <v>46.267000000000003</v>
          </cell>
          <cell r="KK45">
            <v>46.267000000000003</v>
          </cell>
          <cell r="KL45">
            <v>0</v>
          </cell>
          <cell r="KM45">
            <v>0</v>
          </cell>
          <cell r="KN45">
            <v>11</v>
          </cell>
          <cell r="KO45">
            <v>0</v>
          </cell>
          <cell r="KP45">
            <v>11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555.59760232999997</v>
          </cell>
          <cell r="LC45">
            <v>0</v>
          </cell>
          <cell r="LD45">
            <v>0</v>
          </cell>
          <cell r="LE45">
            <v>0</v>
          </cell>
          <cell r="LF45">
            <v>46.267000000000003</v>
          </cell>
          <cell r="LG45">
            <v>46.267000000000003</v>
          </cell>
          <cell r="LH45">
            <v>0</v>
          </cell>
          <cell r="LI45">
            <v>0</v>
          </cell>
          <cell r="LJ45">
            <v>11</v>
          </cell>
          <cell r="LK45">
            <v>0</v>
          </cell>
          <cell r="LL45">
            <v>11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0</v>
          </cell>
          <cell r="OM45">
            <v>0</v>
          </cell>
          <cell r="ON45">
            <v>0</v>
          </cell>
          <cell r="OO45">
            <v>0</v>
          </cell>
          <cell r="OP45">
            <v>0</v>
          </cell>
          <cell r="OR45">
            <v>0</v>
          </cell>
          <cell r="OT45">
            <v>2058.9576829299626</v>
          </cell>
        </row>
        <row r="46">
          <cell r="A46" t="str">
            <v>Г</v>
          </cell>
          <cell r="B46" t="str">
            <v>1.1.3.2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D46" t="str">
            <v>Г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852.29004287199996</v>
          </cell>
          <cell r="K46">
            <v>0</v>
          </cell>
          <cell r="L46">
            <v>852.29004287199996</v>
          </cell>
          <cell r="M46">
            <v>0</v>
          </cell>
          <cell r="N46">
            <v>0</v>
          </cell>
          <cell r="O46">
            <v>75.508838269152477</v>
          </cell>
          <cell r="P46">
            <v>178.17639041999999</v>
          </cell>
          <cell r="Q46">
            <v>598.60481432284746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3812.2178934788185</v>
          </cell>
          <cell r="CY46">
            <v>572.7289210797162</v>
          </cell>
          <cell r="CZ46">
            <v>1552.4358180467182</v>
          </cell>
          <cell r="DA46">
            <v>1396.6332410204841</v>
          </cell>
          <cell r="DB46">
            <v>351.73938608438334</v>
          </cell>
          <cell r="DE46">
            <v>0</v>
          </cell>
          <cell r="DF46">
            <v>0</v>
          </cell>
          <cell r="DG46">
            <v>606.57616354999993</v>
          </cell>
          <cell r="DH46">
            <v>0</v>
          </cell>
          <cell r="DI46">
            <v>606.57616354999993</v>
          </cell>
          <cell r="DJ46">
            <v>38.906113530000006</v>
          </cell>
          <cell r="DK46">
            <v>197.33895278</v>
          </cell>
          <cell r="DL46">
            <v>344.75768944999993</v>
          </cell>
          <cell r="DM46">
            <v>25.573407790000001</v>
          </cell>
          <cell r="DN46">
            <v>277.00832313952753</v>
          </cell>
          <cell r="DS46">
            <v>142.68802315457594</v>
          </cell>
          <cell r="DT46">
            <v>56.493174655273869</v>
          </cell>
          <cell r="DU46">
            <v>49.232590688265262</v>
          </cell>
          <cell r="DV46">
            <v>28.594534641412469</v>
          </cell>
          <cell r="DW46">
            <v>49.232590688265262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1004.8499368499999</v>
          </cell>
          <cell r="ED46">
            <v>348.15047532000006</v>
          </cell>
          <cell r="EE46">
            <v>555.31403745</v>
          </cell>
          <cell r="EF46">
            <v>28.478351160000003</v>
          </cell>
          <cell r="EG46">
            <v>72.907072920000005</v>
          </cell>
          <cell r="EH46">
            <v>323.89559782000003</v>
          </cell>
          <cell r="EI46">
            <v>224.59279934</v>
          </cell>
          <cell r="EJ46">
            <v>95.952902250000008</v>
          </cell>
          <cell r="EK46">
            <v>0</v>
          </cell>
          <cell r="EL46">
            <v>3.3498962299999997</v>
          </cell>
          <cell r="EM46">
            <v>547.04228843999999</v>
          </cell>
          <cell r="EN46">
            <v>121.44383779</v>
          </cell>
          <cell r="EO46">
            <v>392.27474761999997</v>
          </cell>
          <cell r="EP46">
            <v>24.389055679999998</v>
          </cell>
          <cell r="EQ46">
            <v>8.9346473500000005</v>
          </cell>
          <cell r="ER46">
            <v>133.91205059000001</v>
          </cell>
          <cell r="ES46">
            <v>2.1138381900000001</v>
          </cell>
          <cell r="ET46">
            <v>67.086387580000007</v>
          </cell>
          <cell r="EU46">
            <v>4.0892954799999996</v>
          </cell>
          <cell r="EV46">
            <v>60.62252934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133.91205059000001</v>
          </cell>
          <cell r="FC46">
            <v>2.1138381900000001</v>
          </cell>
          <cell r="FD46">
            <v>67.086387580000007</v>
          </cell>
          <cell r="FE46">
            <v>4.0892954799999996</v>
          </cell>
          <cell r="FF46">
            <v>60.62252934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3102.5564480438834</v>
          </cell>
          <cell r="FO46">
            <v>0</v>
          </cell>
          <cell r="FP46">
            <v>175.58</v>
          </cell>
          <cell r="FQ46">
            <v>0</v>
          </cell>
          <cell r="FR46">
            <v>697.62100000000009</v>
          </cell>
          <cell r="FS46">
            <v>695.62100000000009</v>
          </cell>
          <cell r="FT46">
            <v>2</v>
          </cell>
          <cell r="FU46">
            <v>0</v>
          </cell>
          <cell r="FV46">
            <v>162</v>
          </cell>
          <cell r="FW46">
            <v>0</v>
          </cell>
          <cell r="FX46">
            <v>162</v>
          </cell>
          <cell r="FZ46">
            <v>604.26295830000004</v>
          </cell>
          <cell r="GA46">
            <v>0</v>
          </cell>
          <cell r="GB46">
            <v>10.842000000000002</v>
          </cell>
          <cell r="GC46">
            <v>0</v>
          </cell>
          <cell r="GD46">
            <v>18.175000000000001</v>
          </cell>
          <cell r="GE46">
            <v>18.175000000000001</v>
          </cell>
          <cell r="GF46">
            <v>0</v>
          </cell>
          <cell r="GG46">
            <v>0</v>
          </cell>
          <cell r="GH46">
            <v>112</v>
          </cell>
          <cell r="GI46">
            <v>0</v>
          </cell>
          <cell r="GJ46">
            <v>112</v>
          </cell>
          <cell r="GK46">
            <v>514.82344348999948</v>
          </cell>
          <cell r="GL46">
            <v>0</v>
          </cell>
          <cell r="GM46">
            <v>0</v>
          </cell>
          <cell r="GN46">
            <v>0</v>
          </cell>
          <cell r="GO46">
            <v>59.307000000000002</v>
          </cell>
          <cell r="GP46">
            <v>59.307000000000002</v>
          </cell>
          <cell r="GQ46">
            <v>0</v>
          </cell>
          <cell r="GR46">
            <v>0</v>
          </cell>
          <cell r="GS46">
            <v>1</v>
          </cell>
          <cell r="GT46">
            <v>0</v>
          </cell>
          <cell r="GU46">
            <v>1</v>
          </cell>
          <cell r="GV46">
            <v>475.62674384858701</v>
          </cell>
          <cell r="GW46">
            <v>0</v>
          </cell>
          <cell r="GX46">
            <v>0</v>
          </cell>
          <cell r="GY46">
            <v>0</v>
          </cell>
          <cell r="GZ46">
            <v>53</v>
          </cell>
          <cell r="HA46">
            <v>53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39.196699641412465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6.3069999999999995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660.58093822000001</v>
          </cell>
          <cell r="IZ46">
            <v>0</v>
          </cell>
          <cell r="JA46">
            <v>0</v>
          </cell>
          <cell r="JB46">
            <v>0</v>
          </cell>
          <cell r="JC46">
            <v>50.458500000000008</v>
          </cell>
          <cell r="JD46">
            <v>50.458500000000008</v>
          </cell>
          <cell r="JE46">
            <v>0</v>
          </cell>
          <cell r="JF46">
            <v>0</v>
          </cell>
          <cell r="JG46">
            <v>14</v>
          </cell>
          <cell r="JH46">
            <v>0</v>
          </cell>
          <cell r="JI46">
            <v>14</v>
          </cell>
          <cell r="JJ46">
            <v>2.0477729099999999</v>
          </cell>
          <cell r="JK46">
            <v>0</v>
          </cell>
          <cell r="JL46">
            <v>0</v>
          </cell>
          <cell r="JM46">
            <v>0</v>
          </cell>
          <cell r="JN46">
            <v>0.73250000000000004</v>
          </cell>
          <cell r="JO46">
            <v>0.73250000000000004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102.93556298</v>
          </cell>
          <cell r="JV46">
            <v>0</v>
          </cell>
          <cell r="JW46">
            <v>0</v>
          </cell>
          <cell r="JX46">
            <v>0</v>
          </cell>
          <cell r="JY46">
            <v>3.4590000000000001</v>
          </cell>
          <cell r="JZ46">
            <v>3.4590000000000001</v>
          </cell>
          <cell r="KA46">
            <v>0</v>
          </cell>
          <cell r="KB46">
            <v>0</v>
          </cell>
          <cell r="KC46">
            <v>3</v>
          </cell>
          <cell r="KD46">
            <v>0</v>
          </cell>
          <cell r="KE46">
            <v>3</v>
          </cell>
          <cell r="KF46">
            <v>555.59760232999997</v>
          </cell>
          <cell r="KG46">
            <v>0</v>
          </cell>
          <cell r="KH46">
            <v>0</v>
          </cell>
          <cell r="KI46">
            <v>0</v>
          </cell>
          <cell r="KJ46">
            <v>46.267000000000003</v>
          </cell>
          <cell r="KK46">
            <v>46.267000000000003</v>
          </cell>
          <cell r="KL46">
            <v>0</v>
          </cell>
          <cell r="KM46">
            <v>0</v>
          </cell>
          <cell r="KN46">
            <v>11</v>
          </cell>
          <cell r="KO46">
            <v>0</v>
          </cell>
          <cell r="KP46">
            <v>11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555.59760232999997</v>
          </cell>
          <cell r="LC46">
            <v>0</v>
          </cell>
          <cell r="LD46">
            <v>0</v>
          </cell>
          <cell r="LE46">
            <v>0</v>
          </cell>
          <cell r="LF46">
            <v>46.267000000000003</v>
          </cell>
          <cell r="LG46">
            <v>46.267000000000003</v>
          </cell>
          <cell r="LH46">
            <v>0</v>
          </cell>
          <cell r="LI46">
            <v>0</v>
          </cell>
          <cell r="LJ46">
            <v>11</v>
          </cell>
          <cell r="LK46">
            <v>0</v>
          </cell>
          <cell r="LL46">
            <v>11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0</v>
          </cell>
          <cell r="OM46">
            <v>0</v>
          </cell>
          <cell r="ON46">
            <v>0</v>
          </cell>
          <cell r="OO46">
            <v>0</v>
          </cell>
          <cell r="OP46">
            <v>0</v>
          </cell>
          <cell r="OR46">
            <v>0</v>
          </cell>
          <cell r="OT46">
            <v>2058.9576829299626</v>
          </cell>
        </row>
        <row r="47">
          <cell r="A47" t="str">
            <v>Г</v>
          </cell>
          <cell r="B47" t="str">
            <v>1.1.4</v>
          </cell>
          <cell r="C47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7" t="str">
            <v>Г</v>
          </cell>
          <cell r="E47">
            <v>68.135675169496778</v>
          </cell>
          <cell r="F47">
            <v>0</v>
          </cell>
          <cell r="G47">
            <v>0</v>
          </cell>
          <cell r="H47">
            <v>0.71055469999999987</v>
          </cell>
          <cell r="I47">
            <v>0</v>
          </cell>
          <cell r="J47">
            <v>919.71516334149669</v>
          </cell>
          <cell r="K47">
            <v>67.425120469496775</v>
          </cell>
          <cell r="L47">
            <v>852.29004287199996</v>
          </cell>
          <cell r="M47">
            <v>0</v>
          </cell>
          <cell r="N47">
            <v>0</v>
          </cell>
          <cell r="O47">
            <v>75.508838269152477</v>
          </cell>
          <cell r="P47">
            <v>178.17639041999999</v>
          </cell>
          <cell r="Q47">
            <v>598.60481432284746</v>
          </cell>
          <cell r="R47">
            <v>67.347628944073051</v>
          </cell>
          <cell r="S47">
            <v>0</v>
          </cell>
          <cell r="T47">
            <v>0</v>
          </cell>
          <cell r="U47">
            <v>57.074261817011063</v>
          </cell>
          <cell r="V47">
            <v>0</v>
          </cell>
          <cell r="W47">
            <v>10.273367127061984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46.294457012153003</v>
          </cell>
          <cell r="AK47">
            <v>0</v>
          </cell>
          <cell r="AL47">
            <v>0</v>
          </cell>
          <cell r="AM47">
            <v>39.232590688265262</v>
          </cell>
          <cell r="AN47">
            <v>0</v>
          </cell>
          <cell r="AO47">
            <v>7.0618663238877417</v>
          </cell>
          <cell r="AP47">
            <v>21.053171931920044</v>
          </cell>
          <cell r="AQ47">
            <v>0</v>
          </cell>
          <cell r="AR47">
            <v>0</v>
          </cell>
          <cell r="AS47">
            <v>17.841671128745801</v>
          </cell>
          <cell r="AT47">
            <v>0</v>
          </cell>
          <cell r="AU47">
            <v>3.2115008031742427</v>
          </cell>
          <cell r="AV47">
            <v>46.294457012153003</v>
          </cell>
          <cell r="AW47">
            <v>0</v>
          </cell>
          <cell r="AX47">
            <v>0</v>
          </cell>
          <cell r="AY47">
            <v>39.232590688265262</v>
          </cell>
          <cell r="AZ47">
            <v>0</v>
          </cell>
          <cell r="BA47">
            <v>7.0618663238877417</v>
          </cell>
          <cell r="BB47" t="str">
            <v/>
          </cell>
          <cell r="BC47" t="str">
            <v/>
          </cell>
          <cell r="BD47">
            <v>3</v>
          </cell>
          <cell r="BE47">
            <v>4</v>
          </cell>
          <cell r="BF47" t="str">
            <v>3 4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3812.2178934788185</v>
          </cell>
          <cell r="CY47">
            <v>572.7289210797162</v>
          </cell>
          <cell r="CZ47">
            <v>1552.4358180467182</v>
          </cell>
          <cell r="DA47">
            <v>1396.6332410204841</v>
          </cell>
          <cell r="DB47">
            <v>351.73938608438334</v>
          </cell>
          <cell r="DE47">
            <v>0.66252877999999993</v>
          </cell>
          <cell r="DF47">
            <v>0</v>
          </cell>
          <cell r="DG47">
            <v>663.71500163819746</v>
          </cell>
          <cell r="DH47">
            <v>57.138838088197502</v>
          </cell>
          <cell r="DI47">
            <v>606.57616354999993</v>
          </cell>
          <cell r="DJ47">
            <v>38.906113530000006</v>
          </cell>
          <cell r="DK47">
            <v>197.33895278</v>
          </cell>
          <cell r="DL47">
            <v>344.75768944999993</v>
          </cell>
          <cell r="DM47">
            <v>25.573407790000001</v>
          </cell>
          <cell r="DN47">
            <v>277.00832313952753</v>
          </cell>
          <cell r="DS47">
            <v>142.68802315457594</v>
          </cell>
          <cell r="DT47">
            <v>56.493174655273869</v>
          </cell>
          <cell r="DU47">
            <v>49.232590688265262</v>
          </cell>
          <cell r="DV47">
            <v>28.594534641412469</v>
          </cell>
          <cell r="DW47">
            <v>49.232590688265262</v>
          </cell>
          <cell r="DX47" t="str">
            <v/>
          </cell>
          <cell r="DY47">
            <v>2</v>
          </cell>
          <cell r="DZ47" t="str">
            <v/>
          </cell>
          <cell r="EA47" t="str">
            <v/>
          </cell>
          <cell r="EB47" t="str">
            <v>2</v>
          </cell>
          <cell r="EC47">
            <v>1004.8499368499999</v>
          </cell>
          <cell r="ED47">
            <v>348.15047532000006</v>
          </cell>
          <cell r="EE47">
            <v>555.31403745</v>
          </cell>
          <cell r="EF47">
            <v>28.478351160000003</v>
          </cell>
          <cell r="EG47">
            <v>72.907072920000005</v>
          </cell>
          <cell r="EH47">
            <v>323.89559782000003</v>
          </cell>
          <cell r="EI47">
            <v>224.59279934</v>
          </cell>
          <cell r="EJ47">
            <v>95.952902250000008</v>
          </cell>
          <cell r="EK47">
            <v>0</v>
          </cell>
          <cell r="EL47">
            <v>3.3498962299999997</v>
          </cell>
          <cell r="EM47">
            <v>547.04228843999999</v>
          </cell>
          <cell r="EN47">
            <v>121.44383779</v>
          </cell>
          <cell r="EO47">
            <v>392.27474761999997</v>
          </cell>
          <cell r="EP47">
            <v>24.389055679999998</v>
          </cell>
          <cell r="EQ47">
            <v>8.9346473500000005</v>
          </cell>
          <cell r="ER47">
            <v>133.91205059000001</v>
          </cell>
          <cell r="ES47">
            <v>2.1138381900000001</v>
          </cell>
          <cell r="ET47">
            <v>67.086387580000007</v>
          </cell>
          <cell r="EU47">
            <v>4.0892954799999996</v>
          </cell>
          <cell r="EV47">
            <v>60.62252934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133.91205059000001</v>
          </cell>
          <cell r="FC47">
            <v>2.1138381900000001</v>
          </cell>
          <cell r="FD47">
            <v>67.086387580000007</v>
          </cell>
          <cell r="FE47">
            <v>4.0892954799999996</v>
          </cell>
          <cell r="FF47">
            <v>60.62252934</v>
          </cell>
          <cell r="FG47" t="str">
            <v/>
          </cell>
          <cell r="FH47">
            <v>2</v>
          </cell>
          <cell r="FI47">
            <v>3</v>
          </cell>
          <cell r="FJ47">
            <v>4</v>
          </cell>
          <cell r="FK47" t="str">
            <v>2 3 4</v>
          </cell>
          <cell r="FN47">
            <v>3102.5564480438834</v>
          </cell>
          <cell r="FO47">
            <v>0</v>
          </cell>
          <cell r="FP47">
            <v>175.58</v>
          </cell>
          <cell r="FQ47">
            <v>0</v>
          </cell>
          <cell r="FR47">
            <v>697.62100000000009</v>
          </cell>
          <cell r="FS47">
            <v>695.62100000000009</v>
          </cell>
          <cell r="FT47">
            <v>2</v>
          </cell>
          <cell r="FU47">
            <v>0</v>
          </cell>
          <cell r="FV47">
            <v>162</v>
          </cell>
          <cell r="FW47">
            <v>0</v>
          </cell>
          <cell r="FX47">
            <v>162</v>
          </cell>
          <cell r="FZ47">
            <v>604.26295830000004</v>
          </cell>
          <cell r="GA47">
            <v>0</v>
          </cell>
          <cell r="GB47">
            <v>10.842000000000002</v>
          </cell>
          <cell r="GC47">
            <v>0</v>
          </cell>
          <cell r="GD47">
            <v>18.175000000000001</v>
          </cell>
          <cell r="GE47">
            <v>18.175000000000001</v>
          </cell>
          <cell r="GF47">
            <v>0</v>
          </cell>
          <cell r="GG47">
            <v>0</v>
          </cell>
          <cell r="GH47">
            <v>112</v>
          </cell>
          <cell r="GI47">
            <v>0</v>
          </cell>
          <cell r="GJ47">
            <v>112</v>
          </cell>
          <cell r="GK47">
            <v>514.82344348999948</v>
          </cell>
          <cell r="GL47">
            <v>0</v>
          </cell>
          <cell r="GM47">
            <v>0</v>
          </cell>
          <cell r="GN47">
            <v>0</v>
          </cell>
          <cell r="GO47">
            <v>59.307000000000002</v>
          </cell>
          <cell r="GP47">
            <v>59.307000000000002</v>
          </cell>
          <cell r="GQ47">
            <v>0</v>
          </cell>
          <cell r="GR47">
            <v>0</v>
          </cell>
          <cell r="GS47">
            <v>1</v>
          </cell>
          <cell r="GT47">
            <v>0</v>
          </cell>
          <cell r="GU47">
            <v>1</v>
          </cell>
          <cell r="GV47">
            <v>475.62674384858701</v>
          </cell>
          <cell r="GW47">
            <v>0</v>
          </cell>
          <cell r="GX47">
            <v>0</v>
          </cell>
          <cell r="GY47">
            <v>0</v>
          </cell>
          <cell r="GZ47">
            <v>53</v>
          </cell>
          <cell r="HA47">
            <v>53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39.196699641412465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6.3069999999999995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660.58093822000001</v>
          </cell>
          <cell r="IZ47">
            <v>0</v>
          </cell>
          <cell r="JA47">
            <v>0</v>
          </cell>
          <cell r="JB47">
            <v>0</v>
          </cell>
          <cell r="JC47">
            <v>50.458500000000008</v>
          </cell>
          <cell r="JD47">
            <v>50.458500000000008</v>
          </cell>
          <cell r="JE47">
            <v>0</v>
          </cell>
          <cell r="JF47">
            <v>0</v>
          </cell>
          <cell r="JG47">
            <v>14</v>
          </cell>
          <cell r="JH47">
            <v>0</v>
          </cell>
          <cell r="JI47">
            <v>14</v>
          </cell>
          <cell r="JJ47">
            <v>2.0477729099999999</v>
          </cell>
          <cell r="JK47">
            <v>0</v>
          </cell>
          <cell r="JL47">
            <v>0</v>
          </cell>
          <cell r="JM47">
            <v>0</v>
          </cell>
          <cell r="JN47">
            <v>0.73250000000000004</v>
          </cell>
          <cell r="JO47">
            <v>0.73250000000000004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102.93556298</v>
          </cell>
          <cell r="JV47">
            <v>0</v>
          </cell>
          <cell r="JW47">
            <v>0</v>
          </cell>
          <cell r="JX47">
            <v>0</v>
          </cell>
          <cell r="JY47">
            <v>3.4590000000000001</v>
          </cell>
          <cell r="JZ47">
            <v>3.4590000000000001</v>
          </cell>
          <cell r="KA47">
            <v>0</v>
          </cell>
          <cell r="KB47">
            <v>0</v>
          </cell>
          <cell r="KC47">
            <v>3</v>
          </cell>
          <cell r="KD47">
            <v>0</v>
          </cell>
          <cell r="KE47">
            <v>3</v>
          </cell>
          <cell r="KF47">
            <v>555.59760232999997</v>
          </cell>
          <cell r="KG47">
            <v>0</v>
          </cell>
          <cell r="KH47">
            <v>0</v>
          </cell>
          <cell r="KI47">
            <v>0</v>
          </cell>
          <cell r="KJ47">
            <v>46.267000000000003</v>
          </cell>
          <cell r="KK47">
            <v>46.267000000000003</v>
          </cell>
          <cell r="KL47">
            <v>0</v>
          </cell>
          <cell r="KM47">
            <v>0</v>
          </cell>
          <cell r="KN47">
            <v>11</v>
          </cell>
          <cell r="KO47">
            <v>0</v>
          </cell>
          <cell r="KP47">
            <v>11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555.59760232999997</v>
          </cell>
          <cell r="LC47">
            <v>0</v>
          </cell>
          <cell r="LD47">
            <v>0</v>
          </cell>
          <cell r="LE47">
            <v>0</v>
          </cell>
          <cell r="LF47">
            <v>46.267000000000003</v>
          </cell>
          <cell r="LG47">
            <v>46.267000000000003</v>
          </cell>
          <cell r="LH47">
            <v>0</v>
          </cell>
          <cell r="LI47">
            <v>0</v>
          </cell>
          <cell r="LJ47">
            <v>11</v>
          </cell>
          <cell r="LK47">
            <v>0</v>
          </cell>
          <cell r="LL47">
            <v>11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0</v>
          </cell>
          <cell r="OM47">
            <v>0</v>
          </cell>
          <cell r="ON47">
            <v>0</v>
          </cell>
          <cell r="OO47">
            <v>0</v>
          </cell>
          <cell r="OP47">
            <v>0</v>
          </cell>
          <cell r="OR47">
            <v>0</v>
          </cell>
          <cell r="OT47">
            <v>2058.9576829299626</v>
          </cell>
        </row>
        <row r="48">
          <cell r="A48" t="str">
            <v>Г</v>
          </cell>
          <cell r="B48" t="str">
            <v>1.1.4.1</v>
          </cell>
          <cell r="C4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8" t="str">
            <v>Г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852.29004287199996</v>
          </cell>
          <cell r="K48">
            <v>0</v>
          </cell>
          <cell r="L48">
            <v>852.29004287199996</v>
          </cell>
          <cell r="M48">
            <v>0</v>
          </cell>
          <cell r="N48">
            <v>0</v>
          </cell>
          <cell r="O48">
            <v>75.508838269152477</v>
          </cell>
          <cell r="P48">
            <v>178.17639041999999</v>
          </cell>
          <cell r="Q48">
            <v>598.60481432284746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3812.2178934788185</v>
          </cell>
          <cell r="CY48">
            <v>572.7289210797162</v>
          </cell>
          <cell r="CZ48">
            <v>1552.4358180467182</v>
          </cell>
          <cell r="DA48">
            <v>1396.6332410204841</v>
          </cell>
          <cell r="DB48">
            <v>351.73938608438334</v>
          </cell>
          <cell r="DE48">
            <v>0</v>
          </cell>
          <cell r="DF48">
            <v>0</v>
          </cell>
          <cell r="DG48">
            <v>606.57616354999993</v>
          </cell>
          <cell r="DH48">
            <v>0</v>
          </cell>
          <cell r="DI48">
            <v>606.57616354999993</v>
          </cell>
          <cell r="DJ48">
            <v>38.906113530000006</v>
          </cell>
          <cell r="DK48">
            <v>197.33895278</v>
          </cell>
          <cell r="DL48">
            <v>344.75768944999993</v>
          </cell>
          <cell r="DM48">
            <v>25.573407790000001</v>
          </cell>
          <cell r="DN48">
            <v>277.00832313952753</v>
          </cell>
          <cell r="DS48">
            <v>142.68802315457594</v>
          </cell>
          <cell r="DT48">
            <v>56.493174655273869</v>
          </cell>
          <cell r="DU48">
            <v>49.232590688265262</v>
          </cell>
          <cell r="DV48">
            <v>28.594534641412469</v>
          </cell>
          <cell r="DW48">
            <v>49.232590688265262</v>
          </cell>
          <cell r="DX48" t="str">
            <v/>
          </cell>
          <cell r="DY48" t="str">
            <v/>
          </cell>
          <cell r="DZ48" t="str">
            <v/>
          </cell>
          <cell r="EA48" t="str">
            <v/>
          </cell>
          <cell r="EB48">
            <v>0</v>
          </cell>
          <cell r="EC48">
            <v>1004.8499368499999</v>
          </cell>
          <cell r="ED48">
            <v>348.15047532000006</v>
          </cell>
          <cell r="EE48">
            <v>555.31403745</v>
          </cell>
          <cell r="EF48">
            <v>28.478351160000003</v>
          </cell>
          <cell r="EG48">
            <v>72.907072920000005</v>
          </cell>
          <cell r="EH48">
            <v>323.89559782000003</v>
          </cell>
          <cell r="EI48">
            <v>224.59279934</v>
          </cell>
          <cell r="EJ48">
            <v>95.952902250000008</v>
          </cell>
          <cell r="EK48">
            <v>0</v>
          </cell>
          <cell r="EL48">
            <v>3.3498962299999997</v>
          </cell>
          <cell r="EM48">
            <v>547.04228843999999</v>
          </cell>
          <cell r="EN48">
            <v>121.44383779</v>
          </cell>
          <cell r="EO48">
            <v>392.27474761999997</v>
          </cell>
          <cell r="EP48">
            <v>24.389055679999998</v>
          </cell>
          <cell r="EQ48">
            <v>8.9346473500000005</v>
          </cell>
          <cell r="ER48">
            <v>133.91205059000001</v>
          </cell>
          <cell r="ES48">
            <v>2.1138381900000001</v>
          </cell>
          <cell r="ET48">
            <v>67.086387580000007</v>
          </cell>
          <cell r="EU48">
            <v>4.0892954799999996</v>
          </cell>
          <cell r="EV48">
            <v>60.62252934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133.91205059000001</v>
          </cell>
          <cell r="FC48">
            <v>2.1138381900000001</v>
          </cell>
          <cell r="FD48">
            <v>67.086387580000007</v>
          </cell>
          <cell r="FE48">
            <v>4.0892954799999996</v>
          </cell>
          <cell r="FF48">
            <v>60.62252934</v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>
            <v>0</v>
          </cell>
          <cell r="FN48">
            <v>3102.5564480438834</v>
          </cell>
          <cell r="FO48">
            <v>0</v>
          </cell>
          <cell r="FP48">
            <v>175.58</v>
          </cell>
          <cell r="FQ48">
            <v>0</v>
          </cell>
          <cell r="FR48">
            <v>697.62100000000009</v>
          </cell>
          <cell r="FS48">
            <v>695.62100000000009</v>
          </cell>
          <cell r="FT48">
            <v>2</v>
          </cell>
          <cell r="FU48">
            <v>0</v>
          </cell>
          <cell r="FV48">
            <v>162</v>
          </cell>
          <cell r="FW48">
            <v>0</v>
          </cell>
          <cell r="FX48">
            <v>162</v>
          </cell>
          <cell r="FZ48">
            <v>604.26295830000004</v>
          </cell>
          <cell r="GA48">
            <v>0</v>
          </cell>
          <cell r="GB48">
            <v>10.842000000000002</v>
          </cell>
          <cell r="GC48">
            <v>0</v>
          </cell>
          <cell r="GD48">
            <v>18.175000000000001</v>
          </cell>
          <cell r="GE48">
            <v>18.175000000000001</v>
          </cell>
          <cell r="GF48">
            <v>0</v>
          </cell>
          <cell r="GG48">
            <v>0</v>
          </cell>
          <cell r="GH48">
            <v>112</v>
          </cell>
          <cell r="GI48">
            <v>0</v>
          </cell>
          <cell r="GJ48">
            <v>112</v>
          </cell>
          <cell r="GK48">
            <v>514.82344348999948</v>
          </cell>
          <cell r="GL48">
            <v>0</v>
          </cell>
          <cell r="GM48">
            <v>0</v>
          </cell>
          <cell r="GN48">
            <v>0</v>
          </cell>
          <cell r="GO48">
            <v>59.307000000000002</v>
          </cell>
          <cell r="GP48">
            <v>59.307000000000002</v>
          </cell>
          <cell r="GQ48">
            <v>0</v>
          </cell>
          <cell r="GR48">
            <v>0</v>
          </cell>
          <cell r="GS48">
            <v>1</v>
          </cell>
          <cell r="GT48">
            <v>0</v>
          </cell>
          <cell r="GU48">
            <v>1</v>
          </cell>
          <cell r="GV48">
            <v>475.62674384858701</v>
          </cell>
          <cell r="GW48">
            <v>0</v>
          </cell>
          <cell r="GX48">
            <v>0</v>
          </cell>
          <cell r="GY48">
            <v>0</v>
          </cell>
          <cell r="GZ48">
            <v>53</v>
          </cell>
          <cell r="HA48">
            <v>53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39.196699641412465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6.3069999999999995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660.58093822000001</v>
          </cell>
          <cell r="IZ48">
            <v>0</v>
          </cell>
          <cell r="JA48">
            <v>0</v>
          </cell>
          <cell r="JB48">
            <v>0</v>
          </cell>
          <cell r="JC48">
            <v>50.458500000000008</v>
          </cell>
          <cell r="JD48">
            <v>50.458500000000008</v>
          </cell>
          <cell r="JE48">
            <v>0</v>
          </cell>
          <cell r="JF48">
            <v>0</v>
          </cell>
          <cell r="JG48">
            <v>14</v>
          </cell>
          <cell r="JH48">
            <v>0</v>
          </cell>
          <cell r="JI48">
            <v>14</v>
          </cell>
          <cell r="JJ48">
            <v>2.0477729099999999</v>
          </cell>
          <cell r="JK48">
            <v>0</v>
          </cell>
          <cell r="JL48">
            <v>0</v>
          </cell>
          <cell r="JM48">
            <v>0</v>
          </cell>
          <cell r="JN48">
            <v>0.73250000000000004</v>
          </cell>
          <cell r="JO48">
            <v>0.73250000000000004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102.93556298</v>
          </cell>
          <cell r="JV48">
            <v>0</v>
          </cell>
          <cell r="JW48">
            <v>0</v>
          </cell>
          <cell r="JX48">
            <v>0</v>
          </cell>
          <cell r="JY48">
            <v>3.4590000000000001</v>
          </cell>
          <cell r="JZ48">
            <v>3.4590000000000001</v>
          </cell>
          <cell r="KA48">
            <v>0</v>
          </cell>
          <cell r="KB48">
            <v>0</v>
          </cell>
          <cell r="KC48">
            <v>3</v>
          </cell>
          <cell r="KD48">
            <v>0</v>
          </cell>
          <cell r="KE48">
            <v>3</v>
          </cell>
          <cell r="KF48">
            <v>555.59760232999997</v>
          </cell>
          <cell r="KG48">
            <v>0</v>
          </cell>
          <cell r="KH48">
            <v>0</v>
          </cell>
          <cell r="KI48">
            <v>0</v>
          </cell>
          <cell r="KJ48">
            <v>46.267000000000003</v>
          </cell>
          <cell r="KK48">
            <v>46.267000000000003</v>
          </cell>
          <cell r="KL48">
            <v>0</v>
          </cell>
          <cell r="KM48">
            <v>0</v>
          </cell>
          <cell r="KN48">
            <v>11</v>
          </cell>
          <cell r="KO48">
            <v>0</v>
          </cell>
          <cell r="KP48">
            <v>11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555.59760232999997</v>
          </cell>
          <cell r="LC48">
            <v>0</v>
          </cell>
          <cell r="LD48">
            <v>0</v>
          </cell>
          <cell r="LE48">
            <v>0</v>
          </cell>
          <cell r="LF48">
            <v>46.267000000000003</v>
          </cell>
          <cell r="LG48">
            <v>46.267000000000003</v>
          </cell>
          <cell r="LH48">
            <v>0</v>
          </cell>
          <cell r="LI48">
            <v>0</v>
          </cell>
          <cell r="LJ48">
            <v>11</v>
          </cell>
          <cell r="LK48">
            <v>0</v>
          </cell>
          <cell r="LL48">
            <v>11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0</v>
          </cell>
          <cell r="OM48">
            <v>0</v>
          </cell>
          <cell r="ON48">
            <v>0</v>
          </cell>
          <cell r="OO48">
            <v>0</v>
          </cell>
          <cell r="OP48">
            <v>0</v>
          </cell>
          <cell r="OR48">
            <v>0</v>
          </cell>
          <cell r="OT48">
            <v>2058.9576829299626</v>
          </cell>
        </row>
        <row r="49">
          <cell r="A49" t="str">
            <v>Г</v>
          </cell>
          <cell r="B49" t="str">
            <v>1.1.4.2</v>
          </cell>
          <cell r="C4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D49" t="str">
            <v>Г</v>
          </cell>
          <cell r="E49">
            <v>68.135675169496778</v>
          </cell>
          <cell r="F49">
            <v>0</v>
          </cell>
          <cell r="G49">
            <v>0</v>
          </cell>
          <cell r="H49">
            <v>0.71055469999999987</v>
          </cell>
          <cell r="I49">
            <v>0</v>
          </cell>
          <cell r="J49">
            <v>919.71516334149669</v>
          </cell>
          <cell r="K49">
            <v>67.425120469496775</v>
          </cell>
          <cell r="L49">
            <v>852.29004287199996</v>
          </cell>
          <cell r="M49">
            <v>0</v>
          </cell>
          <cell r="N49">
            <v>0</v>
          </cell>
          <cell r="O49">
            <v>75.508838269152477</v>
          </cell>
          <cell r="P49">
            <v>178.17639041999999</v>
          </cell>
          <cell r="Q49">
            <v>598.60481432284746</v>
          </cell>
          <cell r="R49">
            <v>67.347628944073051</v>
          </cell>
          <cell r="S49">
            <v>0</v>
          </cell>
          <cell r="T49">
            <v>0</v>
          </cell>
          <cell r="U49">
            <v>57.074261817011063</v>
          </cell>
          <cell r="V49">
            <v>0</v>
          </cell>
          <cell r="W49">
            <v>10.273367127061984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46.294457012153003</v>
          </cell>
          <cell r="AK49">
            <v>0</v>
          </cell>
          <cell r="AL49">
            <v>0</v>
          </cell>
          <cell r="AM49">
            <v>39.232590688265262</v>
          </cell>
          <cell r="AN49">
            <v>0</v>
          </cell>
          <cell r="AO49">
            <v>7.0618663238877417</v>
          </cell>
          <cell r="AP49">
            <v>21.053171931920044</v>
          </cell>
          <cell r="AQ49">
            <v>0</v>
          </cell>
          <cell r="AR49">
            <v>0</v>
          </cell>
          <cell r="AS49">
            <v>17.841671128745801</v>
          </cell>
          <cell r="AT49">
            <v>0</v>
          </cell>
          <cell r="AU49">
            <v>3.2115008031742427</v>
          </cell>
          <cell r="AV49">
            <v>46.294457012153003</v>
          </cell>
          <cell r="AW49">
            <v>0</v>
          </cell>
          <cell r="AX49">
            <v>0</v>
          </cell>
          <cell r="AY49">
            <v>39.232590688265262</v>
          </cell>
          <cell r="AZ49">
            <v>0</v>
          </cell>
          <cell r="BA49">
            <v>7.0618663238877417</v>
          </cell>
          <cell r="BB49" t="str">
            <v/>
          </cell>
          <cell r="BC49" t="str">
            <v/>
          </cell>
          <cell r="BD49">
            <v>3</v>
          </cell>
          <cell r="BE49">
            <v>4</v>
          </cell>
          <cell r="BF49" t="str">
            <v>3 4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3812.2178934788185</v>
          </cell>
          <cell r="CY49">
            <v>572.7289210797162</v>
          </cell>
          <cell r="CZ49">
            <v>1552.4358180467182</v>
          </cell>
          <cell r="DA49">
            <v>1396.6332410204841</v>
          </cell>
          <cell r="DB49">
            <v>351.73938608438334</v>
          </cell>
          <cell r="DE49">
            <v>0.66252877999999993</v>
          </cell>
          <cell r="DF49">
            <v>0</v>
          </cell>
          <cell r="DG49">
            <v>663.71500163819746</v>
          </cell>
          <cell r="DH49">
            <v>57.138838088197502</v>
          </cell>
          <cell r="DI49">
            <v>606.57616354999993</v>
          </cell>
          <cell r="DJ49">
            <v>38.906113530000006</v>
          </cell>
          <cell r="DK49">
            <v>197.33895278</v>
          </cell>
          <cell r="DL49">
            <v>344.75768944999993</v>
          </cell>
          <cell r="DM49">
            <v>25.573407790000001</v>
          </cell>
          <cell r="DN49">
            <v>277.00832313952753</v>
          </cell>
          <cell r="DS49">
            <v>142.68802315457594</v>
          </cell>
          <cell r="DT49">
            <v>56.493174655273869</v>
          </cell>
          <cell r="DU49">
            <v>49.232590688265262</v>
          </cell>
          <cell r="DV49">
            <v>28.594534641412469</v>
          </cell>
          <cell r="DW49">
            <v>49.232590688265262</v>
          </cell>
          <cell r="DX49" t="str">
            <v/>
          </cell>
          <cell r="DY49">
            <v>2</v>
          </cell>
          <cell r="DZ49" t="str">
            <v/>
          </cell>
          <cell r="EA49" t="str">
            <v/>
          </cell>
          <cell r="EB49" t="str">
            <v>2</v>
          </cell>
          <cell r="EC49">
            <v>1004.8499368499999</v>
          </cell>
          <cell r="ED49">
            <v>348.15047532000006</v>
          </cell>
          <cell r="EE49">
            <v>555.31403745</v>
          </cell>
          <cell r="EF49">
            <v>28.478351160000003</v>
          </cell>
          <cell r="EG49">
            <v>72.907072920000005</v>
          </cell>
          <cell r="EH49">
            <v>323.89559782000003</v>
          </cell>
          <cell r="EI49">
            <v>224.59279934</v>
          </cell>
          <cell r="EJ49">
            <v>95.952902250000008</v>
          </cell>
          <cell r="EK49">
            <v>0</v>
          </cell>
          <cell r="EL49">
            <v>3.3498962299999997</v>
          </cell>
          <cell r="EM49">
            <v>547.04228843999999</v>
          </cell>
          <cell r="EN49">
            <v>121.44383779</v>
          </cell>
          <cell r="EO49">
            <v>392.27474761999997</v>
          </cell>
          <cell r="EP49">
            <v>24.389055679999998</v>
          </cell>
          <cell r="EQ49">
            <v>8.9346473500000005</v>
          </cell>
          <cell r="ER49">
            <v>133.91205059000001</v>
          </cell>
          <cell r="ES49">
            <v>2.1138381900000001</v>
          </cell>
          <cell r="ET49">
            <v>67.086387580000007</v>
          </cell>
          <cell r="EU49">
            <v>4.0892954799999996</v>
          </cell>
          <cell r="EV49">
            <v>60.62252934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133.91205059000001</v>
          </cell>
          <cell r="FC49">
            <v>2.1138381900000001</v>
          </cell>
          <cell r="FD49">
            <v>67.086387580000007</v>
          </cell>
          <cell r="FE49">
            <v>4.0892954799999996</v>
          </cell>
          <cell r="FF49">
            <v>60.62252934</v>
          </cell>
          <cell r="FG49" t="str">
            <v/>
          </cell>
          <cell r="FH49">
            <v>2</v>
          </cell>
          <cell r="FI49">
            <v>3</v>
          </cell>
          <cell r="FJ49">
            <v>4</v>
          </cell>
          <cell r="FK49" t="str">
            <v>2 3 4</v>
          </cell>
          <cell r="FN49">
            <v>3102.5564480438834</v>
          </cell>
          <cell r="FO49">
            <v>0</v>
          </cell>
          <cell r="FP49">
            <v>175.58</v>
          </cell>
          <cell r="FQ49">
            <v>0</v>
          </cell>
          <cell r="FR49">
            <v>697.62100000000009</v>
          </cell>
          <cell r="FS49">
            <v>695.62100000000009</v>
          </cell>
          <cell r="FT49">
            <v>2</v>
          </cell>
          <cell r="FU49">
            <v>0</v>
          </cell>
          <cell r="FV49">
            <v>162</v>
          </cell>
          <cell r="FW49">
            <v>0</v>
          </cell>
          <cell r="FX49">
            <v>162</v>
          </cell>
          <cell r="FZ49">
            <v>604.26295830000004</v>
          </cell>
          <cell r="GA49">
            <v>0</v>
          </cell>
          <cell r="GB49">
            <v>10.842000000000002</v>
          </cell>
          <cell r="GC49">
            <v>0</v>
          </cell>
          <cell r="GD49">
            <v>18.175000000000001</v>
          </cell>
          <cell r="GE49">
            <v>18.175000000000001</v>
          </cell>
          <cell r="GF49">
            <v>0</v>
          </cell>
          <cell r="GG49">
            <v>0</v>
          </cell>
          <cell r="GH49">
            <v>112</v>
          </cell>
          <cell r="GI49">
            <v>0</v>
          </cell>
          <cell r="GJ49">
            <v>112</v>
          </cell>
          <cell r="GK49">
            <v>514.82344348999948</v>
          </cell>
          <cell r="GL49">
            <v>0</v>
          </cell>
          <cell r="GM49">
            <v>0</v>
          </cell>
          <cell r="GN49">
            <v>0</v>
          </cell>
          <cell r="GO49">
            <v>59.307000000000002</v>
          </cell>
          <cell r="GP49">
            <v>59.307000000000002</v>
          </cell>
          <cell r="GQ49">
            <v>0</v>
          </cell>
          <cell r="GR49">
            <v>0</v>
          </cell>
          <cell r="GS49">
            <v>1</v>
          </cell>
          <cell r="GT49">
            <v>0</v>
          </cell>
          <cell r="GU49">
            <v>1</v>
          </cell>
          <cell r="GV49">
            <v>475.62674384858701</v>
          </cell>
          <cell r="GW49">
            <v>0</v>
          </cell>
          <cell r="GX49">
            <v>0</v>
          </cell>
          <cell r="GY49">
            <v>0</v>
          </cell>
          <cell r="GZ49">
            <v>53</v>
          </cell>
          <cell r="HA49">
            <v>53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39.196699641412465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6.3069999999999995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660.58093822000001</v>
          </cell>
          <cell r="IZ49">
            <v>0</v>
          </cell>
          <cell r="JA49">
            <v>0</v>
          </cell>
          <cell r="JB49">
            <v>0</v>
          </cell>
          <cell r="JC49">
            <v>50.458500000000008</v>
          </cell>
          <cell r="JD49">
            <v>50.458500000000008</v>
          </cell>
          <cell r="JE49">
            <v>0</v>
          </cell>
          <cell r="JF49">
            <v>0</v>
          </cell>
          <cell r="JG49">
            <v>14</v>
          </cell>
          <cell r="JH49">
            <v>0</v>
          </cell>
          <cell r="JI49">
            <v>14</v>
          </cell>
          <cell r="JJ49">
            <v>2.0477729099999999</v>
          </cell>
          <cell r="JK49">
            <v>0</v>
          </cell>
          <cell r="JL49">
            <v>0</v>
          </cell>
          <cell r="JM49">
            <v>0</v>
          </cell>
          <cell r="JN49">
            <v>0.73250000000000004</v>
          </cell>
          <cell r="JO49">
            <v>0.73250000000000004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102.93556298</v>
          </cell>
          <cell r="JV49">
            <v>0</v>
          </cell>
          <cell r="JW49">
            <v>0</v>
          </cell>
          <cell r="JX49">
            <v>0</v>
          </cell>
          <cell r="JY49">
            <v>3.4590000000000001</v>
          </cell>
          <cell r="JZ49">
            <v>3.4590000000000001</v>
          </cell>
          <cell r="KA49">
            <v>0</v>
          </cell>
          <cell r="KB49">
            <v>0</v>
          </cell>
          <cell r="KC49">
            <v>3</v>
          </cell>
          <cell r="KD49">
            <v>0</v>
          </cell>
          <cell r="KE49">
            <v>3</v>
          </cell>
          <cell r="KF49">
            <v>555.59760232999997</v>
          </cell>
          <cell r="KG49">
            <v>0</v>
          </cell>
          <cell r="KH49">
            <v>0</v>
          </cell>
          <cell r="KI49">
            <v>0</v>
          </cell>
          <cell r="KJ49">
            <v>46.267000000000003</v>
          </cell>
          <cell r="KK49">
            <v>46.267000000000003</v>
          </cell>
          <cell r="KL49">
            <v>0</v>
          </cell>
          <cell r="KM49">
            <v>0</v>
          </cell>
          <cell r="KN49">
            <v>11</v>
          </cell>
          <cell r="KO49">
            <v>0</v>
          </cell>
          <cell r="KP49">
            <v>11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555.59760232999997</v>
          </cell>
          <cell r="LC49">
            <v>0</v>
          </cell>
          <cell r="LD49">
            <v>0</v>
          </cell>
          <cell r="LE49">
            <v>0</v>
          </cell>
          <cell r="LF49">
            <v>46.267000000000003</v>
          </cell>
          <cell r="LG49">
            <v>46.267000000000003</v>
          </cell>
          <cell r="LH49">
            <v>0</v>
          </cell>
          <cell r="LI49">
            <v>0</v>
          </cell>
          <cell r="LJ49">
            <v>11</v>
          </cell>
          <cell r="LK49">
            <v>0</v>
          </cell>
          <cell r="LL49">
            <v>11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0</v>
          </cell>
          <cell r="OM49">
            <v>0</v>
          </cell>
          <cell r="ON49">
            <v>0</v>
          </cell>
          <cell r="OO49">
            <v>0</v>
          </cell>
          <cell r="OP49">
            <v>0</v>
          </cell>
          <cell r="OR49">
            <v>0</v>
          </cell>
          <cell r="OT49">
            <v>2058.9576829299626</v>
          </cell>
        </row>
        <row r="50">
          <cell r="A50" t="str">
            <v>G_Che18</v>
          </cell>
          <cell r="B50" t="str">
            <v>1.1.4.2</v>
          </cell>
          <cell r="C50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D50" t="str">
            <v>G_Che18</v>
          </cell>
          <cell r="E50">
            <v>21.763726631920044</v>
          </cell>
          <cell r="F50">
            <v>0</v>
          </cell>
          <cell r="G50">
            <v>0</v>
          </cell>
          <cell r="H50">
            <v>0.71055469999999987</v>
          </cell>
          <cell r="I50">
            <v>0</v>
          </cell>
          <cell r="J50">
            <v>21.053171931920044</v>
          </cell>
          <cell r="K50">
            <v>21.053171931920044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21.053171931920044</v>
          </cell>
          <cell r="S50">
            <v>0</v>
          </cell>
          <cell r="T50">
            <v>0</v>
          </cell>
          <cell r="U50">
            <v>17.841671128745801</v>
          </cell>
          <cell r="V50">
            <v>0</v>
          </cell>
          <cell r="W50">
            <v>3.2115008031742427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21.053171931920044</v>
          </cell>
          <cell r="AQ50">
            <v>0</v>
          </cell>
          <cell r="AR50">
            <v>0</v>
          </cell>
          <cell r="AS50">
            <v>17.841671128745801</v>
          </cell>
          <cell r="AT50">
            <v>0</v>
          </cell>
          <cell r="AU50">
            <v>3.2115008031742427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>
            <v>4</v>
          </cell>
          <cell r="BF50" t="str">
            <v>4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18.443836128745801</v>
          </cell>
          <cell r="CY50">
            <v>0.60216499999999995</v>
          </cell>
          <cell r="CZ50">
            <v>4.4547850000000002</v>
          </cell>
          <cell r="DA50">
            <v>12.473398</v>
          </cell>
          <cell r="DB50">
            <v>0.91348812874580221</v>
          </cell>
          <cell r="DE50">
            <v>0.60216499999999995</v>
          </cell>
          <cell r="DF50">
            <v>0</v>
          </cell>
          <cell r="DG50">
            <v>17.841671128745801</v>
          </cell>
          <cell r="DH50">
            <v>17.841671128745801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17.841671128745801</v>
          </cell>
          <cell r="DS50">
            <v>0</v>
          </cell>
          <cell r="DT50">
            <v>0</v>
          </cell>
          <cell r="DU50">
            <v>0</v>
          </cell>
          <cell r="DV50">
            <v>17.841671128745801</v>
          </cell>
          <cell r="DW50">
            <v>0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>
            <v>3</v>
          </cell>
          <cell r="FJ50">
            <v>4</v>
          </cell>
          <cell r="FK50" t="str">
            <v>3 4</v>
          </cell>
          <cell r="FN50">
            <v>18.443836128745801</v>
          </cell>
          <cell r="FO50">
            <v>0</v>
          </cell>
          <cell r="FP50">
            <v>0</v>
          </cell>
          <cell r="FQ50">
            <v>0</v>
          </cell>
          <cell r="FR50">
            <v>1.399</v>
          </cell>
          <cell r="FS50">
            <v>1.399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18.443836128745801</v>
          </cell>
          <cell r="GL50">
            <v>0</v>
          </cell>
          <cell r="GM50">
            <v>0</v>
          </cell>
          <cell r="GN50">
            <v>0</v>
          </cell>
          <cell r="GO50">
            <v>1.399</v>
          </cell>
          <cell r="GP50">
            <v>1.399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18.443836128745801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1.399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2015</v>
          </cell>
          <cell r="OM50">
            <v>2019</v>
          </cell>
          <cell r="ON50">
            <v>2019</v>
          </cell>
          <cell r="OO50">
            <v>2019</v>
          </cell>
          <cell r="OP50" t="str">
            <v>с</v>
          </cell>
          <cell r="OR50">
            <v>0</v>
          </cell>
          <cell r="OT50">
            <v>21.763726631920044</v>
          </cell>
        </row>
        <row r="51">
          <cell r="A51" t="str">
            <v>I_Che134</v>
          </cell>
          <cell r="B51" t="str">
            <v>1.1.4.2</v>
          </cell>
          <cell r="C51" t="str">
            <v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D51" t="str">
            <v>I_Che134</v>
          </cell>
          <cell r="E51">
            <v>3.8745762711864404E-2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3.8745762711864404E-2</v>
          </cell>
          <cell r="K51">
            <v>3.8745762711864404E-2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3.2288135593220336E-2</v>
          </cell>
          <cell r="CY51">
            <v>1.7790841386003853E-3</v>
          </cell>
          <cell r="CZ51">
            <v>7.9239802745452014E-3</v>
          </cell>
          <cell r="DA51">
            <v>1.4439308943598027E-2</v>
          </cell>
          <cell r="DB51">
            <v>8.1476257664726565E-3</v>
          </cell>
          <cell r="DE51">
            <v>3.0181889999999999E-2</v>
          </cell>
          <cell r="DF51">
            <v>0</v>
          </cell>
          <cell r="DG51">
            <v>3.2288135593220336E-2</v>
          </cell>
          <cell r="DH51">
            <v>3.2288135593220336E-2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 t="str">
            <v/>
          </cell>
          <cell r="DY51">
            <v>2</v>
          </cell>
          <cell r="DZ51" t="str">
            <v/>
          </cell>
          <cell r="EA51" t="str">
            <v/>
          </cell>
          <cell r="EB51" t="str">
            <v>2</v>
          </cell>
          <cell r="EC51">
            <v>3.0181889999999999E-2</v>
          </cell>
          <cell r="ED51">
            <v>0</v>
          </cell>
          <cell r="EE51">
            <v>8.5986000000000005E-4</v>
          </cell>
          <cell r="EF51">
            <v>2.9322029999999999E-2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3.0181889999999999E-2</v>
          </cell>
          <cell r="EN51">
            <v>0</v>
          </cell>
          <cell r="EO51">
            <v>8.5986000000000005E-4</v>
          </cell>
          <cell r="EP51">
            <v>2.9322029999999999E-2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3.2288135593220336E-2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3.0181889999999999E-2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3.0181889999999999E-2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1</v>
          </cell>
          <cell r="KD51">
            <v>0</v>
          </cell>
          <cell r="KE51">
            <v>1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2019</v>
          </cell>
          <cell r="OM51">
            <v>2019</v>
          </cell>
          <cell r="ON51">
            <v>2019</v>
          </cell>
          <cell r="OO51">
            <v>2019</v>
          </cell>
          <cell r="OP51" t="str">
            <v>п</v>
          </cell>
          <cell r="OR51">
            <v>0</v>
          </cell>
          <cell r="OT51">
            <v>3.8745762711864404E-2</v>
          </cell>
        </row>
        <row r="52">
          <cell r="A52" t="str">
            <v>I_Che135</v>
          </cell>
          <cell r="B52" t="str">
            <v>1.1.4.2</v>
          </cell>
          <cell r="C52" t="str">
            <v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D52" t="str">
            <v>I_Che135</v>
          </cell>
          <cell r="E52">
            <v>3.8745762711864404E-2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3.8745762711864404E-2</v>
          </cell>
          <cell r="K52">
            <v>3.8745762711864404E-2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 t="str">
            <v/>
          </cell>
          <cell r="BC52" t="str">
            <v/>
          </cell>
          <cell r="BD52" t="str">
            <v/>
          </cell>
          <cell r="BE52" t="str">
            <v/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3.2288135593220336E-2</v>
          </cell>
          <cell r="CY52">
            <v>1.7790841386003853E-3</v>
          </cell>
          <cell r="CZ52">
            <v>7.9239802745452014E-3</v>
          </cell>
          <cell r="DA52">
            <v>1.4439308943598027E-2</v>
          </cell>
          <cell r="DB52">
            <v>8.1476257664726565E-3</v>
          </cell>
          <cell r="DE52">
            <v>3.0181889999999999E-2</v>
          </cell>
          <cell r="DF52">
            <v>0</v>
          </cell>
          <cell r="DG52">
            <v>3.2288135593220336E-2</v>
          </cell>
          <cell r="DH52">
            <v>3.2288135593220336E-2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S52">
            <v>0</v>
          </cell>
          <cell r="DT52">
            <v>0</v>
          </cell>
          <cell r="DU52">
            <v>0</v>
          </cell>
          <cell r="DV52">
            <v>0</v>
          </cell>
          <cell r="DW52">
            <v>0</v>
          </cell>
          <cell r="DX52" t="str">
            <v/>
          </cell>
          <cell r="DY52">
            <v>2</v>
          </cell>
          <cell r="DZ52" t="str">
            <v/>
          </cell>
          <cell r="EA52" t="str">
            <v/>
          </cell>
          <cell r="EB52" t="str">
            <v>2</v>
          </cell>
          <cell r="EC52">
            <v>3.0181889999999999E-2</v>
          </cell>
          <cell r="ED52">
            <v>0</v>
          </cell>
          <cell r="EE52">
            <v>8.5986000000000005E-4</v>
          </cell>
          <cell r="EF52">
            <v>2.9322029999999999E-2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3.0181889999999999E-2</v>
          </cell>
          <cell r="EN52">
            <v>0</v>
          </cell>
          <cell r="EO52">
            <v>8.5986000000000005E-4</v>
          </cell>
          <cell r="EP52">
            <v>2.9322029999999999E-2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 t="str">
            <v/>
          </cell>
          <cell r="FH52" t="str">
            <v/>
          </cell>
          <cell r="FI52" t="str">
            <v/>
          </cell>
          <cell r="FJ52" t="str">
            <v/>
          </cell>
          <cell r="FK52">
            <v>0</v>
          </cell>
          <cell r="FN52">
            <v>3.2288135593220336E-2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1</v>
          </cell>
          <cell r="FW52">
            <v>0</v>
          </cell>
          <cell r="FX52">
            <v>1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0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0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3.0181889999999999E-2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1</v>
          </cell>
          <cell r="JH52">
            <v>0</v>
          </cell>
          <cell r="JI52">
            <v>1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3.0181889999999999E-2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1</v>
          </cell>
          <cell r="KD52">
            <v>0</v>
          </cell>
          <cell r="KE52">
            <v>1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>
            <v>0</v>
          </cell>
          <cell r="LR52">
            <v>0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2019</v>
          </cell>
          <cell r="OM52">
            <v>2019</v>
          </cell>
          <cell r="ON52">
            <v>2019</v>
          </cell>
          <cell r="OO52">
            <v>2019</v>
          </cell>
          <cell r="OP52" t="str">
            <v>п</v>
          </cell>
          <cell r="OR52">
            <v>0</v>
          </cell>
          <cell r="OT52">
            <v>3.8745762711864404E-2</v>
          </cell>
        </row>
        <row r="53">
          <cell r="A53" t="str">
            <v>H_Che82</v>
          </cell>
          <cell r="B53" t="str">
            <v>1.1.4.2</v>
          </cell>
          <cell r="C53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3" t="str">
            <v>H_Che82</v>
          </cell>
          <cell r="E53">
            <v>23.147228506076502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23.147228506076502</v>
          </cell>
          <cell r="K53">
            <v>23.147228506076502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23.147228506076502</v>
          </cell>
          <cell r="S53">
            <v>0</v>
          </cell>
          <cell r="T53">
            <v>0</v>
          </cell>
          <cell r="U53">
            <v>19.616295344132631</v>
          </cell>
          <cell r="V53">
            <v>0</v>
          </cell>
          <cell r="W53">
            <v>3.5309331619438709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23.147228506076502</v>
          </cell>
          <cell r="AK53">
            <v>0</v>
          </cell>
          <cell r="AL53">
            <v>0</v>
          </cell>
          <cell r="AM53">
            <v>19.616295344132631</v>
          </cell>
          <cell r="AN53">
            <v>0</v>
          </cell>
          <cell r="AO53">
            <v>3.5309331619438709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23.147228506076502</v>
          </cell>
          <cell r="AW53">
            <v>0</v>
          </cell>
          <cell r="AX53">
            <v>0</v>
          </cell>
          <cell r="AY53">
            <v>19.616295344132631</v>
          </cell>
          <cell r="AZ53">
            <v>0</v>
          </cell>
          <cell r="BA53">
            <v>3.5309331619438709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19.616295344132631</v>
          </cell>
          <cell r="CY53">
            <v>1.0071758044793</v>
          </cell>
          <cell r="CZ53">
            <v>4.5870611851938303</v>
          </cell>
          <cell r="DA53">
            <v>10.899099025478799</v>
          </cell>
          <cell r="DB53">
            <v>3.12295932898071</v>
          </cell>
          <cell r="DE53">
            <v>0</v>
          </cell>
          <cell r="DF53">
            <v>0</v>
          </cell>
          <cell r="DG53">
            <v>19.616295344132631</v>
          </cell>
          <cell r="DH53">
            <v>19.616295344132631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19.616295344132631</v>
          </cell>
          <cell r="DS53">
            <v>0</v>
          </cell>
          <cell r="DT53">
            <v>0</v>
          </cell>
          <cell r="DU53">
            <v>19.616295344132631</v>
          </cell>
          <cell r="DV53">
            <v>0</v>
          </cell>
          <cell r="DW53">
            <v>19.616295344132631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 t="str">
            <v/>
          </cell>
          <cell r="FH53">
            <v>2</v>
          </cell>
          <cell r="FI53" t="str">
            <v/>
          </cell>
          <cell r="FJ53" t="str">
            <v/>
          </cell>
          <cell r="FK53" t="str">
            <v>2</v>
          </cell>
          <cell r="FN53">
            <v>19.616295344132631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1</v>
          </cell>
          <cell r="FW53">
            <v>0</v>
          </cell>
          <cell r="FX53">
            <v>1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2020</v>
          </cell>
          <cell r="ON53">
            <v>2019</v>
          </cell>
          <cell r="OO53">
            <v>2020</v>
          </cell>
          <cell r="OP53" t="str">
            <v>п</v>
          </cell>
          <cell r="OR53">
            <v>0</v>
          </cell>
          <cell r="OT53">
            <v>23.147228506076502</v>
          </cell>
        </row>
        <row r="54">
          <cell r="A54" t="str">
            <v>H_Che83</v>
          </cell>
          <cell r="B54" t="str">
            <v>1.1.4.2</v>
          </cell>
          <cell r="C54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D54" t="str">
            <v>H_Che83</v>
          </cell>
          <cell r="E54">
            <v>23.147228506076502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23.147228506076502</v>
          </cell>
          <cell r="K54">
            <v>23.147228506076502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23.147228506076502</v>
          </cell>
          <cell r="S54">
            <v>0</v>
          </cell>
          <cell r="T54">
            <v>0</v>
          </cell>
          <cell r="U54">
            <v>19.616295344132631</v>
          </cell>
          <cell r="V54">
            <v>0</v>
          </cell>
          <cell r="W54">
            <v>3.5309331619438709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23.147228506076502</v>
          </cell>
          <cell r="AK54">
            <v>0</v>
          </cell>
          <cell r="AL54">
            <v>0</v>
          </cell>
          <cell r="AM54">
            <v>19.616295344132631</v>
          </cell>
          <cell r="AN54">
            <v>0</v>
          </cell>
          <cell r="AO54">
            <v>3.5309331619438709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23.147228506076502</v>
          </cell>
          <cell r="AW54">
            <v>0</v>
          </cell>
          <cell r="AX54">
            <v>0</v>
          </cell>
          <cell r="AY54">
            <v>19.616295344132631</v>
          </cell>
          <cell r="AZ54">
            <v>0</v>
          </cell>
          <cell r="BA54">
            <v>3.5309331619438709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19.616295344132631</v>
          </cell>
          <cell r="CY54">
            <v>1.0071758044793</v>
          </cell>
          <cell r="CZ54">
            <v>4.5870611851938303</v>
          </cell>
          <cell r="DA54">
            <v>10.899099025478799</v>
          </cell>
          <cell r="DB54">
            <v>3.12295932898071</v>
          </cell>
          <cell r="DE54">
            <v>0</v>
          </cell>
          <cell r="DF54">
            <v>0</v>
          </cell>
          <cell r="DG54">
            <v>19.616295344132631</v>
          </cell>
          <cell r="DH54">
            <v>19.616295344132631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19.616295344132631</v>
          </cell>
          <cell r="DS54">
            <v>0</v>
          </cell>
          <cell r="DT54">
            <v>0</v>
          </cell>
          <cell r="DU54">
            <v>19.616295344132631</v>
          </cell>
          <cell r="DV54">
            <v>0</v>
          </cell>
          <cell r="DW54">
            <v>19.616295344132631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 t="str">
            <v/>
          </cell>
          <cell r="FH54">
            <v>2</v>
          </cell>
          <cell r="FI54" t="str">
            <v/>
          </cell>
          <cell r="FJ54" t="str">
            <v/>
          </cell>
          <cell r="FK54" t="str">
            <v>2</v>
          </cell>
          <cell r="FN54">
            <v>19.616295344132631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1</v>
          </cell>
          <cell r="FW54">
            <v>0</v>
          </cell>
          <cell r="FX54">
            <v>1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2019</v>
          </cell>
          <cell r="OM54">
            <v>2020</v>
          </cell>
          <cell r="ON54">
            <v>2019</v>
          </cell>
          <cell r="OO54">
            <v>2020</v>
          </cell>
          <cell r="OP54" t="str">
            <v>п</v>
          </cell>
          <cell r="OR54">
            <v>0</v>
          </cell>
          <cell r="OT54">
            <v>23.147228506076502</v>
          </cell>
        </row>
        <row r="55">
          <cell r="A55" t="str">
            <v>Г</v>
          </cell>
          <cell r="B55" t="str">
            <v>1.2</v>
          </cell>
          <cell r="C55" t="str">
            <v>Реконструкция, модернизация, техническое перевооружение всего, в том числе:</v>
          </cell>
          <cell r="D55" t="str">
            <v>Г</v>
          </cell>
          <cell r="E55">
            <v>13.381600852799998</v>
          </cell>
          <cell r="F55">
            <v>0</v>
          </cell>
          <cell r="G55">
            <v>0</v>
          </cell>
          <cell r="H55">
            <v>1.0397162328</v>
          </cell>
          <cell r="I55">
            <v>0</v>
          </cell>
          <cell r="J55">
            <v>864.63192749199993</v>
          </cell>
          <cell r="K55">
            <v>12.341884619999998</v>
          </cell>
          <cell r="L55">
            <v>852.29004287199996</v>
          </cell>
          <cell r="M55">
            <v>0</v>
          </cell>
          <cell r="N55">
            <v>0</v>
          </cell>
          <cell r="O55">
            <v>75.508838269152477</v>
          </cell>
          <cell r="P55">
            <v>178.17639041999999</v>
          </cell>
          <cell r="Q55">
            <v>598.60481432284746</v>
          </cell>
          <cell r="R55">
            <v>11.8</v>
          </cell>
          <cell r="S55">
            <v>0</v>
          </cell>
          <cell r="T55">
            <v>0</v>
          </cell>
          <cell r="U55">
            <v>10</v>
          </cell>
          <cell r="V55">
            <v>0</v>
          </cell>
          <cell r="W55">
            <v>1.8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11.8</v>
          </cell>
          <cell r="AQ55">
            <v>0</v>
          </cell>
          <cell r="AR55">
            <v>0</v>
          </cell>
          <cell r="AS55">
            <v>10</v>
          </cell>
          <cell r="AT55">
            <v>0</v>
          </cell>
          <cell r="AU55">
            <v>1.8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>
            <v>4</v>
          </cell>
          <cell r="BF55" t="str">
            <v>4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3812.2178934788185</v>
          </cell>
          <cell r="CY55">
            <v>572.7289210797162</v>
          </cell>
          <cell r="CZ55">
            <v>1552.4358180467182</v>
          </cell>
          <cell r="DA55">
            <v>1396.6332410204841</v>
          </cell>
          <cell r="DB55">
            <v>351.73938608438334</v>
          </cell>
          <cell r="DE55">
            <v>1.3328388499999999</v>
          </cell>
          <cell r="DF55">
            <v>0</v>
          </cell>
          <cell r="DG55">
            <v>617.01871443999994</v>
          </cell>
          <cell r="DH55">
            <v>10.44255089</v>
          </cell>
          <cell r="DI55">
            <v>606.57616354999993</v>
          </cell>
          <cell r="DJ55">
            <v>38.906113530000006</v>
          </cell>
          <cell r="DK55">
            <v>197.33895278</v>
          </cell>
          <cell r="DL55">
            <v>344.75768944999993</v>
          </cell>
          <cell r="DM55">
            <v>25.573407790000001</v>
          </cell>
          <cell r="DN55">
            <v>277.00832313952753</v>
          </cell>
          <cell r="DS55">
            <v>142.68802315457594</v>
          </cell>
          <cell r="DT55">
            <v>56.493174655273869</v>
          </cell>
          <cell r="DU55">
            <v>49.232590688265262</v>
          </cell>
          <cell r="DV55">
            <v>28.594534641412469</v>
          </cell>
          <cell r="DW55">
            <v>49.232590688265262</v>
          </cell>
          <cell r="DX55" t="str">
            <v/>
          </cell>
          <cell r="DY55">
            <v>2</v>
          </cell>
          <cell r="DZ55" t="str">
            <v/>
          </cell>
          <cell r="EA55" t="str">
            <v/>
          </cell>
          <cell r="EB55" t="str">
            <v>2</v>
          </cell>
          <cell r="EC55">
            <v>1004.8499368499999</v>
          </cell>
          <cell r="ED55">
            <v>348.15047532000006</v>
          </cell>
          <cell r="EE55">
            <v>555.31403745</v>
          </cell>
          <cell r="EF55">
            <v>28.478351160000003</v>
          </cell>
          <cell r="EG55">
            <v>72.907072920000005</v>
          </cell>
          <cell r="EH55">
            <v>323.89559782000003</v>
          </cell>
          <cell r="EI55">
            <v>224.59279934</v>
          </cell>
          <cell r="EJ55">
            <v>95.952902250000008</v>
          </cell>
          <cell r="EK55">
            <v>0</v>
          </cell>
          <cell r="EL55">
            <v>3.3498962299999997</v>
          </cell>
          <cell r="EM55">
            <v>547.04228843999999</v>
          </cell>
          <cell r="EN55">
            <v>121.44383779</v>
          </cell>
          <cell r="EO55">
            <v>392.27474761999997</v>
          </cell>
          <cell r="EP55">
            <v>24.389055679999998</v>
          </cell>
          <cell r="EQ55">
            <v>8.9346473500000005</v>
          </cell>
          <cell r="ER55">
            <v>133.91205059000001</v>
          </cell>
          <cell r="ES55">
            <v>2.1138381900000001</v>
          </cell>
          <cell r="ET55">
            <v>67.086387580000007</v>
          </cell>
          <cell r="EU55">
            <v>4.0892954799999996</v>
          </cell>
          <cell r="EV55">
            <v>60.62252934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133.91205059000001</v>
          </cell>
          <cell r="FC55">
            <v>2.1138381900000001</v>
          </cell>
          <cell r="FD55">
            <v>67.086387580000007</v>
          </cell>
          <cell r="FE55">
            <v>4.0892954799999996</v>
          </cell>
          <cell r="FF55">
            <v>60.62252934</v>
          </cell>
          <cell r="FG55" t="str">
            <v/>
          </cell>
          <cell r="FH55">
            <v>2</v>
          </cell>
          <cell r="FI55" t="str">
            <v/>
          </cell>
          <cell r="FJ55" t="str">
            <v/>
          </cell>
          <cell r="FK55" t="str">
            <v>2</v>
          </cell>
          <cell r="FN55">
            <v>3102.5564480438834</v>
          </cell>
          <cell r="FO55">
            <v>0</v>
          </cell>
          <cell r="FP55">
            <v>175.58</v>
          </cell>
          <cell r="FQ55">
            <v>0</v>
          </cell>
          <cell r="FR55">
            <v>697.62100000000009</v>
          </cell>
          <cell r="FS55">
            <v>695.62100000000009</v>
          </cell>
          <cell r="FT55">
            <v>2</v>
          </cell>
          <cell r="FU55">
            <v>0</v>
          </cell>
          <cell r="FV55">
            <v>162</v>
          </cell>
          <cell r="FW55">
            <v>0</v>
          </cell>
          <cell r="FX55">
            <v>162</v>
          </cell>
          <cell r="FZ55">
            <v>604.26295830000004</v>
          </cell>
          <cell r="GA55">
            <v>0</v>
          </cell>
          <cell r="GB55">
            <v>10.842000000000002</v>
          </cell>
          <cell r="GC55">
            <v>0</v>
          </cell>
          <cell r="GD55">
            <v>18.175000000000001</v>
          </cell>
          <cell r="GE55">
            <v>18.175000000000001</v>
          </cell>
          <cell r="GF55">
            <v>0</v>
          </cell>
          <cell r="GG55">
            <v>0</v>
          </cell>
          <cell r="GH55">
            <v>112</v>
          </cell>
          <cell r="GI55">
            <v>0</v>
          </cell>
          <cell r="GJ55">
            <v>112</v>
          </cell>
          <cell r="GK55">
            <v>514.82344348999948</v>
          </cell>
          <cell r="GL55">
            <v>0</v>
          </cell>
          <cell r="GM55">
            <v>0</v>
          </cell>
          <cell r="GN55">
            <v>0</v>
          </cell>
          <cell r="GO55">
            <v>59.307000000000002</v>
          </cell>
          <cell r="GP55">
            <v>59.307000000000002</v>
          </cell>
          <cell r="GQ55">
            <v>0</v>
          </cell>
          <cell r="GR55">
            <v>0</v>
          </cell>
          <cell r="GS55">
            <v>1</v>
          </cell>
          <cell r="GT55">
            <v>0</v>
          </cell>
          <cell r="GU55">
            <v>1</v>
          </cell>
          <cell r="GV55">
            <v>475.62674384858701</v>
          </cell>
          <cell r="GW55">
            <v>0</v>
          </cell>
          <cell r="GX55">
            <v>0</v>
          </cell>
          <cell r="GY55">
            <v>0</v>
          </cell>
          <cell r="GZ55">
            <v>53</v>
          </cell>
          <cell r="HA55">
            <v>53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39.196699641412465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6.3069999999999995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660.58093822000001</v>
          </cell>
          <cell r="IZ55">
            <v>0</v>
          </cell>
          <cell r="JA55">
            <v>0</v>
          </cell>
          <cell r="JB55">
            <v>0</v>
          </cell>
          <cell r="JC55">
            <v>50.458500000000008</v>
          </cell>
          <cell r="JD55">
            <v>50.458500000000008</v>
          </cell>
          <cell r="JE55">
            <v>0</v>
          </cell>
          <cell r="JF55">
            <v>0</v>
          </cell>
          <cell r="JG55">
            <v>14</v>
          </cell>
          <cell r="JH55">
            <v>0</v>
          </cell>
          <cell r="JI55">
            <v>14</v>
          </cell>
          <cell r="JJ55">
            <v>2.0477729099999999</v>
          </cell>
          <cell r="JK55">
            <v>0</v>
          </cell>
          <cell r="JL55">
            <v>0</v>
          </cell>
          <cell r="JM55">
            <v>0</v>
          </cell>
          <cell r="JN55">
            <v>0.73250000000000004</v>
          </cell>
          <cell r="JO55">
            <v>0.73250000000000004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102.93556298</v>
          </cell>
          <cell r="JV55">
            <v>0</v>
          </cell>
          <cell r="JW55">
            <v>0</v>
          </cell>
          <cell r="JX55">
            <v>0</v>
          </cell>
          <cell r="JY55">
            <v>3.4590000000000001</v>
          </cell>
          <cell r="JZ55">
            <v>3.4590000000000001</v>
          </cell>
          <cell r="KA55">
            <v>0</v>
          </cell>
          <cell r="KB55">
            <v>0</v>
          </cell>
          <cell r="KC55">
            <v>3</v>
          </cell>
          <cell r="KD55">
            <v>0</v>
          </cell>
          <cell r="KE55">
            <v>3</v>
          </cell>
          <cell r="KF55">
            <v>555.59760232999997</v>
          </cell>
          <cell r="KG55">
            <v>0</v>
          </cell>
          <cell r="KH55">
            <v>0</v>
          </cell>
          <cell r="KI55">
            <v>0</v>
          </cell>
          <cell r="KJ55">
            <v>46.267000000000003</v>
          </cell>
          <cell r="KK55">
            <v>46.267000000000003</v>
          </cell>
          <cell r="KL55">
            <v>0</v>
          </cell>
          <cell r="KM55">
            <v>0</v>
          </cell>
          <cell r="KN55">
            <v>11</v>
          </cell>
          <cell r="KO55">
            <v>0</v>
          </cell>
          <cell r="KP55">
            <v>11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555.59760232999997</v>
          </cell>
          <cell r="LC55">
            <v>0</v>
          </cell>
          <cell r="LD55">
            <v>0</v>
          </cell>
          <cell r="LE55">
            <v>0</v>
          </cell>
          <cell r="LF55">
            <v>46.267000000000003</v>
          </cell>
          <cell r="LG55">
            <v>46.267000000000003</v>
          </cell>
          <cell r="LH55">
            <v>0</v>
          </cell>
          <cell r="LI55">
            <v>0</v>
          </cell>
          <cell r="LJ55">
            <v>11</v>
          </cell>
          <cell r="LK55">
            <v>0</v>
          </cell>
          <cell r="LL55">
            <v>11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R55">
            <v>0</v>
          </cell>
          <cell r="OT55">
            <v>2058.9576829299626</v>
          </cell>
        </row>
        <row r="56">
          <cell r="A56" t="str">
            <v>Г</v>
          </cell>
          <cell r="B56" t="str">
            <v>1.2.1</v>
          </cell>
          <cell r="C56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D56" t="str">
            <v>Г</v>
          </cell>
          <cell r="E56">
            <v>1.5816008527999998</v>
          </cell>
          <cell r="F56">
            <v>0</v>
          </cell>
          <cell r="G56">
            <v>0</v>
          </cell>
          <cell r="H56">
            <v>1.0397162328</v>
          </cell>
          <cell r="I56">
            <v>0</v>
          </cell>
          <cell r="J56">
            <v>852.83192749199998</v>
          </cell>
          <cell r="K56">
            <v>0.54188461999999993</v>
          </cell>
          <cell r="L56">
            <v>852.29004287199996</v>
          </cell>
          <cell r="M56">
            <v>0</v>
          </cell>
          <cell r="N56">
            <v>0</v>
          </cell>
          <cell r="O56">
            <v>75.508838269152477</v>
          </cell>
          <cell r="P56">
            <v>178.17639041999999</v>
          </cell>
          <cell r="Q56">
            <v>598.60481432284746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3812.2178934788185</v>
          </cell>
          <cell r="CY56">
            <v>572.7289210797162</v>
          </cell>
          <cell r="CZ56">
            <v>1552.4358180467182</v>
          </cell>
          <cell r="DA56">
            <v>1396.6332410204841</v>
          </cell>
          <cell r="DB56">
            <v>351.73938608438334</v>
          </cell>
          <cell r="DE56">
            <v>1.3328388499999999</v>
          </cell>
          <cell r="DF56">
            <v>0</v>
          </cell>
          <cell r="DG56">
            <v>607.01871443999994</v>
          </cell>
          <cell r="DH56">
            <v>0.44255088999999997</v>
          </cell>
          <cell r="DI56">
            <v>606.57616354999993</v>
          </cell>
          <cell r="DJ56">
            <v>38.906113530000006</v>
          </cell>
          <cell r="DK56">
            <v>197.33895278</v>
          </cell>
          <cell r="DL56">
            <v>344.75768944999993</v>
          </cell>
          <cell r="DM56">
            <v>25.573407790000001</v>
          </cell>
          <cell r="DN56">
            <v>277.00832313952753</v>
          </cell>
          <cell r="DS56">
            <v>142.68802315457594</v>
          </cell>
          <cell r="DT56">
            <v>56.493174655273869</v>
          </cell>
          <cell r="DU56">
            <v>49.232590688265262</v>
          </cell>
          <cell r="DV56">
            <v>28.594534641412469</v>
          </cell>
          <cell r="DW56">
            <v>49.232590688265262</v>
          </cell>
          <cell r="DX56" t="str">
            <v/>
          </cell>
          <cell r="DY56">
            <v>2</v>
          </cell>
          <cell r="DZ56" t="str">
            <v/>
          </cell>
          <cell r="EA56" t="str">
            <v/>
          </cell>
          <cell r="EB56" t="str">
            <v>2</v>
          </cell>
          <cell r="EC56">
            <v>1004.8499368499999</v>
          </cell>
          <cell r="ED56">
            <v>348.15047532000006</v>
          </cell>
          <cell r="EE56">
            <v>555.31403745</v>
          </cell>
          <cell r="EF56">
            <v>28.478351160000003</v>
          </cell>
          <cell r="EG56">
            <v>72.907072920000005</v>
          </cell>
          <cell r="EH56">
            <v>323.89559782000003</v>
          </cell>
          <cell r="EI56">
            <v>224.59279934</v>
          </cell>
          <cell r="EJ56">
            <v>95.952902250000008</v>
          </cell>
          <cell r="EK56">
            <v>0</v>
          </cell>
          <cell r="EL56">
            <v>3.3498962299999997</v>
          </cell>
          <cell r="EM56">
            <v>547.04228843999999</v>
          </cell>
          <cell r="EN56">
            <v>121.44383779</v>
          </cell>
          <cell r="EO56">
            <v>392.27474761999997</v>
          </cell>
          <cell r="EP56">
            <v>24.389055679999998</v>
          </cell>
          <cell r="EQ56">
            <v>8.9346473500000005</v>
          </cell>
          <cell r="ER56">
            <v>133.91205059000001</v>
          </cell>
          <cell r="ES56">
            <v>2.1138381900000001</v>
          </cell>
          <cell r="ET56">
            <v>67.086387580000007</v>
          </cell>
          <cell r="EU56">
            <v>4.0892954799999996</v>
          </cell>
          <cell r="EV56">
            <v>60.62252934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133.91205059000001</v>
          </cell>
          <cell r="FC56">
            <v>2.1138381900000001</v>
          </cell>
          <cell r="FD56">
            <v>67.086387580000007</v>
          </cell>
          <cell r="FE56">
            <v>4.0892954799999996</v>
          </cell>
          <cell r="FF56">
            <v>60.62252934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3102.5564480438834</v>
          </cell>
          <cell r="FO56">
            <v>0</v>
          </cell>
          <cell r="FP56">
            <v>175.58</v>
          </cell>
          <cell r="FQ56">
            <v>0</v>
          </cell>
          <cell r="FR56">
            <v>697.62100000000009</v>
          </cell>
          <cell r="FS56">
            <v>695.62100000000009</v>
          </cell>
          <cell r="FT56">
            <v>2</v>
          </cell>
          <cell r="FU56">
            <v>0</v>
          </cell>
          <cell r="FV56">
            <v>162</v>
          </cell>
          <cell r="FW56">
            <v>0</v>
          </cell>
          <cell r="FX56">
            <v>162</v>
          </cell>
          <cell r="FZ56">
            <v>604.26295830000004</v>
          </cell>
          <cell r="GA56">
            <v>0</v>
          </cell>
          <cell r="GB56">
            <v>10.842000000000002</v>
          </cell>
          <cell r="GC56">
            <v>0</v>
          </cell>
          <cell r="GD56">
            <v>18.175000000000001</v>
          </cell>
          <cell r="GE56">
            <v>18.175000000000001</v>
          </cell>
          <cell r="GF56">
            <v>0</v>
          </cell>
          <cell r="GG56">
            <v>0</v>
          </cell>
          <cell r="GH56">
            <v>112</v>
          </cell>
          <cell r="GI56">
            <v>0</v>
          </cell>
          <cell r="GJ56">
            <v>112</v>
          </cell>
          <cell r="GK56">
            <v>514.82344348999948</v>
          </cell>
          <cell r="GL56">
            <v>0</v>
          </cell>
          <cell r="GM56">
            <v>0</v>
          </cell>
          <cell r="GN56">
            <v>0</v>
          </cell>
          <cell r="GO56">
            <v>59.307000000000002</v>
          </cell>
          <cell r="GP56">
            <v>59.307000000000002</v>
          </cell>
          <cell r="GQ56">
            <v>0</v>
          </cell>
          <cell r="GR56">
            <v>0</v>
          </cell>
          <cell r="GS56">
            <v>1</v>
          </cell>
          <cell r="GT56">
            <v>0</v>
          </cell>
          <cell r="GU56">
            <v>1</v>
          </cell>
          <cell r="GV56">
            <v>475.62674384858701</v>
          </cell>
          <cell r="GW56">
            <v>0</v>
          </cell>
          <cell r="GX56">
            <v>0</v>
          </cell>
          <cell r="GY56">
            <v>0</v>
          </cell>
          <cell r="GZ56">
            <v>53</v>
          </cell>
          <cell r="HA56">
            <v>53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39.196699641412465</v>
          </cell>
          <cell r="ID56">
            <v>0</v>
          </cell>
          <cell r="IE56">
            <v>0</v>
          </cell>
          <cell r="IF56">
            <v>0</v>
          </cell>
          <cell r="IG56">
            <v>0</v>
          </cell>
          <cell r="IH56">
            <v>6.3069999999999995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660.58093822000001</v>
          </cell>
          <cell r="IZ56">
            <v>0</v>
          </cell>
          <cell r="JA56">
            <v>0</v>
          </cell>
          <cell r="JB56">
            <v>0</v>
          </cell>
          <cell r="JC56">
            <v>50.458500000000008</v>
          </cell>
          <cell r="JD56">
            <v>50.458500000000008</v>
          </cell>
          <cell r="JE56">
            <v>0</v>
          </cell>
          <cell r="JF56">
            <v>0</v>
          </cell>
          <cell r="JG56">
            <v>14</v>
          </cell>
          <cell r="JH56">
            <v>0</v>
          </cell>
          <cell r="JI56">
            <v>14</v>
          </cell>
          <cell r="JJ56">
            <v>2.0477729099999999</v>
          </cell>
          <cell r="JK56">
            <v>0</v>
          </cell>
          <cell r="JL56">
            <v>0</v>
          </cell>
          <cell r="JM56">
            <v>0</v>
          </cell>
          <cell r="JN56">
            <v>0.73250000000000004</v>
          </cell>
          <cell r="JO56">
            <v>0.73250000000000004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102.93556298</v>
          </cell>
          <cell r="JV56">
            <v>0</v>
          </cell>
          <cell r="JW56">
            <v>0</v>
          </cell>
          <cell r="JX56">
            <v>0</v>
          </cell>
          <cell r="JY56">
            <v>3.4590000000000001</v>
          </cell>
          <cell r="JZ56">
            <v>3.4590000000000001</v>
          </cell>
          <cell r="KA56">
            <v>0</v>
          </cell>
          <cell r="KB56">
            <v>0</v>
          </cell>
          <cell r="KC56">
            <v>3</v>
          </cell>
          <cell r="KD56">
            <v>0</v>
          </cell>
          <cell r="KE56">
            <v>3</v>
          </cell>
          <cell r="KF56">
            <v>555.59760232999997</v>
          </cell>
          <cell r="KG56">
            <v>0</v>
          </cell>
          <cell r="KH56">
            <v>0</v>
          </cell>
          <cell r="KI56">
            <v>0</v>
          </cell>
          <cell r="KJ56">
            <v>46.267000000000003</v>
          </cell>
          <cell r="KK56">
            <v>46.267000000000003</v>
          </cell>
          <cell r="KL56">
            <v>0</v>
          </cell>
          <cell r="KM56">
            <v>0</v>
          </cell>
          <cell r="KN56">
            <v>11</v>
          </cell>
          <cell r="KO56">
            <v>0</v>
          </cell>
          <cell r="KP56">
            <v>11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555.59760232999997</v>
          </cell>
          <cell r="LC56">
            <v>0</v>
          </cell>
          <cell r="LD56">
            <v>0</v>
          </cell>
          <cell r="LE56">
            <v>0</v>
          </cell>
          <cell r="LF56">
            <v>46.267000000000003</v>
          </cell>
          <cell r="LG56">
            <v>46.267000000000003</v>
          </cell>
          <cell r="LH56">
            <v>0</v>
          </cell>
          <cell r="LI56">
            <v>0</v>
          </cell>
          <cell r="LJ56">
            <v>11</v>
          </cell>
          <cell r="LK56">
            <v>0</v>
          </cell>
          <cell r="LL56">
            <v>11</v>
          </cell>
          <cell r="LQ56">
            <v>0</v>
          </cell>
          <cell r="LR56">
            <v>0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0</v>
          </cell>
          <cell r="OM56">
            <v>0</v>
          </cell>
          <cell r="ON56">
            <v>0</v>
          </cell>
          <cell r="OO56">
            <v>0</v>
          </cell>
          <cell r="OP56">
            <v>0</v>
          </cell>
          <cell r="OR56">
            <v>0</v>
          </cell>
          <cell r="OT56">
            <v>2058.9576829299626</v>
          </cell>
        </row>
        <row r="57">
          <cell r="A57" t="str">
            <v>Г</v>
          </cell>
          <cell r="B57" t="str">
            <v>1.2.1.1</v>
          </cell>
          <cell r="C57" t="str">
            <v>Реконструкция трансформаторных и иных подстанций, всего, в том числе:</v>
          </cell>
          <cell r="D57" t="str">
            <v>Г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852.29004287199996</v>
          </cell>
          <cell r="K57">
            <v>0</v>
          </cell>
          <cell r="L57">
            <v>852.29004287199996</v>
          </cell>
          <cell r="M57">
            <v>0</v>
          </cell>
          <cell r="N57">
            <v>0</v>
          </cell>
          <cell r="O57">
            <v>75.508838269152477</v>
          </cell>
          <cell r="P57">
            <v>178.17639041999999</v>
          </cell>
          <cell r="Q57">
            <v>598.60481432284746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3812.2178934788185</v>
          </cell>
          <cell r="CY57">
            <v>572.7289210797162</v>
          </cell>
          <cell r="CZ57">
            <v>1552.4358180467182</v>
          </cell>
          <cell r="DA57">
            <v>1396.6332410204841</v>
          </cell>
          <cell r="DB57">
            <v>351.73938608438334</v>
          </cell>
          <cell r="DE57">
            <v>0</v>
          </cell>
          <cell r="DF57">
            <v>0</v>
          </cell>
          <cell r="DG57">
            <v>606.57616354999993</v>
          </cell>
          <cell r="DH57">
            <v>0</v>
          </cell>
          <cell r="DI57">
            <v>606.57616354999993</v>
          </cell>
          <cell r="DJ57">
            <v>38.906113530000006</v>
          </cell>
          <cell r="DK57">
            <v>197.33895278</v>
          </cell>
          <cell r="DL57">
            <v>344.75768944999993</v>
          </cell>
          <cell r="DM57">
            <v>25.573407790000001</v>
          </cell>
          <cell r="DN57">
            <v>277.00832313952753</v>
          </cell>
          <cell r="DS57">
            <v>142.68802315457594</v>
          </cell>
          <cell r="DT57">
            <v>56.493174655273869</v>
          </cell>
          <cell r="DU57">
            <v>49.232590688265262</v>
          </cell>
          <cell r="DV57">
            <v>28.594534641412469</v>
          </cell>
          <cell r="DW57">
            <v>49.232590688265262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1004.8499368499999</v>
          </cell>
          <cell r="ED57">
            <v>348.15047532000006</v>
          </cell>
          <cell r="EE57">
            <v>555.31403745</v>
          </cell>
          <cell r="EF57">
            <v>28.478351160000003</v>
          </cell>
          <cell r="EG57">
            <v>72.907072920000005</v>
          </cell>
          <cell r="EH57">
            <v>323.89559782000003</v>
          </cell>
          <cell r="EI57">
            <v>224.59279934</v>
          </cell>
          <cell r="EJ57">
            <v>95.952902250000008</v>
          </cell>
          <cell r="EK57">
            <v>0</v>
          </cell>
          <cell r="EL57">
            <v>3.3498962299999997</v>
          </cell>
          <cell r="EM57">
            <v>547.04228843999999</v>
          </cell>
          <cell r="EN57">
            <v>121.44383779</v>
          </cell>
          <cell r="EO57">
            <v>392.27474761999997</v>
          </cell>
          <cell r="EP57">
            <v>24.389055679999998</v>
          </cell>
          <cell r="EQ57">
            <v>8.9346473500000005</v>
          </cell>
          <cell r="ER57">
            <v>133.91205059000001</v>
          </cell>
          <cell r="ES57">
            <v>2.1138381900000001</v>
          </cell>
          <cell r="ET57">
            <v>67.086387580000007</v>
          </cell>
          <cell r="EU57">
            <v>4.0892954799999996</v>
          </cell>
          <cell r="EV57">
            <v>60.62252934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133.91205059000001</v>
          </cell>
          <cell r="FC57">
            <v>2.1138381900000001</v>
          </cell>
          <cell r="FD57">
            <v>67.086387580000007</v>
          </cell>
          <cell r="FE57">
            <v>4.0892954799999996</v>
          </cell>
          <cell r="FF57">
            <v>60.62252934</v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>
            <v>0</v>
          </cell>
          <cell r="FN57">
            <v>3102.5564480438834</v>
          </cell>
          <cell r="FO57">
            <v>0</v>
          </cell>
          <cell r="FP57">
            <v>175.58</v>
          </cell>
          <cell r="FQ57">
            <v>0</v>
          </cell>
          <cell r="FR57">
            <v>697.62100000000009</v>
          </cell>
          <cell r="FS57">
            <v>695.62100000000009</v>
          </cell>
          <cell r="FT57">
            <v>2</v>
          </cell>
          <cell r="FU57">
            <v>0</v>
          </cell>
          <cell r="FV57">
            <v>162</v>
          </cell>
          <cell r="FW57">
            <v>0</v>
          </cell>
          <cell r="FX57">
            <v>162</v>
          </cell>
          <cell r="FZ57">
            <v>604.26295830000004</v>
          </cell>
          <cell r="GA57">
            <v>0</v>
          </cell>
          <cell r="GB57">
            <v>10.842000000000002</v>
          </cell>
          <cell r="GC57">
            <v>0</v>
          </cell>
          <cell r="GD57">
            <v>18.175000000000001</v>
          </cell>
          <cell r="GE57">
            <v>18.175000000000001</v>
          </cell>
          <cell r="GF57">
            <v>0</v>
          </cell>
          <cell r="GG57">
            <v>0</v>
          </cell>
          <cell r="GH57">
            <v>112</v>
          </cell>
          <cell r="GI57">
            <v>0</v>
          </cell>
          <cell r="GJ57">
            <v>112</v>
          </cell>
          <cell r="GK57">
            <v>514.82344348999948</v>
          </cell>
          <cell r="GL57">
            <v>0</v>
          </cell>
          <cell r="GM57">
            <v>0</v>
          </cell>
          <cell r="GN57">
            <v>0</v>
          </cell>
          <cell r="GO57">
            <v>59.307000000000002</v>
          </cell>
          <cell r="GP57">
            <v>59.307000000000002</v>
          </cell>
          <cell r="GQ57">
            <v>0</v>
          </cell>
          <cell r="GR57">
            <v>0</v>
          </cell>
          <cell r="GS57">
            <v>1</v>
          </cell>
          <cell r="GT57">
            <v>0</v>
          </cell>
          <cell r="GU57">
            <v>1</v>
          </cell>
          <cell r="GV57">
            <v>475.62674384858701</v>
          </cell>
          <cell r="GW57">
            <v>0</v>
          </cell>
          <cell r="GX57">
            <v>0</v>
          </cell>
          <cell r="GY57">
            <v>0</v>
          </cell>
          <cell r="GZ57">
            <v>53</v>
          </cell>
          <cell r="HA57">
            <v>53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39.196699641412465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6.3069999999999995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660.58093822000001</v>
          </cell>
          <cell r="IZ57">
            <v>0</v>
          </cell>
          <cell r="JA57">
            <v>0</v>
          </cell>
          <cell r="JB57">
            <v>0</v>
          </cell>
          <cell r="JC57">
            <v>50.458500000000008</v>
          </cell>
          <cell r="JD57">
            <v>50.458500000000008</v>
          </cell>
          <cell r="JE57">
            <v>0</v>
          </cell>
          <cell r="JF57">
            <v>0</v>
          </cell>
          <cell r="JG57">
            <v>14</v>
          </cell>
          <cell r="JH57">
            <v>0</v>
          </cell>
          <cell r="JI57">
            <v>14</v>
          </cell>
          <cell r="JJ57">
            <v>2.0477729099999999</v>
          </cell>
          <cell r="JK57">
            <v>0</v>
          </cell>
          <cell r="JL57">
            <v>0</v>
          </cell>
          <cell r="JM57">
            <v>0</v>
          </cell>
          <cell r="JN57">
            <v>0.73250000000000004</v>
          </cell>
          <cell r="JO57">
            <v>0.73250000000000004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102.93556298</v>
          </cell>
          <cell r="JV57">
            <v>0</v>
          </cell>
          <cell r="JW57">
            <v>0</v>
          </cell>
          <cell r="JX57">
            <v>0</v>
          </cell>
          <cell r="JY57">
            <v>3.4590000000000001</v>
          </cell>
          <cell r="JZ57">
            <v>3.4590000000000001</v>
          </cell>
          <cell r="KA57">
            <v>0</v>
          </cell>
          <cell r="KB57">
            <v>0</v>
          </cell>
          <cell r="KC57">
            <v>3</v>
          </cell>
          <cell r="KD57">
            <v>0</v>
          </cell>
          <cell r="KE57">
            <v>3</v>
          </cell>
          <cell r="KF57">
            <v>555.59760232999997</v>
          </cell>
          <cell r="KG57">
            <v>0</v>
          </cell>
          <cell r="KH57">
            <v>0</v>
          </cell>
          <cell r="KI57">
            <v>0</v>
          </cell>
          <cell r="KJ57">
            <v>46.267000000000003</v>
          </cell>
          <cell r="KK57">
            <v>46.267000000000003</v>
          </cell>
          <cell r="KL57">
            <v>0</v>
          </cell>
          <cell r="KM57">
            <v>0</v>
          </cell>
          <cell r="KN57">
            <v>11</v>
          </cell>
          <cell r="KO57">
            <v>0</v>
          </cell>
          <cell r="KP57">
            <v>11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555.59760232999997</v>
          </cell>
          <cell r="LC57">
            <v>0</v>
          </cell>
          <cell r="LD57">
            <v>0</v>
          </cell>
          <cell r="LE57">
            <v>0</v>
          </cell>
          <cell r="LF57">
            <v>46.267000000000003</v>
          </cell>
          <cell r="LG57">
            <v>46.267000000000003</v>
          </cell>
          <cell r="LH57">
            <v>0</v>
          </cell>
          <cell r="LI57">
            <v>0</v>
          </cell>
          <cell r="LJ57">
            <v>11</v>
          </cell>
          <cell r="LK57">
            <v>0</v>
          </cell>
          <cell r="LL57">
            <v>11</v>
          </cell>
          <cell r="LQ57">
            <v>0</v>
          </cell>
          <cell r="LR57">
            <v>0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0</v>
          </cell>
          <cell r="OM57">
            <v>0</v>
          </cell>
          <cell r="ON57">
            <v>0</v>
          </cell>
          <cell r="OO57">
            <v>0</v>
          </cell>
          <cell r="OP57">
            <v>0</v>
          </cell>
          <cell r="OR57">
            <v>0</v>
          </cell>
          <cell r="OT57">
            <v>2058.9576829299626</v>
          </cell>
        </row>
        <row r="58">
          <cell r="A58" t="str">
            <v>Г</v>
          </cell>
          <cell r="B58" t="str">
            <v>1.2.1.2</v>
          </cell>
          <cell r="C58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D58" t="str">
            <v>Г</v>
          </cell>
          <cell r="E58">
            <v>1.5816008527999998</v>
          </cell>
          <cell r="F58">
            <v>0</v>
          </cell>
          <cell r="G58">
            <v>0</v>
          </cell>
          <cell r="H58">
            <v>1.0397162328</v>
          </cell>
          <cell r="I58">
            <v>0</v>
          </cell>
          <cell r="J58">
            <v>852.83192749199998</v>
          </cell>
          <cell r="K58">
            <v>0.54188461999999993</v>
          </cell>
          <cell r="L58">
            <v>852.29004287199996</v>
          </cell>
          <cell r="M58">
            <v>0</v>
          </cell>
          <cell r="N58">
            <v>0</v>
          </cell>
          <cell r="O58">
            <v>75.508838269152477</v>
          </cell>
          <cell r="P58">
            <v>178.17639041999999</v>
          </cell>
          <cell r="Q58">
            <v>598.60481432284746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3812.2178934788185</v>
          </cell>
          <cell r="CY58">
            <v>572.7289210797162</v>
          </cell>
          <cell r="CZ58">
            <v>1552.4358180467182</v>
          </cell>
          <cell r="DA58">
            <v>1396.6332410204841</v>
          </cell>
          <cell r="DB58">
            <v>351.73938608438334</v>
          </cell>
          <cell r="DE58">
            <v>1.3328388499999999</v>
          </cell>
          <cell r="DF58">
            <v>0</v>
          </cell>
          <cell r="DG58">
            <v>607.01871443999994</v>
          </cell>
          <cell r="DH58">
            <v>0.44255088999999997</v>
          </cell>
          <cell r="DI58">
            <v>606.57616354999993</v>
          </cell>
          <cell r="DJ58">
            <v>38.906113530000006</v>
          </cell>
          <cell r="DK58">
            <v>197.33895278</v>
          </cell>
          <cell r="DL58">
            <v>344.75768944999993</v>
          </cell>
          <cell r="DM58">
            <v>25.573407790000001</v>
          </cell>
          <cell r="DN58">
            <v>277.00832313952753</v>
          </cell>
          <cell r="DS58">
            <v>142.68802315457594</v>
          </cell>
          <cell r="DT58">
            <v>56.493174655273869</v>
          </cell>
          <cell r="DU58">
            <v>49.232590688265262</v>
          </cell>
          <cell r="DV58">
            <v>28.594534641412469</v>
          </cell>
          <cell r="DW58">
            <v>49.232590688265262</v>
          </cell>
          <cell r="DX58" t="str">
            <v/>
          </cell>
          <cell r="DY58">
            <v>2</v>
          </cell>
          <cell r="DZ58" t="str">
            <v/>
          </cell>
          <cell r="EA58" t="str">
            <v/>
          </cell>
          <cell r="EB58" t="str">
            <v>2</v>
          </cell>
          <cell r="EC58">
            <v>1004.8499368499999</v>
          </cell>
          <cell r="ED58">
            <v>348.15047532000006</v>
          </cell>
          <cell r="EE58">
            <v>555.31403745</v>
          </cell>
          <cell r="EF58">
            <v>28.478351160000003</v>
          </cell>
          <cell r="EG58">
            <v>72.907072920000005</v>
          </cell>
          <cell r="EH58">
            <v>323.89559782000003</v>
          </cell>
          <cell r="EI58">
            <v>224.59279934</v>
          </cell>
          <cell r="EJ58">
            <v>95.952902250000008</v>
          </cell>
          <cell r="EK58">
            <v>0</v>
          </cell>
          <cell r="EL58">
            <v>3.3498962299999997</v>
          </cell>
          <cell r="EM58">
            <v>547.04228843999999</v>
          </cell>
          <cell r="EN58">
            <v>121.44383779</v>
          </cell>
          <cell r="EO58">
            <v>392.27474761999997</v>
          </cell>
          <cell r="EP58">
            <v>24.389055679999998</v>
          </cell>
          <cell r="EQ58">
            <v>8.9346473500000005</v>
          </cell>
          <cell r="ER58">
            <v>133.91205059000001</v>
          </cell>
          <cell r="ES58">
            <v>2.1138381900000001</v>
          </cell>
          <cell r="ET58">
            <v>67.086387580000007</v>
          </cell>
          <cell r="EU58">
            <v>4.0892954799999996</v>
          </cell>
          <cell r="EV58">
            <v>60.62252934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133.91205059000001</v>
          </cell>
          <cell r="FC58">
            <v>2.1138381900000001</v>
          </cell>
          <cell r="FD58">
            <v>67.086387580000007</v>
          </cell>
          <cell r="FE58">
            <v>4.0892954799999996</v>
          </cell>
          <cell r="FF58">
            <v>60.62252934</v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>
            <v>0</v>
          </cell>
          <cell r="FN58">
            <v>3102.5564480438834</v>
          </cell>
          <cell r="FO58">
            <v>0</v>
          </cell>
          <cell r="FP58">
            <v>175.58</v>
          </cell>
          <cell r="FQ58">
            <v>0</v>
          </cell>
          <cell r="FR58">
            <v>697.62100000000009</v>
          </cell>
          <cell r="FS58">
            <v>695.62100000000009</v>
          </cell>
          <cell r="FT58">
            <v>2</v>
          </cell>
          <cell r="FU58">
            <v>0</v>
          </cell>
          <cell r="FV58">
            <v>162</v>
          </cell>
          <cell r="FW58">
            <v>0</v>
          </cell>
          <cell r="FX58">
            <v>162</v>
          </cell>
          <cell r="FZ58">
            <v>604.26295830000004</v>
          </cell>
          <cell r="GA58">
            <v>0</v>
          </cell>
          <cell r="GB58">
            <v>10.842000000000002</v>
          </cell>
          <cell r="GC58">
            <v>0</v>
          </cell>
          <cell r="GD58">
            <v>18.175000000000001</v>
          </cell>
          <cell r="GE58">
            <v>18.175000000000001</v>
          </cell>
          <cell r="GF58">
            <v>0</v>
          </cell>
          <cell r="GG58">
            <v>0</v>
          </cell>
          <cell r="GH58">
            <v>112</v>
          </cell>
          <cell r="GI58">
            <v>0</v>
          </cell>
          <cell r="GJ58">
            <v>112</v>
          </cell>
          <cell r="GK58">
            <v>514.82344348999948</v>
          </cell>
          <cell r="GL58">
            <v>0</v>
          </cell>
          <cell r="GM58">
            <v>0</v>
          </cell>
          <cell r="GN58">
            <v>0</v>
          </cell>
          <cell r="GO58">
            <v>59.307000000000002</v>
          </cell>
          <cell r="GP58">
            <v>59.307000000000002</v>
          </cell>
          <cell r="GQ58">
            <v>0</v>
          </cell>
          <cell r="GR58">
            <v>0</v>
          </cell>
          <cell r="GS58">
            <v>1</v>
          </cell>
          <cell r="GT58">
            <v>0</v>
          </cell>
          <cell r="GU58">
            <v>1</v>
          </cell>
          <cell r="GV58">
            <v>475.62674384858701</v>
          </cell>
          <cell r="GW58">
            <v>0</v>
          </cell>
          <cell r="GX58">
            <v>0</v>
          </cell>
          <cell r="GY58">
            <v>0</v>
          </cell>
          <cell r="GZ58">
            <v>53</v>
          </cell>
          <cell r="HA58">
            <v>53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39.196699641412465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6.3069999999999995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660.58093822000001</v>
          </cell>
          <cell r="IZ58">
            <v>0</v>
          </cell>
          <cell r="JA58">
            <v>0</v>
          </cell>
          <cell r="JB58">
            <v>0</v>
          </cell>
          <cell r="JC58">
            <v>50.458500000000008</v>
          </cell>
          <cell r="JD58">
            <v>50.458500000000008</v>
          </cell>
          <cell r="JE58">
            <v>0</v>
          </cell>
          <cell r="JF58">
            <v>0</v>
          </cell>
          <cell r="JG58">
            <v>14</v>
          </cell>
          <cell r="JH58">
            <v>0</v>
          </cell>
          <cell r="JI58">
            <v>14</v>
          </cell>
          <cell r="JJ58">
            <v>2.0477729099999999</v>
          </cell>
          <cell r="JK58">
            <v>0</v>
          </cell>
          <cell r="JL58">
            <v>0</v>
          </cell>
          <cell r="JM58">
            <v>0</v>
          </cell>
          <cell r="JN58">
            <v>0.73250000000000004</v>
          </cell>
          <cell r="JO58">
            <v>0.73250000000000004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102.93556298</v>
          </cell>
          <cell r="JV58">
            <v>0</v>
          </cell>
          <cell r="JW58">
            <v>0</v>
          </cell>
          <cell r="JX58">
            <v>0</v>
          </cell>
          <cell r="JY58">
            <v>3.4590000000000001</v>
          </cell>
          <cell r="JZ58">
            <v>3.4590000000000001</v>
          </cell>
          <cell r="KA58">
            <v>0</v>
          </cell>
          <cell r="KB58">
            <v>0</v>
          </cell>
          <cell r="KC58">
            <v>3</v>
          </cell>
          <cell r="KD58">
            <v>0</v>
          </cell>
          <cell r="KE58">
            <v>3</v>
          </cell>
          <cell r="KF58">
            <v>555.59760232999997</v>
          </cell>
          <cell r="KG58">
            <v>0</v>
          </cell>
          <cell r="KH58">
            <v>0</v>
          </cell>
          <cell r="KI58">
            <v>0</v>
          </cell>
          <cell r="KJ58">
            <v>46.267000000000003</v>
          </cell>
          <cell r="KK58">
            <v>46.267000000000003</v>
          </cell>
          <cell r="KL58">
            <v>0</v>
          </cell>
          <cell r="KM58">
            <v>0</v>
          </cell>
          <cell r="KN58">
            <v>11</v>
          </cell>
          <cell r="KO58">
            <v>0</v>
          </cell>
          <cell r="KP58">
            <v>11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555.59760232999997</v>
          </cell>
          <cell r="LC58">
            <v>0</v>
          </cell>
          <cell r="LD58">
            <v>0</v>
          </cell>
          <cell r="LE58">
            <v>0</v>
          </cell>
          <cell r="LF58">
            <v>46.267000000000003</v>
          </cell>
          <cell r="LG58">
            <v>46.267000000000003</v>
          </cell>
          <cell r="LH58">
            <v>0</v>
          </cell>
          <cell r="LI58">
            <v>0</v>
          </cell>
          <cell r="LJ58">
            <v>11</v>
          </cell>
          <cell r="LK58">
            <v>0</v>
          </cell>
          <cell r="LL58">
            <v>11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0</v>
          </cell>
          <cell r="OM58">
            <v>0</v>
          </cell>
          <cell r="ON58">
            <v>0</v>
          </cell>
          <cell r="OO58">
            <v>0</v>
          </cell>
          <cell r="OP58">
            <v>0</v>
          </cell>
          <cell r="OR58">
            <v>0</v>
          </cell>
          <cell r="OT58">
            <v>2058.9576829299626</v>
          </cell>
        </row>
        <row r="59">
          <cell r="A59" t="str">
            <v>I_Che220_18</v>
          </cell>
          <cell r="B59" t="str">
            <v>1.2.1.2</v>
          </cell>
          <cell r="C59" t="str">
            <v>Модернизация ПС 35/10 кВ Ойсунгур с установкой шкафа контроля изоляции ШПТ-РА ШКИ-КХЛ4</v>
          </cell>
          <cell r="D59" t="str">
            <v>I_Che220_18</v>
          </cell>
          <cell r="E59" t="str">
            <v>нд</v>
          </cell>
          <cell r="F59">
            <v>0</v>
          </cell>
          <cell r="G59">
            <v>0</v>
          </cell>
          <cell r="H59">
            <v>0.4654329874</v>
          </cell>
          <cell r="I59">
            <v>0</v>
          </cell>
          <cell r="J59">
            <v>2.8499299999999997E-3</v>
          </cell>
          <cell r="K59">
            <v>2.8499299999999997E-3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 t="str">
            <v>нд</v>
          </cell>
          <cell r="S59" t="str">
            <v>нд</v>
          </cell>
          <cell r="T59" t="str">
            <v>нд</v>
          </cell>
          <cell r="U59" t="str">
            <v>нд</v>
          </cell>
          <cell r="V59" t="str">
            <v>нд</v>
          </cell>
          <cell r="W59" t="str">
            <v>нд</v>
          </cell>
          <cell r="X59" t="str">
            <v>нд</v>
          </cell>
          <cell r="Y59" t="str">
            <v>нд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 t="str">
            <v>нд</v>
          </cell>
          <cell r="AH59" t="str">
            <v>нд</v>
          </cell>
          <cell r="AI59" t="str">
            <v>нд</v>
          </cell>
          <cell r="AJ59" t="str">
            <v>нд</v>
          </cell>
          <cell r="AK59" t="str">
            <v>нд</v>
          </cell>
          <cell r="AL59" t="str">
            <v>нд</v>
          </cell>
          <cell r="AM59" t="str">
            <v>нд</v>
          </cell>
          <cell r="AN59" t="str">
            <v>нд</v>
          </cell>
          <cell r="AO59" t="str">
            <v>нд</v>
          </cell>
          <cell r="AP59" t="str">
            <v>нд</v>
          </cell>
          <cell r="AQ59" t="str">
            <v>нд</v>
          </cell>
          <cell r="AR59" t="str">
            <v>нд</v>
          </cell>
          <cell r="AS59" t="str">
            <v>нд</v>
          </cell>
          <cell r="AT59" t="str">
            <v>нд</v>
          </cell>
          <cell r="AU59" t="str">
            <v>нд</v>
          </cell>
          <cell r="AV59" t="str">
            <v>нд</v>
          </cell>
          <cell r="AW59" t="str">
            <v>нд</v>
          </cell>
          <cell r="AX59" t="str">
            <v>нд</v>
          </cell>
          <cell r="AY59" t="str">
            <v>нд</v>
          </cell>
          <cell r="AZ59" t="str">
            <v>нд</v>
          </cell>
          <cell r="BA59" t="str">
            <v>нд</v>
          </cell>
          <cell r="BB59">
            <v>1</v>
          </cell>
          <cell r="BC59">
            <v>2</v>
          </cell>
          <cell r="BD59">
            <v>3</v>
          </cell>
          <cell r="BE59">
            <v>4</v>
          </cell>
          <cell r="BF59" t="str">
            <v>1 2 3 4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 t="str">
            <v>нд</v>
          </cell>
          <cell r="CY59" t="str">
            <v>нд</v>
          </cell>
          <cell r="CZ59" t="str">
            <v>нд</v>
          </cell>
          <cell r="DA59" t="str">
            <v>нд</v>
          </cell>
          <cell r="DB59" t="str">
            <v>нд</v>
          </cell>
          <cell r="DE59">
            <v>0.39684993000000002</v>
          </cell>
          <cell r="DF59">
            <v>0</v>
          </cell>
          <cell r="DG59">
            <v>0.39684993000000002</v>
          </cell>
          <cell r="DH59">
            <v>0</v>
          </cell>
          <cell r="DI59">
            <v>0.39684993000000002</v>
          </cell>
          <cell r="DJ59">
            <v>0</v>
          </cell>
          <cell r="DK59">
            <v>2.8499300000000001E-3</v>
          </cell>
          <cell r="DL59">
            <v>0.39400000000000002</v>
          </cell>
          <cell r="DM59">
            <v>0</v>
          </cell>
          <cell r="DN59" t="str">
            <v>нд</v>
          </cell>
          <cell r="DS59" t="str">
            <v>нд</v>
          </cell>
          <cell r="DT59" t="str">
            <v>нд</v>
          </cell>
          <cell r="DU59" t="str">
            <v>нд</v>
          </cell>
          <cell r="DV59" t="str">
            <v>нд</v>
          </cell>
          <cell r="DW59" t="str">
            <v>нд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1</v>
          </cell>
          <cell r="FH59">
            <v>2</v>
          </cell>
          <cell r="FI59">
            <v>3</v>
          </cell>
          <cell r="FJ59">
            <v>4</v>
          </cell>
          <cell r="FK59" t="str">
            <v>1 2 3 4</v>
          </cell>
          <cell r="FN59" t="str">
            <v>нд</v>
          </cell>
          <cell r="FO59" t="str">
            <v>нд</v>
          </cell>
          <cell r="FP59" t="str">
            <v>нд</v>
          </cell>
          <cell r="FQ59" t="str">
            <v>нд</v>
          </cell>
          <cell r="FR59" t="str">
            <v>нд</v>
          </cell>
          <cell r="FS59" t="str">
            <v>нд</v>
          </cell>
          <cell r="FT59" t="str">
            <v>нд</v>
          </cell>
          <cell r="FU59" t="str">
            <v>нд</v>
          </cell>
          <cell r="FV59" t="str">
            <v>нд</v>
          </cell>
          <cell r="FW59" t="str">
            <v>нд</v>
          </cell>
          <cell r="FX59" t="str">
            <v>нд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 t="str">
            <v>нд</v>
          </cell>
          <cell r="GL59" t="str">
            <v>нд</v>
          </cell>
          <cell r="GM59" t="str">
            <v>нд</v>
          </cell>
          <cell r="GN59" t="str">
            <v>нд</v>
          </cell>
          <cell r="GO59" t="str">
            <v>нд</v>
          </cell>
          <cell r="GP59" t="str">
            <v>нд</v>
          </cell>
          <cell r="GQ59" t="str">
            <v>нд</v>
          </cell>
          <cell r="GR59" t="str">
            <v>нд</v>
          </cell>
          <cell r="GS59" t="str">
            <v>нд</v>
          </cell>
          <cell r="GT59" t="str">
            <v>нд</v>
          </cell>
          <cell r="GU59" t="str">
            <v>нд</v>
          </cell>
          <cell r="GV59" t="str">
            <v>нд</v>
          </cell>
          <cell r="GW59" t="str">
            <v>нд</v>
          </cell>
          <cell r="GX59" t="str">
            <v>нд</v>
          </cell>
          <cell r="GY59" t="str">
            <v>нд</v>
          </cell>
          <cell r="GZ59" t="str">
            <v>нд</v>
          </cell>
          <cell r="HA59" t="str">
            <v>нд</v>
          </cell>
          <cell r="HB59" t="str">
            <v>нд</v>
          </cell>
          <cell r="HC59" t="str">
            <v>нд</v>
          </cell>
          <cell r="HD59" t="str">
            <v>нд</v>
          </cell>
          <cell r="HE59" t="str">
            <v>нд</v>
          </cell>
          <cell r="HF59" t="str">
            <v>нд</v>
          </cell>
          <cell r="HG59" t="str">
            <v>нд</v>
          </cell>
          <cell r="HH59" t="str">
            <v>нд</v>
          </cell>
          <cell r="HI59" t="str">
            <v>нд</v>
          </cell>
          <cell r="HJ59" t="str">
            <v>нд</v>
          </cell>
          <cell r="HK59" t="str">
            <v>нд</v>
          </cell>
          <cell r="HL59" t="str">
            <v>нд</v>
          </cell>
          <cell r="HM59" t="str">
            <v>нд</v>
          </cell>
          <cell r="HN59" t="str">
            <v>нд</v>
          </cell>
          <cell r="HO59" t="str">
            <v>нд</v>
          </cell>
          <cell r="HP59" t="str">
            <v>нд</v>
          </cell>
          <cell r="HQ59" t="str">
            <v>нд</v>
          </cell>
          <cell r="HR59" t="str">
            <v>нд</v>
          </cell>
          <cell r="HS59" t="str">
            <v>нд</v>
          </cell>
          <cell r="HT59" t="str">
            <v>нд</v>
          </cell>
          <cell r="HU59" t="str">
            <v>нд</v>
          </cell>
          <cell r="HV59" t="str">
            <v>нд</v>
          </cell>
          <cell r="HW59" t="str">
            <v>нд</v>
          </cell>
          <cell r="HX59" t="str">
            <v>нд</v>
          </cell>
          <cell r="HY59" t="str">
            <v>нд</v>
          </cell>
          <cell r="HZ59" t="str">
            <v>нд</v>
          </cell>
          <cell r="IA59" t="str">
            <v>нд</v>
          </cell>
          <cell r="IB59" t="str">
            <v>нд</v>
          </cell>
          <cell r="IC59" t="str">
            <v>нд</v>
          </cell>
          <cell r="ID59">
            <v>0</v>
          </cell>
          <cell r="IE59" t="str">
            <v>нд</v>
          </cell>
          <cell r="IF59">
            <v>0</v>
          </cell>
          <cell r="IG59">
            <v>0</v>
          </cell>
          <cell r="IH59" t="str">
            <v>нд</v>
          </cell>
          <cell r="II59" t="str">
            <v>нд</v>
          </cell>
          <cell r="IJ59" t="str">
            <v>нд</v>
          </cell>
          <cell r="IK59">
            <v>0</v>
          </cell>
          <cell r="IL59">
            <v>0</v>
          </cell>
          <cell r="IM59">
            <v>0</v>
          </cell>
          <cell r="IN59" t="str">
            <v>нд</v>
          </cell>
          <cell r="IO59" t="str">
            <v>нд</v>
          </cell>
          <cell r="IP59" t="str">
            <v>нд</v>
          </cell>
          <cell r="IQ59" t="str">
            <v>нд</v>
          </cell>
          <cell r="IR59" t="str">
            <v>нд</v>
          </cell>
          <cell r="IS59" t="str">
            <v>нд</v>
          </cell>
          <cell r="IT59" t="str">
            <v>нд</v>
          </cell>
          <cell r="IU59" t="str">
            <v>нд</v>
          </cell>
          <cell r="IV59" t="str">
            <v>нд</v>
          </cell>
          <cell r="IW59" t="str">
            <v>нд</v>
          </cell>
          <cell r="IX59" t="str">
            <v>нд</v>
          </cell>
          <cell r="IY59">
            <v>0.39684993000000002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1</v>
          </cell>
          <cell r="JH59">
            <v>0</v>
          </cell>
          <cell r="JI59">
            <v>1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0.39684993000000002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1</v>
          </cell>
          <cell r="KO59">
            <v>0</v>
          </cell>
          <cell r="KP59">
            <v>1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0.39684993000000002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1</v>
          </cell>
          <cell r="LK59">
            <v>0</v>
          </cell>
          <cell r="LL59">
            <v>1</v>
          </cell>
          <cell r="LQ59" t="str">
            <v>нд</v>
          </cell>
          <cell r="LR59" t="str">
            <v>нд</v>
          </cell>
          <cell r="LS59" t="str">
            <v>нд</v>
          </cell>
          <cell r="LT59" t="str">
            <v>нд</v>
          </cell>
          <cell r="LU59" t="str">
            <v>нд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 t="str">
            <v>нд</v>
          </cell>
          <cell r="MD59" t="str">
            <v>нд</v>
          </cell>
          <cell r="ME59" t="str">
            <v>нд</v>
          </cell>
          <cell r="MF59" t="str">
            <v>нд</v>
          </cell>
          <cell r="MG59" t="str">
            <v>нд</v>
          </cell>
          <cell r="MH59" t="str">
            <v>нд</v>
          </cell>
          <cell r="MI59" t="str">
            <v>нд</v>
          </cell>
          <cell r="MJ59" t="str">
            <v>нд</v>
          </cell>
          <cell r="MK59" t="str">
            <v>нд</v>
          </cell>
          <cell r="ML59" t="str">
            <v>нд</v>
          </cell>
          <cell r="MM59" t="str">
            <v>нд</v>
          </cell>
          <cell r="MN59" t="str">
            <v>нд</v>
          </cell>
          <cell r="MO59" t="str">
            <v>нд</v>
          </cell>
          <cell r="MP59" t="str">
            <v>нд</v>
          </cell>
          <cell r="MQ59" t="str">
            <v>нд</v>
          </cell>
          <cell r="MR59" t="str">
            <v>нд</v>
          </cell>
          <cell r="MS59" t="str">
            <v>нд</v>
          </cell>
          <cell r="MT59" t="str">
            <v>нд</v>
          </cell>
          <cell r="MU59" t="str">
            <v>нд</v>
          </cell>
          <cell r="MV59" t="str">
            <v>нд</v>
          </cell>
          <cell r="MW59" t="str">
            <v>нд</v>
          </cell>
          <cell r="MX59" t="str">
            <v>нд</v>
          </cell>
          <cell r="MY59" t="str">
            <v>нд</v>
          </cell>
          <cell r="MZ59" t="str">
            <v>нд</v>
          </cell>
          <cell r="NA59" t="str">
            <v>нд</v>
          </cell>
          <cell r="NB59" t="str">
            <v>нд</v>
          </cell>
          <cell r="NC59" t="str">
            <v>нд</v>
          </cell>
          <cell r="ND59" t="str">
            <v>нд</v>
          </cell>
          <cell r="NE59" t="str">
            <v>нд</v>
          </cell>
          <cell r="NF59" t="str">
            <v>нд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2018</v>
          </cell>
          <cell r="OM59">
            <v>2019</v>
          </cell>
          <cell r="ON59">
            <v>2018</v>
          </cell>
          <cell r="OO59">
            <v>2019</v>
          </cell>
          <cell r="OP59" t="str">
            <v>с</v>
          </cell>
          <cell r="OR59">
            <v>0</v>
          </cell>
          <cell r="OT59">
            <v>0.4682829174</v>
          </cell>
        </row>
        <row r="60">
          <cell r="A60" t="str">
            <v>I_Che221_18</v>
          </cell>
          <cell r="B60" t="str">
            <v>1.2.1.2</v>
          </cell>
          <cell r="C60" t="str">
            <v>Модернизация ПС 35/10 кВ Наурская с установкой шкафа контроля изоляции ШПТ-РА ШКИ-КХЛ4</v>
          </cell>
          <cell r="D60" t="str">
            <v>I_Che221_18</v>
          </cell>
          <cell r="E60" t="str">
            <v>нд</v>
          </cell>
          <cell r="F60">
            <v>0</v>
          </cell>
          <cell r="G60">
            <v>0</v>
          </cell>
          <cell r="H60">
            <v>0.4654329874</v>
          </cell>
          <cell r="I60">
            <v>0</v>
          </cell>
          <cell r="J60">
            <v>2.8499299999999997E-3</v>
          </cell>
          <cell r="K60">
            <v>2.8499299999999997E-3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 t="str">
            <v>нд</v>
          </cell>
          <cell r="S60" t="str">
            <v>нд</v>
          </cell>
          <cell r="T60" t="str">
            <v>нд</v>
          </cell>
          <cell r="U60" t="str">
            <v>нд</v>
          </cell>
          <cell r="V60" t="str">
            <v>нд</v>
          </cell>
          <cell r="W60" t="str">
            <v>нд</v>
          </cell>
          <cell r="X60" t="str">
            <v>нд</v>
          </cell>
          <cell r="Y60" t="str">
            <v>нд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 t="str">
            <v>нд</v>
          </cell>
          <cell r="AH60" t="str">
            <v>нд</v>
          </cell>
          <cell r="AI60" t="str">
            <v>нд</v>
          </cell>
          <cell r="AJ60" t="str">
            <v>нд</v>
          </cell>
          <cell r="AK60" t="str">
            <v>нд</v>
          </cell>
          <cell r="AL60" t="str">
            <v>нд</v>
          </cell>
          <cell r="AM60" t="str">
            <v>нд</v>
          </cell>
          <cell r="AN60" t="str">
            <v>нд</v>
          </cell>
          <cell r="AO60" t="str">
            <v>нд</v>
          </cell>
          <cell r="AP60" t="str">
            <v>нд</v>
          </cell>
          <cell r="AQ60" t="str">
            <v>нд</v>
          </cell>
          <cell r="AR60" t="str">
            <v>нд</v>
          </cell>
          <cell r="AS60" t="str">
            <v>нд</v>
          </cell>
          <cell r="AT60" t="str">
            <v>нд</v>
          </cell>
          <cell r="AU60" t="str">
            <v>нд</v>
          </cell>
          <cell r="AV60" t="str">
            <v>нд</v>
          </cell>
          <cell r="AW60" t="str">
            <v>нд</v>
          </cell>
          <cell r="AX60" t="str">
            <v>нд</v>
          </cell>
          <cell r="AY60" t="str">
            <v>нд</v>
          </cell>
          <cell r="AZ60" t="str">
            <v>нд</v>
          </cell>
          <cell r="BA60" t="str">
            <v>нд</v>
          </cell>
          <cell r="BB60">
            <v>1</v>
          </cell>
          <cell r="BC60">
            <v>2</v>
          </cell>
          <cell r="BD60">
            <v>3</v>
          </cell>
          <cell r="BE60">
            <v>4</v>
          </cell>
          <cell r="BF60" t="str">
            <v>1 2 3 4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 t="str">
            <v>нд</v>
          </cell>
          <cell r="CY60" t="str">
            <v>нд</v>
          </cell>
          <cell r="CZ60" t="str">
            <v>нд</v>
          </cell>
          <cell r="DA60" t="str">
            <v>нд</v>
          </cell>
          <cell r="DB60" t="str">
            <v>нд</v>
          </cell>
          <cell r="DE60">
            <v>0.39684993000000002</v>
          </cell>
          <cell r="DF60">
            <v>0</v>
          </cell>
          <cell r="DG60">
            <v>0.39684993000000002</v>
          </cell>
          <cell r="DH60">
            <v>0</v>
          </cell>
          <cell r="DI60">
            <v>0.39684993000000002</v>
          </cell>
          <cell r="DJ60">
            <v>0</v>
          </cell>
          <cell r="DK60">
            <v>2.8499300000000001E-3</v>
          </cell>
          <cell r="DL60">
            <v>0.39400000000000002</v>
          </cell>
          <cell r="DM60">
            <v>0</v>
          </cell>
          <cell r="DN60" t="str">
            <v>нд</v>
          </cell>
          <cell r="DS60" t="str">
            <v>нд</v>
          </cell>
          <cell r="DT60" t="str">
            <v>нд</v>
          </cell>
          <cell r="DU60" t="str">
            <v>нд</v>
          </cell>
          <cell r="DV60" t="str">
            <v>нд</v>
          </cell>
          <cell r="DW60" t="str">
            <v>нд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1</v>
          </cell>
          <cell r="FH60">
            <v>2</v>
          </cell>
          <cell r="FI60">
            <v>3</v>
          </cell>
          <cell r="FJ60">
            <v>4</v>
          </cell>
          <cell r="FK60" t="str">
            <v>1 2 3 4</v>
          </cell>
          <cell r="FN60" t="str">
            <v>нд</v>
          </cell>
          <cell r="FO60" t="str">
            <v>нд</v>
          </cell>
          <cell r="FP60" t="str">
            <v>нд</v>
          </cell>
          <cell r="FQ60" t="str">
            <v>нд</v>
          </cell>
          <cell r="FR60" t="str">
            <v>нд</v>
          </cell>
          <cell r="FS60" t="str">
            <v>нд</v>
          </cell>
          <cell r="FT60" t="str">
            <v>нд</v>
          </cell>
          <cell r="FU60" t="str">
            <v>нд</v>
          </cell>
          <cell r="FV60" t="str">
            <v>нд</v>
          </cell>
          <cell r="FW60" t="str">
            <v>нд</v>
          </cell>
          <cell r="FX60" t="str">
            <v>нд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 t="str">
            <v>нд</v>
          </cell>
          <cell r="GL60" t="str">
            <v>нд</v>
          </cell>
          <cell r="GM60" t="str">
            <v>нд</v>
          </cell>
          <cell r="GN60" t="str">
            <v>нд</v>
          </cell>
          <cell r="GO60" t="str">
            <v>нд</v>
          </cell>
          <cell r="GP60" t="str">
            <v>нд</v>
          </cell>
          <cell r="GQ60" t="str">
            <v>нд</v>
          </cell>
          <cell r="GR60" t="str">
            <v>нд</v>
          </cell>
          <cell r="GS60" t="str">
            <v>нд</v>
          </cell>
          <cell r="GT60" t="str">
            <v>нд</v>
          </cell>
          <cell r="GU60" t="str">
            <v>нд</v>
          </cell>
          <cell r="GV60" t="str">
            <v>нд</v>
          </cell>
          <cell r="GW60" t="str">
            <v>нд</v>
          </cell>
          <cell r="GX60" t="str">
            <v>нд</v>
          </cell>
          <cell r="GY60" t="str">
            <v>нд</v>
          </cell>
          <cell r="GZ60" t="str">
            <v>нд</v>
          </cell>
          <cell r="HA60" t="str">
            <v>нд</v>
          </cell>
          <cell r="HB60" t="str">
            <v>нд</v>
          </cell>
          <cell r="HC60" t="str">
            <v>нд</v>
          </cell>
          <cell r="HD60" t="str">
            <v>нд</v>
          </cell>
          <cell r="HE60" t="str">
            <v>нд</v>
          </cell>
          <cell r="HF60" t="str">
            <v>нд</v>
          </cell>
          <cell r="HG60" t="str">
            <v>нд</v>
          </cell>
          <cell r="HH60" t="str">
            <v>нд</v>
          </cell>
          <cell r="HI60" t="str">
            <v>нд</v>
          </cell>
          <cell r="HJ60" t="str">
            <v>нд</v>
          </cell>
          <cell r="HK60" t="str">
            <v>нд</v>
          </cell>
          <cell r="HL60" t="str">
            <v>нд</v>
          </cell>
          <cell r="HM60" t="str">
            <v>нд</v>
          </cell>
          <cell r="HN60" t="str">
            <v>нд</v>
          </cell>
          <cell r="HO60" t="str">
            <v>нд</v>
          </cell>
          <cell r="HP60" t="str">
            <v>нд</v>
          </cell>
          <cell r="HQ60" t="str">
            <v>нд</v>
          </cell>
          <cell r="HR60" t="str">
            <v>нд</v>
          </cell>
          <cell r="HS60" t="str">
            <v>нд</v>
          </cell>
          <cell r="HT60" t="str">
            <v>нд</v>
          </cell>
          <cell r="HU60" t="str">
            <v>нд</v>
          </cell>
          <cell r="HV60" t="str">
            <v>нд</v>
          </cell>
          <cell r="HW60" t="str">
            <v>нд</v>
          </cell>
          <cell r="HX60" t="str">
            <v>нд</v>
          </cell>
          <cell r="HY60" t="str">
            <v>нд</v>
          </cell>
          <cell r="HZ60" t="str">
            <v>нд</v>
          </cell>
          <cell r="IA60" t="str">
            <v>нд</v>
          </cell>
          <cell r="IB60" t="str">
            <v>нд</v>
          </cell>
          <cell r="IC60" t="str">
            <v>нд</v>
          </cell>
          <cell r="ID60">
            <v>0</v>
          </cell>
          <cell r="IE60" t="str">
            <v>нд</v>
          </cell>
          <cell r="IF60">
            <v>0</v>
          </cell>
          <cell r="IG60">
            <v>0</v>
          </cell>
          <cell r="IH60" t="str">
            <v>нд</v>
          </cell>
          <cell r="II60" t="str">
            <v>нд</v>
          </cell>
          <cell r="IJ60" t="str">
            <v>нд</v>
          </cell>
          <cell r="IK60">
            <v>0</v>
          </cell>
          <cell r="IL60">
            <v>0</v>
          </cell>
          <cell r="IM60">
            <v>0</v>
          </cell>
          <cell r="IN60" t="str">
            <v>нд</v>
          </cell>
          <cell r="IO60" t="str">
            <v>нд</v>
          </cell>
          <cell r="IP60" t="str">
            <v>нд</v>
          </cell>
          <cell r="IQ60" t="str">
            <v>нд</v>
          </cell>
          <cell r="IR60" t="str">
            <v>нд</v>
          </cell>
          <cell r="IS60" t="str">
            <v>нд</v>
          </cell>
          <cell r="IT60" t="str">
            <v>нд</v>
          </cell>
          <cell r="IU60" t="str">
            <v>нд</v>
          </cell>
          <cell r="IV60" t="str">
            <v>нд</v>
          </cell>
          <cell r="IW60" t="str">
            <v>нд</v>
          </cell>
          <cell r="IX60" t="str">
            <v>нд</v>
          </cell>
          <cell r="IY60">
            <v>0.39684993000000002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1</v>
          </cell>
          <cell r="JH60">
            <v>0</v>
          </cell>
          <cell r="JI60">
            <v>1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0.39684993000000002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1</v>
          </cell>
          <cell r="KO60">
            <v>0</v>
          </cell>
          <cell r="KP60">
            <v>1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0.39684993000000002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1</v>
          </cell>
          <cell r="LK60">
            <v>0</v>
          </cell>
          <cell r="LL60">
            <v>1</v>
          </cell>
          <cell r="LQ60" t="str">
            <v>нд</v>
          </cell>
          <cell r="LR60" t="str">
            <v>нд</v>
          </cell>
          <cell r="LS60" t="str">
            <v>нд</v>
          </cell>
          <cell r="LT60" t="str">
            <v>нд</v>
          </cell>
          <cell r="LU60" t="str">
            <v>нд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 t="str">
            <v>нд</v>
          </cell>
          <cell r="MD60" t="str">
            <v>нд</v>
          </cell>
          <cell r="ME60" t="str">
            <v>нд</v>
          </cell>
          <cell r="MF60" t="str">
            <v>нд</v>
          </cell>
          <cell r="MG60" t="str">
            <v>нд</v>
          </cell>
          <cell r="MH60" t="str">
            <v>нд</v>
          </cell>
          <cell r="MI60" t="str">
            <v>нд</v>
          </cell>
          <cell r="MJ60" t="str">
            <v>нд</v>
          </cell>
          <cell r="MK60" t="str">
            <v>нд</v>
          </cell>
          <cell r="ML60" t="str">
            <v>нд</v>
          </cell>
          <cell r="MM60" t="str">
            <v>нд</v>
          </cell>
          <cell r="MN60" t="str">
            <v>нд</v>
          </cell>
          <cell r="MO60" t="str">
            <v>нд</v>
          </cell>
          <cell r="MP60" t="str">
            <v>нд</v>
          </cell>
          <cell r="MQ60" t="str">
            <v>нд</v>
          </cell>
          <cell r="MR60" t="str">
            <v>нд</v>
          </cell>
          <cell r="MS60" t="str">
            <v>нд</v>
          </cell>
          <cell r="MT60" t="str">
            <v>нд</v>
          </cell>
          <cell r="MU60" t="str">
            <v>нд</v>
          </cell>
          <cell r="MV60" t="str">
            <v>нд</v>
          </cell>
          <cell r="MW60" t="str">
            <v>нд</v>
          </cell>
          <cell r="MX60" t="str">
            <v>нд</v>
          </cell>
          <cell r="MY60" t="str">
            <v>нд</v>
          </cell>
          <cell r="MZ60" t="str">
            <v>нд</v>
          </cell>
          <cell r="NA60" t="str">
            <v>нд</v>
          </cell>
          <cell r="NB60" t="str">
            <v>нд</v>
          </cell>
          <cell r="NC60" t="str">
            <v>нд</v>
          </cell>
          <cell r="ND60" t="str">
            <v>нд</v>
          </cell>
          <cell r="NE60" t="str">
            <v>нд</v>
          </cell>
          <cell r="NF60" t="str">
            <v>нд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2018</v>
          </cell>
          <cell r="OM60">
            <v>2019</v>
          </cell>
          <cell r="ON60">
            <v>2018</v>
          </cell>
          <cell r="OO60">
            <v>2019</v>
          </cell>
          <cell r="OP60" t="str">
            <v>с</v>
          </cell>
          <cell r="OR60">
            <v>0</v>
          </cell>
          <cell r="OT60">
            <v>0.4682829174</v>
          </cell>
        </row>
        <row r="61">
          <cell r="A61" t="str">
            <v>I_Che222_18</v>
          </cell>
          <cell r="B61" t="str">
            <v>1.2.1.2</v>
          </cell>
          <cell r="C61" t="str">
            <v>Модернизация ПС 35/10 кВКаргалинская с установкой шкафа промежуточных зажимов ШЗВ-200</v>
          </cell>
          <cell r="D61" t="str">
            <v>I_Che222_18</v>
          </cell>
          <cell r="E61" t="str">
            <v>нд</v>
          </cell>
          <cell r="F61">
            <v>0</v>
          </cell>
          <cell r="G61">
            <v>0</v>
          </cell>
          <cell r="H61">
            <v>3.7630420799999995E-2</v>
          </cell>
          <cell r="I61">
            <v>0</v>
          </cell>
          <cell r="J61">
            <v>1.7079E-3</v>
          </cell>
          <cell r="K61">
            <v>1.7079E-3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 t="str">
            <v>нд</v>
          </cell>
          <cell r="S61" t="str">
            <v>нд</v>
          </cell>
          <cell r="T61" t="str">
            <v>нд</v>
          </cell>
          <cell r="U61" t="str">
            <v>нд</v>
          </cell>
          <cell r="V61" t="str">
            <v>нд</v>
          </cell>
          <cell r="W61" t="str">
            <v>нд</v>
          </cell>
          <cell r="X61" t="str">
            <v>нд</v>
          </cell>
          <cell r="Y61" t="str">
            <v>нд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 t="str">
            <v>нд</v>
          </cell>
          <cell r="AH61" t="str">
            <v>нд</v>
          </cell>
          <cell r="AI61" t="str">
            <v>нд</v>
          </cell>
          <cell r="AJ61" t="str">
            <v>нд</v>
          </cell>
          <cell r="AK61" t="str">
            <v>нд</v>
          </cell>
          <cell r="AL61" t="str">
            <v>нд</v>
          </cell>
          <cell r="AM61" t="str">
            <v>нд</v>
          </cell>
          <cell r="AN61" t="str">
            <v>нд</v>
          </cell>
          <cell r="AO61" t="str">
            <v>нд</v>
          </cell>
          <cell r="AP61" t="str">
            <v>нд</v>
          </cell>
          <cell r="AQ61" t="str">
            <v>нд</v>
          </cell>
          <cell r="AR61" t="str">
            <v>нд</v>
          </cell>
          <cell r="AS61" t="str">
            <v>нд</v>
          </cell>
          <cell r="AT61" t="str">
            <v>нд</v>
          </cell>
          <cell r="AU61" t="str">
            <v>нд</v>
          </cell>
          <cell r="AV61" t="str">
            <v>нд</v>
          </cell>
          <cell r="AW61" t="str">
            <v>нд</v>
          </cell>
          <cell r="AX61" t="str">
            <v>нд</v>
          </cell>
          <cell r="AY61" t="str">
            <v>нд</v>
          </cell>
          <cell r="AZ61" t="str">
            <v>нд</v>
          </cell>
          <cell r="BA61" t="str">
            <v>нд</v>
          </cell>
          <cell r="BB61">
            <v>1</v>
          </cell>
          <cell r="BC61">
            <v>2</v>
          </cell>
          <cell r="BD61">
            <v>3</v>
          </cell>
          <cell r="BE61">
            <v>4</v>
          </cell>
          <cell r="BF61" t="str">
            <v>1 2 3 4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 t="str">
            <v>нд</v>
          </cell>
          <cell r="CY61" t="str">
            <v>нд</v>
          </cell>
          <cell r="CZ61" t="str">
            <v>нд</v>
          </cell>
          <cell r="DA61" t="str">
            <v>нд</v>
          </cell>
          <cell r="DB61" t="str">
            <v>нд</v>
          </cell>
          <cell r="DE61">
            <v>3.3337559999999995E-2</v>
          </cell>
          <cell r="DF61">
            <v>0</v>
          </cell>
          <cell r="DG61">
            <v>3.3337559999999995E-2</v>
          </cell>
          <cell r="DH61">
            <v>0</v>
          </cell>
          <cell r="DI61">
            <v>3.3337559999999995E-2</v>
          </cell>
          <cell r="DJ61">
            <v>0</v>
          </cell>
          <cell r="DK61">
            <v>1.7079E-3</v>
          </cell>
          <cell r="DL61">
            <v>3.1629659999999997E-2</v>
          </cell>
          <cell r="DM61">
            <v>0</v>
          </cell>
          <cell r="DN61" t="str">
            <v>нд</v>
          </cell>
          <cell r="DS61" t="str">
            <v>нд</v>
          </cell>
          <cell r="DT61" t="str">
            <v>нд</v>
          </cell>
          <cell r="DU61" t="str">
            <v>нд</v>
          </cell>
          <cell r="DV61" t="str">
            <v>нд</v>
          </cell>
          <cell r="DW61" t="str">
            <v>нд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1</v>
          </cell>
          <cell r="FH61">
            <v>2</v>
          </cell>
          <cell r="FI61">
            <v>3</v>
          </cell>
          <cell r="FJ61">
            <v>4</v>
          </cell>
          <cell r="FK61" t="str">
            <v>1 2 3 4</v>
          </cell>
          <cell r="FN61" t="str">
            <v>нд</v>
          </cell>
          <cell r="FO61" t="str">
            <v>нд</v>
          </cell>
          <cell r="FP61" t="str">
            <v>нд</v>
          </cell>
          <cell r="FQ61" t="str">
            <v>нд</v>
          </cell>
          <cell r="FR61" t="str">
            <v>нд</v>
          </cell>
          <cell r="FS61" t="str">
            <v>нд</v>
          </cell>
          <cell r="FT61" t="str">
            <v>нд</v>
          </cell>
          <cell r="FU61" t="str">
            <v>нд</v>
          </cell>
          <cell r="FV61" t="str">
            <v>нд</v>
          </cell>
          <cell r="FW61" t="str">
            <v>нд</v>
          </cell>
          <cell r="FX61" t="str">
            <v>нд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 t="str">
            <v>нд</v>
          </cell>
          <cell r="GL61" t="str">
            <v>нд</v>
          </cell>
          <cell r="GM61" t="str">
            <v>нд</v>
          </cell>
          <cell r="GN61" t="str">
            <v>нд</v>
          </cell>
          <cell r="GO61" t="str">
            <v>нд</v>
          </cell>
          <cell r="GP61" t="str">
            <v>нд</v>
          </cell>
          <cell r="GQ61" t="str">
            <v>нд</v>
          </cell>
          <cell r="GR61" t="str">
            <v>нд</v>
          </cell>
          <cell r="GS61" t="str">
            <v>нд</v>
          </cell>
          <cell r="GT61" t="str">
            <v>нд</v>
          </cell>
          <cell r="GU61" t="str">
            <v>нд</v>
          </cell>
          <cell r="GV61" t="str">
            <v>нд</v>
          </cell>
          <cell r="GW61" t="str">
            <v>нд</v>
          </cell>
          <cell r="GX61" t="str">
            <v>нд</v>
          </cell>
          <cell r="GY61" t="str">
            <v>нд</v>
          </cell>
          <cell r="GZ61" t="str">
            <v>нд</v>
          </cell>
          <cell r="HA61" t="str">
            <v>нд</v>
          </cell>
          <cell r="HB61" t="str">
            <v>нд</v>
          </cell>
          <cell r="HC61" t="str">
            <v>нд</v>
          </cell>
          <cell r="HD61" t="str">
            <v>нд</v>
          </cell>
          <cell r="HE61" t="str">
            <v>нд</v>
          </cell>
          <cell r="HF61" t="str">
            <v>нд</v>
          </cell>
          <cell r="HG61" t="str">
            <v>нд</v>
          </cell>
          <cell r="HH61" t="str">
            <v>нд</v>
          </cell>
          <cell r="HI61" t="str">
            <v>нд</v>
          </cell>
          <cell r="HJ61" t="str">
            <v>нд</v>
          </cell>
          <cell r="HK61" t="str">
            <v>нд</v>
          </cell>
          <cell r="HL61" t="str">
            <v>нд</v>
          </cell>
          <cell r="HM61" t="str">
            <v>нд</v>
          </cell>
          <cell r="HN61" t="str">
            <v>нд</v>
          </cell>
          <cell r="HO61" t="str">
            <v>нд</v>
          </cell>
          <cell r="HP61" t="str">
            <v>нд</v>
          </cell>
          <cell r="HQ61" t="str">
            <v>нд</v>
          </cell>
          <cell r="HR61" t="str">
            <v>нд</v>
          </cell>
          <cell r="HS61" t="str">
            <v>нд</v>
          </cell>
          <cell r="HT61" t="str">
            <v>нд</v>
          </cell>
          <cell r="HU61" t="str">
            <v>нд</v>
          </cell>
          <cell r="HV61" t="str">
            <v>нд</v>
          </cell>
          <cell r="HW61" t="str">
            <v>нд</v>
          </cell>
          <cell r="HX61" t="str">
            <v>нд</v>
          </cell>
          <cell r="HY61" t="str">
            <v>нд</v>
          </cell>
          <cell r="HZ61" t="str">
            <v>нд</v>
          </cell>
          <cell r="IA61" t="str">
            <v>нд</v>
          </cell>
          <cell r="IB61" t="str">
            <v>нд</v>
          </cell>
          <cell r="IC61" t="str">
            <v>нд</v>
          </cell>
          <cell r="ID61">
            <v>0</v>
          </cell>
          <cell r="IE61" t="str">
            <v>нд</v>
          </cell>
          <cell r="IF61">
            <v>0</v>
          </cell>
          <cell r="IG61">
            <v>0</v>
          </cell>
          <cell r="IH61" t="str">
            <v>нд</v>
          </cell>
          <cell r="II61" t="str">
            <v>нд</v>
          </cell>
          <cell r="IJ61" t="str">
            <v>нд</v>
          </cell>
          <cell r="IK61">
            <v>0</v>
          </cell>
          <cell r="IL61">
            <v>0</v>
          </cell>
          <cell r="IM61">
            <v>0</v>
          </cell>
          <cell r="IN61" t="str">
            <v>нд</v>
          </cell>
          <cell r="IO61" t="str">
            <v>нд</v>
          </cell>
          <cell r="IP61" t="str">
            <v>нд</v>
          </cell>
          <cell r="IQ61" t="str">
            <v>нд</v>
          </cell>
          <cell r="IR61" t="str">
            <v>нд</v>
          </cell>
          <cell r="IS61" t="str">
            <v>нд</v>
          </cell>
          <cell r="IT61" t="str">
            <v>нд</v>
          </cell>
          <cell r="IU61" t="str">
            <v>нд</v>
          </cell>
          <cell r="IV61" t="str">
            <v>нд</v>
          </cell>
          <cell r="IW61" t="str">
            <v>нд</v>
          </cell>
          <cell r="IX61" t="str">
            <v>нд</v>
          </cell>
          <cell r="IY61">
            <v>3.3337559999999995E-2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1</v>
          </cell>
          <cell r="JH61">
            <v>0</v>
          </cell>
          <cell r="JI61">
            <v>1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3.3337559999999995E-2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1</v>
          </cell>
          <cell r="KO61">
            <v>0</v>
          </cell>
          <cell r="KP61">
            <v>1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3.3337559999999995E-2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1</v>
          </cell>
          <cell r="LK61">
            <v>0</v>
          </cell>
          <cell r="LL61">
            <v>1</v>
          </cell>
          <cell r="LQ61" t="str">
            <v>нд</v>
          </cell>
          <cell r="LR61" t="str">
            <v>нд</v>
          </cell>
          <cell r="LS61" t="str">
            <v>нд</v>
          </cell>
          <cell r="LT61" t="str">
            <v>нд</v>
          </cell>
          <cell r="LU61" t="str">
            <v>нд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 t="str">
            <v>нд</v>
          </cell>
          <cell r="MD61" t="str">
            <v>нд</v>
          </cell>
          <cell r="ME61" t="str">
            <v>нд</v>
          </cell>
          <cell r="MF61" t="str">
            <v>нд</v>
          </cell>
          <cell r="MG61" t="str">
            <v>нд</v>
          </cell>
          <cell r="MH61" t="str">
            <v>нд</v>
          </cell>
          <cell r="MI61" t="str">
            <v>нд</v>
          </cell>
          <cell r="MJ61" t="str">
            <v>нд</v>
          </cell>
          <cell r="MK61" t="str">
            <v>нд</v>
          </cell>
          <cell r="ML61" t="str">
            <v>нд</v>
          </cell>
          <cell r="MM61" t="str">
            <v>нд</v>
          </cell>
          <cell r="MN61" t="str">
            <v>нд</v>
          </cell>
          <cell r="MO61" t="str">
            <v>нд</v>
          </cell>
          <cell r="MP61" t="str">
            <v>нд</v>
          </cell>
          <cell r="MQ61" t="str">
            <v>нд</v>
          </cell>
          <cell r="MR61" t="str">
            <v>нд</v>
          </cell>
          <cell r="MS61" t="str">
            <v>нд</v>
          </cell>
          <cell r="MT61" t="str">
            <v>нд</v>
          </cell>
          <cell r="MU61" t="str">
            <v>нд</v>
          </cell>
          <cell r="MV61" t="str">
            <v>нд</v>
          </cell>
          <cell r="MW61" t="str">
            <v>нд</v>
          </cell>
          <cell r="MX61" t="str">
            <v>нд</v>
          </cell>
          <cell r="MY61" t="str">
            <v>нд</v>
          </cell>
          <cell r="MZ61" t="str">
            <v>нд</v>
          </cell>
          <cell r="NA61" t="str">
            <v>нд</v>
          </cell>
          <cell r="NB61" t="str">
            <v>нд</v>
          </cell>
          <cell r="NC61" t="str">
            <v>нд</v>
          </cell>
          <cell r="ND61" t="str">
            <v>нд</v>
          </cell>
          <cell r="NE61" t="str">
            <v>нд</v>
          </cell>
          <cell r="NF61" t="str">
            <v>нд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2018</v>
          </cell>
          <cell r="OM61">
            <v>2019</v>
          </cell>
          <cell r="ON61">
            <v>2018</v>
          </cell>
          <cell r="OO61">
            <v>2019</v>
          </cell>
          <cell r="OP61" t="str">
            <v>с</v>
          </cell>
          <cell r="OR61">
            <v>0</v>
          </cell>
          <cell r="OT61">
            <v>3.9338320799999993E-2</v>
          </cell>
        </row>
        <row r="62">
          <cell r="A62" t="str">
            <v>I_Che223_18</v>
          </cell>
          <cell r="B62" t="str">
            <v>1.2.1.2</v>
          </cell>
          <cell r="C62" t="str">
            <v>Модернизация ПС 110/35 кВ Гудермес-Тяговая с установкой шкафа промежуточных зажимов ШЗВ-200 и шкафа обогрева ШОВ-4</v>
          </cell>
          <cell r="D62" t="str">
            <v>I_Che223_18</v>
          </cell>
          <cell r="E62" t="str">
            <v>нд</v>
          </cell>
          <cell r="F62">
            <v>0</v>
          </cell>
          <cell r="G62">
            <v>0</v>
          </cell>
          <cell r="H62">
            <v>7.1219837199999997E-2</v>
          </cell>
          <cell r="I62">
            <v>0</v>
          </cell>
          <cell r="J62">
            <v>3.4158000000000001E-3</v>
          </cell>
          <cell r="K62">
            <v>3.4158000000000001E-3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 t="str">
            <v>нд</v>
          </cell>
          <cell r="S62" t="str">
            <v>нд</v>
          </cell>
          <cell r="T62" t="str">
            <v>нд</v>
          </cell>
          <cell r="U62" t="str">
            <v>нд</v>
          </cell>
          <cell r="V62" t="str">
            <v>нд</v>
          </cell>
          <cell r="W62" t="str">
            <v>нд</v>
          </cell>
          <cell r="X62" t="str">
            <v>нд</v>
          </cell>
          <cell r="Y62" t="str">
            <v>нд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 t="str">
            <v>нд</v>
          </cell>
          <cell r="AH62" t="str">
            <v>нд</v>
          </cell>
          <cell r="AI62" t="str">
            <v>нд</v>
          </cell>
          <cell r="AJ62" t="str">
            <v>нд</v>
          </cell>
          <cell r="AK62" t="str">
            <v>нд</v>
          </cell>
          <cell r="AL62" t="str">
            <v>нд</v>
          </cell>
          <cell r="AM62" t="str">
            <v>нд</v>
          </cell>
          <cell r="AN62" t="str">
            <v>нд</v>
          </cell>
          <cell r="AO62" t="str">
            <v>нд</v>
          </cell>
          <cell r="AP62" t="str">
            <v>нд</v>
          </cell>
          <cell r="AQ62" t="str">
            <v>нд</v>
          </cell>
          <cell r="AR62" t="str">
            <v>нд</v>
          </cell>
          <cell r="AS62" t="str">
            <v>нд</v>
          </cell>
          <cell r="AT62" t="str">
            <v>нд</v>
          </cell>
          <cell r="AU62" t="str">
            <v>нд</v>
          </cell>
          <cell r="AV62" t="str">
            <v>нд</v>
          </cell>
          <cell r="AW62" t="str">
            <v>нд</v>
          </cell>
          <cell r="AX62" t="str">
            <v>нд</v>
          </cell>
          <cell r="AY62" t="str">
            <v>нд</v>
          </cell>
          <cell r="AZ62" t="str">
            <v>нд</v>
          </cell>
          <cell r="BA62" t="str">
            <v>нд</v>
          </cell>
          <cell r="BB62">
            <v>1</v>
          </cell>
          <cell r="BC62">
            <v>2</v>
          </cell>
          <cell r="BD62">
            <v>3</v>
          </cell>
          <cell r="BE62">
            <v>4</v>
          </cell>
          <cell r="BF62" t="str">
            <v>1 2 3 4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 t="str">
            <v>нд</v>
          </cell>
          <cell r="CY62" t="str">
            <v>нд</v>
          </cell>
          <cell r="CZ62" t="str">
            <v>нд</v>
          </cell>
          <cell r="DA62" t="str">
            <v>нд</v>
          </cell>
          <cell r="DB62" t="str">
            <v>нд</v>
          </cell>
          <cell r="DE62">
            <v>6.3250539999999994E-2</v>
          </cell>
          <cell r="DF62">
            <v>0</v>
          </cell>
          <cell r="DG62">
            <v>6.3250539999999994E-2</v>
          </cell>
          <cell r="DH62">
            <v>0</v>
          </cell>
          <cell r="DI62">
            <v>6.3250539999999994E-2</v>
          </cell>
          <cell r="DJ62">
            <v>0</v>
          </cell>
          <cell r="DK62">
            <v>3.4158000000000001E-3</v>
          </cell>
          <cell r="DL62">
            <v>5.9834739999999997E-2</v>
          </cell>
          <cell r="DM62">
            <v>0</v>
          </cell>
          <cell r="DN62" t="str">
            <v>нд</v>
          </cell>
          <cell r="DS62" t="str">
            <v>нд</v>
          </cell>
          <cell r="DT62" t="str">
            <v>нд</v>
          </cell>
          <cell r="DU62" t="str">
            <v>нд</v>
          </cell>
          <cell r="DV62" t="str">
            <v>нд</v>
          </cell>
          <cell r="DW62" t="str">
            <v>нд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1</v>
          </cell>
          <cell r="FH62">
            <v>2</v>
          </cell>
          <cell r="FI62">
            <v>3</v>
          </cell>
          <cell r="FJ62">
            <v>4</v>
          </cell>
          <cell r="FK62" t="str">
            <v>1 2 3 4</v>
          </cell>
          <cell r="FN62" t="str">
            <v>нд</v>
          </cell>
          <cell r="FO62" t="str">
            <v>нд</v>
          </cell>
          <cell r="FP62" t="str">
            <v>нд</v>
          </cell>
          <cell r="FQ62" t="str">
            <v>нд</v>
          </cell>
          <cell r="FR62" t="str">
            <v>нд</v>
          </cell>
          <cell r="FS62" t="str">
            <v>нд</v>
          </cell>
          <cell r="FT62" t="str">
            <v>нд</v>
          </cell>
          <cell r="FU62" t="str">
            <v>нд</v>
          </cell>
          <cell r="FV62" t="str">
            <v>нд</v>
          </cell>
          <cell r="FW62" t="str">
            <v>нд</v>
          </cell>
          <cell r="FX62" t="str">
            <v>нд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 t="str">
            <v>нд</v>
          </cell>
          <cell r="GL62" t="str">
            <v>нд</v>
          </cell>
          <cell r="GM62" t="str">
            <v>нд</v>
          </cell>
          <cell r="GN62" t="str">
            <v>нд</v>
          </cell>
          <cell r="GO62" t="str">
            <v>нд</v>
          </cell>
          <cell r="GP62" t="str">
            <v>нд</v>
          </cell>
          <cell r="GQ62" t="str">
            <v>нд</v>
          </cell>
          <cell r="GR62" t="str">
            <v>нд</v>
          </cell>
          <cell r="GS62" t="str">
            <v>нд</v>
          </cell>
          <cell r="GT62" t="str">
            <v>нд</v>
          </cell>
          <cell r="GU62" t="str">
            <v>нд</v>
          </cell>
          <cell r="GV62" t="str">
            <v>нд</v>
          </cell>
          <cell r="GW62" t="str">
            <v>нд</v>
          </cell>
          <cell r="GX62" t="str">
            <v>нд</v>
          </cell>
          <cell r="GY62" t="str">
            <v>нд</v>
          </cell>
          <cell r="GZ62" t="str">
            <v>нд</v>
          </cell>
          <cell r="HA62" t="str">
            <v>нд</v>
          </cell>
          <cell r="HB62" t="str">
            <v>нд</v>
          </cell>
          <cell r="HC62" t="str">
            <v>нд</v>
          </cell>
          <cell r="HD62" t="str">
            <v>нд</v>
          </cell>
          <cell r="HE62" t="str">
            <v>нд</v>
          </cell>
          <cell r="HF62" t="str">
            <v>нд</v>
          </cell>
          <cell r="HG62" t="str">
            <v>нд</v>
          </cell>
          <cell r="HH62" t="str">
            <v>нд</v>
          </cell>
          <cell r="HI62" t="str">
            <v>нд</v>
          </cell>
          <cell r="HJ62" t="str">
            <v>нд</v>
          </cell>
          <cell r="HK62" t="str">
            <v>нд</v>
          </cell>
          <cell r="HL62" t="str">
            <v>нд</v>
          </cell>
          <cell r="HM62" t="str">
            <v>нд</v>
          </cell>
          <cell r="HN62" t="str">
            <v>нд</v>
          </cell>
          <cell r="HO62" t="str">
            <v>нд</v>
          </cell>
          <cell r="HP62" t="str">
            <v>нд</v>
          </cell>
          <cell r="HQ62" t="str">
            <v>нд</v>
          </cell>
          <cell r="HR62" t="str">
            <v>нд</v>
          </cell>
          <cell r="HS62" t="str">
            <v>нд</v>
          </cell>
          <cell r="HT62" t="str">
            <v>нд</v>
          </cell>
          <cell r="HU62" t="str">
            <v>нд</v>
          </cell>
          <cell r="HV62" t="str">
            <v>нд</v>
          </cell>
          <cell r="HW62" t="str">
            <v>нд</v>
          </cell>
          <cell r="HX62" t="str">
            <v>нд</v>
          </cell>
          <cell r="HY62" t="str">
            <v>нд</v>
          </cell>
          <cell r="HZ62" t="str">
            <v>нд</v>
          </cell>
          <cell r="IA62" t="str">
            <v>нд</v>
          </cell>
          <cell r="IB62" t="str">
            <v>нд</v>
          </cell>
          <cell r="IC62" t="str">
            <v>нд</v>
          </cell>
          <cell r="ID62">
            <v>0</v>
          </cell>
          <cell r="IE62" t="str">
            <v>нд</v>
          </cell>
          <cell r="IF62">
            <v>0</v>
          </cell>
          <cell r="IG62">
            <v>0</v>
          </cell>
          <cell r="IH62" t="str">
            <v>нд</v>
          </cell>
          <cell r="II62" t="str">
            <v>нд</v>
          </cell>
          <cell r="IJ62" t="str">
            <v>нд</v>
          </cell>
          <cell r="IK62">
            <v>0</v>
          </cell>
          <cell r="IL62">
            <v>0</v>
          </cell>
          <cell r="IM62">
            <v>0</v>
          </cell>
          <cell r="IN62" t="str">
            <v>нд</v>
          </cell>
          <cell r="IO62" t="str">
            <v>нд</v>
          </cell>
          <cell r="IP62" t="str">
            <v>нд</v>
          </cell>
          <cell r="IQ62" t="str">
            <v>нд</v>
          </cell>
          <cell r="IR62" t="str">
            <v>нд</v>
          </cell>
          <cell r="IS62" t="str">
            <v>нд</v>
          </cell>
          <cell r="IT62" t="str">
            <v>нд</v>
          </cell>
          <cell r="IU62" t="str">
            <v>нд</v>
          </cell>
          <cell r="IV62" t="str">
            <v>нд</v>
          </cell>
          <cell r="IW62" t="str">
            <v>нд</v>
          </cell>
          <cell r="IX62" t="str">
            <v>нд</v>
          </cell>
          <cell r="IY62">
            <v>6.3250539999999994E-2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2</v>
          </cell>
          <cell r="JH62">
            <v>0</v>
          </cell>
          <cell r="JI62">
            <v>2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6.3250539999999994E-2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2</v>
          </cell>
          <cell r="KO62">
            <v>0</v>
          </cell>
          <cell r="KP62">
            <v>2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6.3250539999999994E-2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2</v>
          </cell>
          <cell r="LK62">
            <v>0</v>
          </cell>
          <cell r="LL62">
            <v>2</v>
          </cell>
          <cell r="LQ62" t="str">
            <v>нд</v>
          </cell>
          <cell r="LR62" t="str">
            <v>нд</v>
          </cell>
          <cell r="LS62" t="str">
            <v>нд</v>
          </cell>
          <cell r="LT62" t="str">
            <v>нд</v>
          </cell>
          <cell r="LU62" t="str">
            <v>нд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 t="str">
            <v>нд</v>
          </cell>
          <cell r="MD62" t="str">
            <v>нд</v>
          </cell>
          <cell r="ME62" t="str">
            <v>нд</v>
          </cell>
          <cell r="MF62" t="str">
            <v>нд</v>
          </cell>
          <cell r="MG62" t="str">
            <v>нд</v>
          </cell>
          <cell r="MH62" t="str">
            <v>нд</v>
          </cell>
          <cell r="MI62" t="str">
            <v>нд</v>
          </cell>
          <cell r="MJ62" t="str">
            <v>нд</v>
          </cell>
          <cell r="MK62" t="str">
            <v>нд</v>
          </cell>
          <cell r="ML62" t="str">
            <v>нд</v>
          </cell>
          <cell r="MM62" t="str">
            <v>нд</v>
          </cell>
          <cell r="MN62" t="str">
            <v>нд</v>
          </cell>
          <cell r="MO62" t="str">
            <v>нд</v>
          </cell>
          <cell r="MP62" t="str">
            <v>нд</v>
          </cell>
          <cell r="MQ62" t="str">
            <v>нд</v>
          </cell>
          <cell r="MR62" t="str">
            <v>нд</v>
          </cell>
          <cell r="MS62" t="str">
            <v>нд</v>
          </cell>
          <cell r="MT62" t="str">
            <v>нд</v>
          </cell>
          <cell r="MU62" t="str">
            <v>нд</v>
          </cell>
          <cell r="MV62" t="str">
            <v>нд</v>
          </cell>
          <cell r="MW62" t="str">
            <v>нд</v>
          </cell>
          <cell r="MX62" t="str">
            <v>нд</v>
          </cell>
          <cell r="MY62" t="str">
            <v>нд</v>
          </cell>
          <cell r="MZ62" t="str">
            <v>нд</v>
          </cell>
          <cell r="NA62" t="str">
            <v>нд</v>
          </cell>
          <cell r="NB62" t="str">
            <v>нд</v>
          </cell>
          <cell r="NC62" t="str">
            <v>нд</v>
          </cell>
          <cell r="ND62" t="str">
            <v>нд</v>
          </cell>
          <cell r="NE62" t="str">
            <v>нд</v>
          </cell>
          <cell r="NF62" t="str">
            <v>нд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2018</v>
          </cell>
          <cell r="OM62">
            <v>2019</v>
          </cell>
          <cell r="ON62">
            <v>2018</v>
          </cell>
          <cell r="OO62">
            <v>2019</v>
          </cell>
          <cell r="OP62" t="str">
            <v>с</v>
          </cell>
          <cell r="OR62">
            <v>0</v>
          </cell>
          <cell r="OT62">
            <v>7.4635637199999993E-2</v>
          </cell>
        </row>
        <row r="63">
          <cell r="A63" t="str">
            <v>J_Che251_19</v>
          </cell>
          <cell r="B63" t="str">
            <v>1.2.1.2</v>
          </cell>
          <cell r="C63" t="str">
            <v>Техническое перевооружение ПС 110/10 кВ Северная, с установкой защит и автоматики включения резерва (АВР) по стороне 10 кВ" для нужд АО "Чеченэнерго"</v>
          </cell>
          <cell r="D63" t="str">
            <v>J_Che251_19</v>
          </cell>
          <cell r="E63" t="str">
            <v>нд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0.53106105999999997</v>
          </cell>
          <cell r="K63">
            <v>0.53106105999999997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>
            <v>4</v>
          </cell>
          <cell r="BF63" t="str">
            <v>1 2 3 4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0.44255088999999997</v>
          </cell>
          <cell r="DF63">
            <v>0</v>
          </cell>
          <cell r="DG63">
            <v>0.44255088999999997</v>
          </cell>
          <cell r="DH63">
            <v>0.44255088999999997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 t="str">
            <v/>
          </cell>
          <cell r="DY63">
            <v>2</v>
          </cell>
          <cell r="DZ63" t="str">
            <v/>
          </cell>
          <cell r="EA63" t="str">
            <v/>
          </cell>
          <cell r="EB63" t="str">
            <v>2</v>
          </cell>
          <cell r="EC63">
            <v>0.44255088999999997</v>
          </cell>
          <cell r="ED63">
            <v>2.811E-2</v>
          </cell>
          <cell r="EE63">
            <v>9.6319000000000005E-3</v>
          </cell>
          <cell r="EF63">
            <v>0.37501196999999997</v>
          </cell>
          <cell r="EG63">
            <v>2.979702E-2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0.44255088999999997</v>
          </cell>
          <cell r="EN63">
            <v>2.811E-2</v>
          </cell>
          <cell r="EO63">
            <v>9.6319000000000005E-3</v>
          </cell>
          <cell r="EP63">
            <v>0.37501196999999997</v>
          </cell>
          <cell r="EQ63">
            <v>2.979702E-2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1</v>
          </cell>
          <cell r="FH63">
            <v>2</v>
          </cell>
          <cell r="FI63">
            <v>3</v>
          </cell>
          <cell r="FJ63">
            <v>4</v>
          </cell>
          <cell r="FK63" t="str">
            <v>1 2 3 4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>
            <v>0</v>
          </cell>
          <cell r="IE63" t="str">
            <v>нд</v>
          </cell>
          <cell r="IF63">
            <v>0</v>
          </cell>
          <cell r="IG63">
            <v>0</v>
          </cell>
          <cell r="IH63" t="str">
            <v>нд</v>
          </cell>
          <cell r="II63" t="str">
            <v>нд</v>
          </cell>
          <cell r="IJ63" t="str">
            <v>нд</v>
          </cell>
          <cell r="IK63">
            <v>0</v>
          </cell>
          <cell r="IL63">
            <v>0</v>
          </cell>
          <cell r="IM63">
            <v>0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0.44255089000000003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1</v>
          </cell>
          <cell r="JH63">
            <v>0</v>
          </cell>
          <cell r="JI63">
            <v>1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0.44255089000000003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1</v>
          </cell>
          <cell r="KO63">
            <v>0</v>
          </cell>
          <cell r="KP63">
            <v>1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0.44255089000000003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1</v>
          </cell>
          <cell r="LK63">
            <v>0</v>
          </cell>
          <cell r="LL63">
            <v>1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2019</v>
          </cell>
          <cell r="ON63">
            <v>2019</v>
          </cell>
          <cell r="OO63">
            <v>2019</v>
          </cell>
          <cell r="OP63" t="str">
            <v>п</v>
          </cell>
          <cell r="OR63">
            <v>0</v>
          </cell>
          <cell r="OT63">
            <v>0.53106105999999997</v>
          </cell>
        </row>
        <row r="64">
          <cell r="A64" t="str">
            <v>Г</v>
          </cell>
          <cell r="B64" t="str">
            <v>1.2.2</v>
          </cell>
          <cell r="C64" t="str">
            <v>Реконструкция, модернизация, техническое перевооружение линий электропередачи, всего, в том числе:</v>
          </cell>
          <cell r="D64" t="str">
            <v>Г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852.29004287199996</v>
          </cell>
          <cell r="K64">
            <v>0</v>
          </cell>
          <cell r="L64">
            <v>852.29004287199996</v>
          </cell>
          <cell r="M64">
            <v>0</v>
          </cell>
          <cell r="N64">
            <v>0</v>
          </cell>
          <cell r="O64">
            <v>75.508838269152477</v>
          </cell>
          <cell r="P64">
            <v>178.17639041999999</v>
          </cell>
          <cell r="Q64">
            <v>598.60481432284746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3812.2178934788185</v>
          </cell>
          <cell r="CY64">
            <v>572.7289210797162</v>
          </cell>
          <cell r="CZ64">
            <v>1552.4358180467182</v>
          </cell>
          <cell r="DA64">
            <v>1396.6332410204841</v>
          </cell>
          <cell r="DB64">
            <v>351.73938608438334</v>
          </cell>
          <cell r="DE64">
            <v>0</v>
          </cell>
          <cell r="DF64">
            <v>0</v>
          </cell>
          <cell r="DG64">
            <v>606.57616354999993</v>
          </cell>
          <cell r="DH64">
            <v>0</v>
          </cell>
          <cell r="DI64">
            <v>606.57616354999993</v>
          </cell>
          <cell r="DJ64">
            <v>38.906113530000006</v>
          </cell>
          <cell r="DK64">
            <v>197.33895278</v>
          </cell>
          <cell r="DL64">
            <v>344.75768944999993</v>
          </cell>
          <cell r="DM64">
            <v>25.573407790000001</v>
          </cell>
          <cell r="DN64">
            <v>277.00832313952753</v>
          </cell>
          <cell r="DS64">
            <v>142.68802315457594</v>
          </cell>
          <cell r="DT64">
            <v>56.493174655273869</v>
          </cell>
          <cell r="DU64">
            <v>49.232590688265262</v>
          </cell>
          <cell r="DV64">
            <v>28.594534641412469</v>
          </cell>
          <cell r="DW64">
            <v>49.232590688265262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1004.8499368499999</v>
          </cell>
          <cell r="ED64">
            <v>348.15047532000006</v>
          </cell>
          <cell r="EE64">
            <v>555.31403745</v>
          </cell>
          <cell r="EF64">
            <v>28.478351160000003</v>
          </cell>
          <cell r="EG64">
            <v>72.907072920000005</v>
          </cell>
          <cell r="EH64">
            <v>323.89559782000003</v>
          </cell>
          <cell r="EI64">
            <v>224.59279934</v>
          </cell>
          <cell r="EJ64">
            <v>95.952902250000008</v>
          </cell>
          <cell r="EK64">
            <v>0</v>
          </cell>
          <cell r="EL64">
            <v>3.3498962299999997</v>
          </cell>
          <cell r="EM64">
            <v>547.04228843999999</v>
          </cell>
          <cell r="EN64">
            <v>121.44383779</v>
          </cell>
          <cell r="EO64">
            <v>392.27474761999997</v>
          </cell>
          <cell r="EP64">
            <v>24.389055679999998</v>
          </cell>
          <cell r="EQ64">
            <v>8.9346473500000005</v>
          </cell>
          <cell r="ER64">
            <v>133.91205059000001</v>
          </cell>
          <cell r="ES64">
            <v>2.1138381900000001</v>
          </cell>
          <cell r="ET64">
            <v>67.086387580000007</v>
          </cell>
          <cell r="EU64">
            <v>4.0892954799999996</v>
          </cell>
          <cell r="EV64">
            <v>60.62252934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133.91205059000001</v>
          </cell>
          <cell r="FC64">
            <v>2.1138381900000001</v>
          </cell>
          <cell r="FD64">
            <v>67.086387580000007</v>
          </cell>
          <cell r="FE64">
            <v>4.0892954799999996</v>
          </cell>
          <cell r="FF64">
            <v>60.62252934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3102.5564480438834</v>
          </cell>
          <cell r="FO64">
            <v>0</v>
          </cell>
          <cell r="FP64">
            <v>175.58</v>
          </cell>
          <cell r="FQ64">
            <v>0</v>
          </cell>
          <cell r="FR64">
            <v>697.62100000000009</v>
          </cell>
          <cell r="FS64">
            <v>695.62100000000009</v>
          </cell>
          <cell r="FT64">
            <v>2</v>
          </cell>
          <cell r="FU64">
            <v>0</v>
          </cell>
          <cell r="FV64">
            <v>162</v>
          </cell>
          <cell r="FW64">
            <v>0</v>
          </cell>
          <cell r="FX64">
            <v>162</v>
          </cell>
          <cell r="FZ64">
            <v>604.26295830000004</v>
          </cell>
          <cell r="GA64">
            <v>0</v>
          </cell>
          <cell r="GB64">
            <v>10.842000000000002</v>
          </cell>
          <cell r="GC64">
            <v>0</v>
          </cell>
          <cell r="GD64">
            <v>18.175000000000001</v>
          </cell>
          <cell r="GE64">
            <v>18.175000000000001</v>
          </cell>
          <cell r="GF64">
            <v>0</v>
          </cell>
          <cell r="GG64">
            <v>0</v>
          </cell>
          <cell r="GH64">
            <v>112</v>
          </cell>
          <cell r="GI64">
            <v>0</v>
          </cell>
          <cell r="GJ64">
            <v>112</v>
          </cell>
          <cell r="GK64">
            <v>514.82344348999948</v>
          </cell>
          <cell r="GL64">
            <v>0</v>
          </cell>
          <cell r="GM64">
            <v>0</v>
          </cell>
          <cell r="GN64">
            <v>0</v>
          </cell>
          <cell r="GO64">
            <v>59.307000000000002</v>
          </cell>
          <cell r="GP64">
            <v>59.307000000000002</v>
          </cell>
          <cell r="GQ64">
            <v>0</v>
          </cell>
          <cell r="GR64">
            <v>0</v>
          </cell>
          <cell r="GS64">
            <v>1</v>
          </cell>
          <cell r="GT64">
            <v>0</v>
          </cell>
          <cell r="GU64">
            <v>1</v>
          </cell>
          <cell r="GV64">
            <v>475.62674384858701</v>
          </cell>
          <cell r="GW64">
            <v>0</v>
          </cell>
          <cell r="GX64">
            <v>0</v>
          </cell>
          <cell r="GY64">
            <v>0</v>
          </cell>
          <cell r="GZ64">
            <v>53</v>
          </cell>
          <cell r="HA64">
            <v>53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39.196699641412465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6.3069999999999995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660.58093822000001</v>
          </cell>
          <cell r="IZ64">
            <v>0</v>
          </cell>
          <cell r="JA64">
            <v>0</v>
          </cell>
          <cell r="JB64">
            <v>0</v>
          </cell>
          <cell r="JC64">
            <v>50.458500000000008</v>
          </cell>
          <cell r="JD64">
            <v>50.458500000000008</v>
          </cell>
          <cell r="JE64">
            <v>0</v>
          </cell>
          <cell r="JF64">
            <v>0</v>
          </cell>
          <cell r="JG64">
            <v>14</v>
          </cell>
          <cell r="JH64">
            <v>0</v>
          </cell>
          <cell r="JI64">
            <v>14</v>
          </cell>
          <cell r="JJ64">
            <v>2.0477729099999999</v>
          </cell>
          <cell r="JK64">
            <v>0</v>
          </cell>
          <cell r="JL64">
            <v>0</v>
          </cell>
          <cell r="JM64">
            <v>0</v>
          </cell>
          <cell r="JN64">
            <v>0.73250000000000004</v>
          </cell>
          <cell r="JO64">
            <v>0.73250000000000004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102.93556298</v>
          </cell>
          <cell r="JV64">
            <v>0</v>
          </cell>
          <cell r="JW64">
            <v>0</v>
          </cell>
          <cell r="JX64">
            <v>0</v>
          </cell>
          <cell r="JY64">
            <v>3.4590000000000001</v>
          </cell>
          <cell r="JZ64">
            <v>3.4590000000000001</v>
          </cell>
          <cell r="KA64">
            <v>0</v>
          </cell>
          <cell r="KB64">
            <v>0</v>
          </cell>
          <cell r="KC64">
            <v>3</v>
          </cell>
          <cell r="KD64">
            <v>0</v>
          </cell>
          <cell r="KE64">
            <v>3</v>
          </cell>
          <cell r="KF64">
            <v>555.59760232999997</v>
          </cell>
          <cell r="KG64">
            <v>0</v>
          </cell>
          <cell r="KH64">
            <v>0</v>
          </cell>
          <cell r="KI64">
            <v>0</v>
          </cell>
          <cell r="KJ64">
            <v>46.267000000000003</v>
          </cell>
          <cell r="KK64">
            <v>46.267000000000003</v>
          </cell>
          <cell r="KL64">
            <v>0</v>
          </cell>
          <cell r="KM64">
            <v>0</v>
          </cell>
          <cell r="KN64">
            <v>11</v>
          </cell>
          <cell r="KO64">
            <v>0</v>
          </cell>
          <cell r="KP64">
            <v>11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555.59760232999997</v>
          </cell>
          <cell r="LC64">
            <v>0</v>
          </cell>
          <cell r="LD64">
            <v>0</v>
          </cell>
          <cell r="LE64">
            <v>0</v>
          </cell>
          <cell r="LF64">
            <v>46.267000000000003</v>
          </cell>
          <cell r="LG64">
            <v>46.267000000000003</v>
          </cell>
          <cell r="LH64">
            <v>0</v>
          </cell>
          <cell r="LI64">
            <v>0</v>
          </cell>
          <cell r="LJ64">
            <v>11</v>
          </cell>
          <cell r="LK64">
            <v>0</v>
          </cell>
          <cell r="LL64">
            <v>11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0</v>
          </cell>
          <cell r="OM64">
            <v>0</v>
          </cell>
          <cell r="ON64">
            <v>0</v>
          </cell>
          <cell r="OO64">
            <v>0</v>
          </cell>
          <cell r="OP64">
            <v>0</v>
          </cell>
          <cell r="OR64">
            <v>0</v>
          </cell>
          <cell r="OT64">
            <v>2058.9576829299626</v>
          </cell>
        </row>
        <row r="65">
          <cell r="A65" t="str">
            <v>Г</v>
          </cell>
          <cell r="B65" t="str">
            <v>1.2.2.1</v>
          </cell>
          <cell r="C65" t="str">
            <v>Реконструкция линий электропередачи, всего, в том числе:</v>
          </cell>
          <cell r="D65" t="str">
            <v>Г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852.29004287199996</v>
          </cell>
          <cell r="K65">
            <v>0</v>
          </cell>
          <cell r="L65">
            <v>852.29004287199996</v>
          </cell>
          <cell r="M65">
            <v>0</v>
          </cell>
          <cell r="N65">
            <v>0</v>
          </cell>
          <cell r="O65">
            <v>75.508838269152477</v>
          </cell>
          <cell r="P65">
            <v>178.17639041999999</v>
          </cell>
          <cell r="Q65">
            <v>598.60481432284746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3812.2178934788185</v>
          </cell>
          <cell r="CY65">
            <v>572.7289210797162</v>
          </cell>
          <cell r="CZ65">
            <v>1552.4358180467182</v>
          </cell>
          <cell r="DA65">
            <v>1396.6332410204841</v>
          </cell>
          <cell r="DB65">
            <v>351.73938608438334</v>
          </cell>
          <cell r="DE65">
            <v>0</v>
          </cell>
          <cell r="DF65">
            <v>0</v>
          </cell>
          <cell r="DG65">
            <v>606.57616354999993</v>
          </cell>
          <cell r="DH65">
            <v>0</v>
          </cell>
          <cell r="DI65">
            <v>606.57616354999993</v>
          </cell>
          <cell r="DJ65">
            <v>38.906113530000006</v>
          </cell>
          <cell r="DK65">
            <v>197.33895278</v>
          </cell>
          <cell r="DL65">
            <v>344.75768944999993</v>
          </cell>
          <cell r="DM65">
            <v>25.573407790000001</v>
          </cell>
          <cell r="DN65">
            <v>277.00832313952753</v>
          </cell>
          <cell r="DS65">
            <v>142.68802315457594</v>
          </cell>
          <cell r="DT65">
            <v>56.493174655273869</v>
          </cell>
          <cell r="DU65">
            <v>49.232590688265262</v>
          </cell>
          <cell r="DV65">
            <v>28.594534641412469</v>
          </cell>
          <cell r="DW65">
            <v>49.232590688265262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1004.8499368499999</v>
          </cell>
          <cell r="ED65">
            <v>348.15047532000006</v>
          </cell>
          <cell r="EE65">
            <v>555.31403745</v>
          </cell>
          <cell r="EF65">
            <v>28.478351160000003</v>
          </cell>
          <cell r="EG65">
            <v>72.907072920000005</v>
          </cell>
          <cell r="EH65">
            <v>323.89559782000003</v>
          </cell>
          <cell r="EI65">
            <v>224.59279934</v>
          </cell>
          <cell r="EJ65">
            <v>95.952902250000008</v>
          </cell>
          <cell r="EK65">
            <v>0</v>
          </cell>
          <cell r="EL65">
            <v>3.3498962299999997</v>
          </cell>
          <cell r="EM65">
            <v>547.04228843999999</v>
          </cell>
          <cell r="EN65">
            <v>121.44383779</v>
          </cell>
          <cell r="EO65">
            <v>392.27474761999997</v>
          </cell>
          <cell r="EP65">
            <v>24.389055679999998</v>
          </cell>
          <cell r="EQ65">
            <v>8.9346473500000005</v>
          </cell>
          <cell r="ER65">
            <v>133.91205059000001</v>
          </cell>
          <cell r="ES65">
            <v>2.1138381900000001</v>
          </cell>
          <cell r="ET65">
            <v>67.086387580000007</v>
          </cell>
          <cell r="EU65">
            <v>4.0892954799999996</v>
          </cell>
          <cell r="EV65">
            <v>60.62252934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133.91205059000001</v>
          </cell>
          <cell r="FC65">
            <v>2.1138381900000001</v>
          </cell>
          <cell r="FD65">
            <v>67.086387580000007</v>
          </cell>
          <cell r="FE65">
            <v>4.0892954799999996</v>
          </cell>
          <cell r="FF65">
            <v>60.62252934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3102.5564480438834</v>
          </cell>
          <cell r="FO65">
            <v>0</v>
          </cell>
          <cell r="FP65">
            <v>175.58</v>
          </cell>
          <cell r="FQ65">
            <v>0</v>
          </cell>
          <cell r="FR65">
            <v>697.62100000000009</v>
          </cell>
          <cell r="FS65">
            <v>695.62100000000009</v>
          </cell>
          <cell r="FT65">
            <v>2</v>
          </cell>
          <cell r="FU65">
            <v>0</v>
          </cell>
          <cell r="FV65">
            <v>162</v>
          </cell>
          <cell r="FW65">
            <v>0</v>
          </cell>
          <cell r="FX65">
            <v>162</v>
          </cell>
          <cell r="FZ65">
            <v>604.26295830000004</v>
          </cell>
          <cell r="GA65">
            <v>0</v>
          </cell>
          <cell r="GB65">
            <v>10.842000000000002</v>
          </cell>
          <cell r="GC65">
            <v>0</v>
          </cell>
          <cell r="GD65">
            <v>18.175000000000001</v>
          </cell>
          <cell r="GE65">
            <v>18.175000000000001</v>
          </cell>
          <cell r="GF65">
            <v>0</v>
          </cell>
          <cell r="GG65">
            <v>0</v>
          </cell>
          <cell r="GH65">
            <v>112</v>
          </cell>
          <cell r="GI65">
            <v>0</v>
          </cell>
          <cell r="GJ65">
            <v>112</v>
          </cell>
          <cell r="GK65">
            <v>514.82344348999948</v>
          </cell>
          <cell r="GL65">
            <v>0</v>
          </cell>
          <cell r="GM65">
            <v>0</v>
          </cell>
          <cell r="GN65">
            <v>0</v>
          </cell>
          <cell r="GO65">
            <v>59.307000000000002</v>
          </cell>
          <cell r="GP65">
            <v>59.307000000000002</v>
          </cell>
          <cell r="GQ65">
            <v>0</v>
          </cell>
          <cell r="GR65">
            <v>0</v>
          </cell>
          <cell r="GS65">
            <v>1</v>
          </cell>
          <cell r="GT65">
            <v>0</v>
          </cell>
          <cell r="GU65">
            <v>1</v>
          </cell>
          <cell r="GV65">
            <v>475.62674384858701</v>
          </cell>
          <cell r="GW65">
            <v>0</v>
          </cell>
          <cell r="GX65">
            <v>0</v>
          </cell>
          <cell r="GY65">
            <v>0</v>
          </cell>
          <cell r="GZ65">
            <v>53</v>
          </cell>
          <cell r="HA65">
            <v>53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39.196699641412465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6.3069999999999995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660.58093822000001</v>
          </cell>
          <cell r="IZ65">
            <v>0</v>
          </cell>
          <cell r="JA65">
            <v>0</v>
          </cell>
          <cell r="JB65">
            <v>0</v>
          </cell>
          <cell r="JC65">
            <v>50.458500000000008</v>
          </cell>
          <cell r="JD65">
            <v>50.458500000000008</v>
          </cell>
          <cell r="JE65">
            <v>0</v>
          </cell>
          <cell r="JF65">
            <v>0</v>
          </cell>
          <cell r="JG65">
            <v>14</v>
          </cell>
          <cell r="JH65">
            <v>0</v>
          </cell>
          <cell r="JI65">
            <v>14</v>
          </cell>
          <cell r="JJ65">
            <v>2.0477729099999999</v>
          </cell>
          <cell r="JK65">
            <v>0</v>
          </cell>
          <cell r="JL65">
            <v>0</v>
          </cell>
          <cell r="JM65">
            <v>0</v>
          </cell>
          <cell r="JN65">
            <v>0.73250000000000004</v>
          </cell>
          <cell r="JO65">
            <v>0.73250000000000004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102.93556298</v>
          </cell>
          <cell r="JV65">
            <v>0</v>
          </cell>
          <cell r="JW65">
            <v>0</v>
          </cell>
          <cell r="JX65">
            <v>0</v>
          </cell>
          <cell r="JY65">
            <v>3.4590000000000001</v>
          </cell>
          <cell r="JZ65">
            <v>3.4590000000000001</v>
          </cell>
          <cell r="KA65">
            <v>0</v>
          </cell>
          <cell r="KB65">
            <v>0</v>
          </cell>
          <cell r="KC65">
            <v>3</v>
          </cell>
          <cell r="KD65">
            <v>0</v>
          </cell>
          <cell r="KE65">
            <v>3</v>
          </cell>
          <cell r="KF65">
            <v>555.59760232999997</v>
          </cell>
          <cell r="KG65">
            <v>0</v>
          </cell>
          <cell r="KH65">
            <v>0</v>
          </cell>
          <cell r="KI65">
            <v>0</v>
          </cell>
          <cell r="KJ65">
            <v>46.267000000000003</v>
          </cell>
          <cell r="KK65">
            <v>46.267000000000003</v>
          </cell>
          <cell r="KL65">
            <v>0</v>
          </cell>
          <cell r="KM65">
            <v>0</v>
          </cell>
          <cell r="KN65">
            <v>11</v>
          </cell>
          <cell r="KO65">
            <v>0</v>
          </cell>
          <cell r="KP65">
            <v>11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555.59760232999997</v>
          </cell>
          <cell r="LC65">
            <v>0</v>
          </cell>
          <cell r="LD65">
            <v>0</v>
          </cell>
          <cell r="LE65">
            <v>0</v>
          </cell>
          <cell r="LF65">
            <v>46.267000000000003</v>
          </cell>
          <cell r="LG65">
            <v>46.267000000000003</v>
          </cell>
          <cell r="LH65">
            <v>0</v>
          </cell>
          <cell r="LI65">
            <v>0</v>
          </cell>
          <cell r="LJ65">
            <v>11</v>
          </cell>
          <cell r="LK65">
            <v>0</v>
          </cell>
          <cell r="LL65">
            <v>11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0</v>
          </cell>
          <cell r="OM65">
            <v>0</v>
          </cell>
          <cell r="ON65">
            <v>0</v>
          </cell>
          <cell r="OO65">
            <v>0</v>
          </cell>
          <cell r="OP65">
            <v>0</v>
          </cell>
          <cell r="OR65">
            <v>0</v>
          </cell>
          <cell r="OT65">
            <v>2058.9576829299626</v>
          </cell>
        </row>
        <row r="66">
          <cell r="A66" t="str">
            <v>Г</v>
          </cell>
          <cell r="B66" t="str">
            <v>1.2.2.2</v>
          </cell>
          <cell r="C66" t="str">
            <v>Модернизация, техническое перевооружение линий электропередачи, всего, в том числе:</v>
          </cell>
          <cell r="D66" t="str">
            <v>Г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852.29004287199996</v>
          </cell>
          <cell r="K66">
            <v>0</v>
          </cell>
          <cell r="L66">
            <v>852.29004287199996</v>
          </cell>
          <cell r="M66">
            <v>0</v>
          </cell>
          <cell r="N66">
            <v>0</v>
          </cell>
          <cell r="O66">
            <v>75.508838269152477</v>
          </cell>
          <cell r="P66">
            <v>178.17639041999999</v>
          </cell>
          <cell r="Q66">
            <v>598.60481432284746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3812.2178934788185</v>
          </cell>
          <cell r="CY66">
            <v>572.7289210797162</v>
          </cell>
          <cell r="CZ66">
            <v>1552.4358180467182</v>
          </cell>
          <cell r="DA66">
            <v>1396.6332410204841</v>
          </cell>
          <cell r="DB66">
            <v>351.73938608438334</v>
          </cell>
          <cell r="DE66">
            <v>0</v>
          </cell>
          <cell r="DF66">
            <v>0</v>
          </cell>
          <cell r="DG66">
            <v>606.57616354999993</v>
          </cell>
          <cell r="DH66">
            <v>0</v>
          </cell>
          <cell r="DI66">
            <v>606.57616354999993</v>
          </cell>
          <cell r="DJ66">
            <v>38.906113530000006</v>
          </cell>
          <cell r="DK66">
            <v>197.33895278</v>
          </cell>
          <cell r="DL66">
            <v>344.75768944999993</v>
          </cell>
          <cell r="DM66">
            <v>25.573407790000001</v>
          </cell>
          <cell r="DN66">
            <v>277.00832313952753</v>
          </cell>
          <cell r="DS66">
            <v>142.68802315457594</v>
          </cell>
          <cell r="DT66">
            <v>56.493174655273869</v>
          </cell>
          <cell r="DU66">
            <v>49.232590688265262</v>
          </cell>
          <cell r="DV66">
            <v>28.594534641412469</v>
          </cell>
          <cell r="DW66">
            <v>49.232590688265262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1004.8499368499999</v>
          </cell>
          <cell r="ED66">
            <v>348.15047532000006</v>
          </cell>
          <cell r="EE66">
            <v>555.31403745</v>
          </cell>
          <cell r="EF66">
            <v>28.478351160000003</v>
          </cell>
          <cell r="EG66">
            <v>72.907072920000005</v>
          </cell>
          <cell r="EH66">
            <v>323.89559782000003</v>
          </cell>
          <cell r="EI66">
            <v>224.59279934</v>
          </cell>
          <cell r="EJ66">
            <v>95.952902250000008</v>
          </cell>
          <cell r="EK66">
            <v>0</v>
          </cell>
          <cell r="EL66">
            <v>3.3498962299999997</v>
          </cell>
          <cell r="EM66">
            <v>547.04228843999999</v>
          </cell>
          <cell r="EN66">
            <v>121.44383779</v>
          </cell>
          <cell r="EO66">
            <v>392.27474761999997</v>
          </cell>
          <cell r="EP66">
            <v>24.389055679999998</v>
          </cell>
          <cell r="EQ66">
            <v>8.9346473500000005</v>
          </cell>
          <cell r="ER66">
            <v>133.91205059000001</v>
          </cell>
          <cell r="ES66">
            <v>2.1138381900000001</v>
          </cell>
          <cell r="ET66">
            <v>67.086387580000007</v>
          </cell>
          <cell r="EU66">
            <v>4.0892954799999996</v>
          </cell>
          <cell r="EV66">
            <v>60.62252934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133.91205059000001</v>
          </cell>
          <cell r="FC66">
            <v>2.1138381900000001</v>
          </cell>
          <cell r="FD66">
            <v>67.086387580000007</v>
          </cell>
          <cell r="FE66">
            <v>4.0892954799999996</v>
          </cell>
          <cell r="FF66">
            <v>60.62252934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3102.5564480438834</v>
          </cell>
          <cell r="FO66">
            <v>0</v>
          </cell>
          <cell r="FP66">
            <v>175.58</v>
          </cell>
          <cell r="FQ66">
            <v>0</v>
          </cell>
          <cell r="FR66">
            <v>697.62100000000009</v>
          </cell>
          <cell r="FS66">
            <v>695.62100000000009</v>
          </cell>
          <cell r="FT66">
            <v>2</v>
          </cell>
          <cell r="FU66">
            <v>0</v>
          </cell>
          <cell r="FV66">
            <v>162</v>
          </cell>
          <cell r="FW66">
            <v>0</v>
          </cell>
          <cell r="FX66">
            <v>162</v>
          </cell>
          <cell r="FZ66">
            <v>604.26295830000004</v>
          </cell>
          <cell r="GA66">
            <v>0</v>
          </cell>
          <cell r="GB66">
            <v>10.842000000000002</v>
          </cell>
          <cell r="GC66">
            <v>0</v>
          </cell>
          <cell r="GD66">
            <v>18.175000000000001</v>
          </cell>
          <cell r="GE66">
            <v>18.175000000000001</v>
          </cell>
          <cell r="GF66">
            <v>0</v>
          </cell>
          <cell r="GG66">
            <v>0</v>
          </cell>
          <cell r="GH66">
            <v>112</v>
          </cell>
          <cell r="GI66">
            <v>0</v>
          </cell>
          <cell r="GJ66">
            <v>112</v>
          </cell>
          <cell r="GK66">
            <v>514.82344348999948</v>
          </cell>
          <cell r="GL66">
            <v>0</v>
          </cell>
          <cell r="GM66">
            <v>0</v>
          </cell>
          <cell r="GN66">
            <v>0</v>
          </cell>
          <cell r="GO66">
            <v>59.307000000000002</v>
          </cell>
          <cell r="GP66">
            <v>59.307000000000002</v>
          </cell>
          <cell r="GQ66">
            <v>0</v>
          </cell>
          <cell r="GR66">
            <v>0</v>
          </cell>
          <cell r="GS66">
            <v>1</v>
          </cell>
          <cell r="GT66">
            <v>0</v>
          </cell>
          <cell r="GU66">
            <v>1</v>
          </cell>
          <cell r="GV66">
            <v>475.62674384858701</v>
          </cell>
          <cell r="GW66">
            <v>0</v>
          </cell>
          <cell r="GX66">
            <v>0</v>
          </cell>
          <cell r="GY66">
            <v>0</v>
          </cell>
          <cell r="GZ66">
            <v>53</v>
          </cell>
          <cell r="HA66">
            <v>53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39.196699641412465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6.3069999999999995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660.58093822000001</v>
          </cell>
          <cell r="IZ66">
            <v>0</v>
          </cell>
          <cell r="JA66">
            <v>0</v>
          </cell>
          <cell r="JB66">
            <v>0</v>
          </cell>
          <cell r="JC66">
            <v>50.458500000000008</v>
          </cell>
          <cell r="JD66">
            <v>50.458500000000008</v>
          </cell>
          <cell r="JE66">
            <v>0</v>
          </cell>
          <cell r="JF66">
            <v>0</v>
          </cell>
          <cell r="JG66">
            <v>14</v>
          </cell>
          <cell r="JH66">
            <v>0</v>
          </cell>
          <cell r="JI66">
            <v>14</v>
          </cell>
          <cell r="JJ66">
            <v>2.0477729099999999</v>
          </cell>
          <cell r="JK66">
            <v>0</v>
          </cell>
          <cell r="JL66">
            <v>0</v>
          </cell>
          <cell r="JM66">
            <v>0</v>
          </cell>
          <cell r="JN66">
            <v>0.73250000000000004</v>
          </cell>
          <cell r="JO66">
            <v>0.73250000000000004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102.93556298</v>
          </cell>
          <cell r="JV66">
            <v>0</v>
          </cell>
          <cell r="JW66">
            <v>0</v>
          </cell>
          <cell r="JX66">
            <v>0</v>
          </cell>
          <cell r="JY66">
            <v>3.4590000000000001</v>
          </cell>
          <cell r="JZ66">
            <v>3.4590000000000001</v>
          </cell>
          <cell r="KA66">
            <v>0</v>
          </cell>
          <cell r="KB66">
            <v>0</v>
          </cell>
          <cell r="KC66">
            <v>3</v>
          </cell>
          <cell r="KD66">
            <v>0</v>
          </cell>
          <cell r="KE66">
            <v>3</v>
          </cell>
          <cell r="KF66">
            <v>555.59760232999997</v>
          </cell>
          <cell r="KG66">
            <v>0</v>
          </cell>
          <cell r="KH66">
            <v>0</v>
          </cell>
          <cell r="KI66">
            <v>0</v>
          </cell>
          <cell r="KJ66">
            <v>46.267000000000003</v>
          </cell>
          <cell r="KK66">
            <v>46.267000000000003</v>
          </cell>
          <cell r="KL66">
            <v>0</v>
          </cell>
          <cell r="KM66">
            <v>0</v>
          </cell>
          <cell r="KN66">
            <v>11</v>
          </cell>
          <cell r="KO66">
            <v>0</v>
          </cell>
          <cell r="KP66">
            <v>11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555.59760232999997</v>
          </cell>
          <cell r="LC66">
            <v>0</v>
          </cell>
          <cell r="LD66">
            <v>0</v>
          </cell>
          <cell r="LE66">
            <v>0</v>
          </cell>
          <cell r="LF66">
            <v>46.267000000000003</v>
          </cell>
          <cell r="LG66">
            <v>46.267000000000003</v>
          </cell>
          <cell r="LH66">
            <v>0</v>
          </cell>
          <cell r="LI66">
            <v>0</v>
          </cell>
          <cell r="LJ66">
            <v>11</v>
          </cell>
          <cell r="LK66">
            <v>0</v>
          </cell>
          <cell r="LL66">
            <v>11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0</v>
          </cell>
          <cell r="OM66">
            <v>0</v>
          </cell>
          <cell r="ON66">
            <v>0</v>
          </cell>
          <cell r="OO66">
            <v>0</v>
          </cell>
          <cell r="OP66">
            <v>0</v>
          </cell>
          <cell r="OR66">
            <v>0</v>
          </cell>
          <cell r="OT66">
            <v>2058.9576829299626</v>
          </cell>
        </row>
        <row r="67">
          <cell r="A67" t="str">
            <v>Г</v>
          </cell>
          <cell r="B67" t="str">
            <v>1.2.3</v>
          </cell>
          <cell r="C67" t="str">
            <v>Развитие и модернизация учета электрической энергии (мощности), всего, в том числе:</v>
          </cell>
          <cell r="D67" t="str">
            <v>Г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852.29004287199996</v>
          </cell>
          <cell r="K67">
            <v>0</v>
          </cell>
          <cell r="L67">
            <v>852.29004287199996</v>
          </cell>
          <cell r="M67">
            <v>0</v>
          </cell>
          <cell r="N67">
            <v>0</v>
          </cell>
          <cell r="O67">
            <v>75.508838269152477</v>
          </cell>
          <cell r="P67">
            <v>178.17639041999999</v>
          </cell>
          <cell r="Q67">
            <v>598.60481432284746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3812.2178934788185</v>
          </cell>
          <cell r="CY67">
            <v>572.7289210797162</v>
          </cell>
          <cell r="CZ67">
            <v>1552.4358180467182</v>
          </cell>
          <cell r="DA67">
            <v>1396.6332410204841</v>
          </cell>
          <cell r="DB67">
            <v>351.73938608438334</v>
          </cell>
          <cell r="DE67">
            <v>0</v>
          </cell>
          <cell r="DF67">
            <v>0</v>
          </cell>
          <cell r="DG67">
            <v>606.57616354999993</v>
          </cell>
          <cell r="DH67">
            <v>0</v>
          </cell>
          <cell r="DI67">
            <v>606.57616354999993</v>
          </cell>
          <cell r="DJ67">
            <v>38.906113530000006</v>
          </cell>
          <cell r="DK67">
            <v>197.33895278</v>
          </cell>
          <cell r="DL67">
            <v>344.75768944999993</v>
          </cell>
          <cell r="DM67">
            <v>25.573407790000001</v>
          </cell>
          <cell r="DN67">
            <v>277.00832313952753</v>
          </cell>
          <cell r="DS67">
            <v>142.68802315457594</v>
          </cell>
          <cell r="DT67">
            <v>56.493174655273869</v>
          </cell>
          <cell r="DU67">
            <v>49.232590688265262</v>
          </cell>
          <cell r="DV67">
            <v>28.594534641412469</v>
          </cell>
          <cell r="DW67">
            <v>49.232590688265262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1004.8499368499999</v>
          </cell>
          <cell r="ED67">
            <v>348.15047532000006</v>
          </cell>
          <cell r="EE67">
            <v>555.31403745</v>
          </cell>
          <cell r="EF67">
            <v>28.478351160000003</v>
          </cell>
          <cell r="EG67">
            <v>72.907072920000005</v>
          </cell>
          <cell r="EH67">
            <v>323.89559782000003</v>
          </cell>
          <cell r="EI67">
            <v>224.59279934</v>
          </cell>
          <cell r="EJ67">
            <v>95.952902250000008</v>
          </cell>
          <cell r="EK67">
            <v>0</v>
          </cell>
          <cell r="EL67">
            <v>3.3498962299999997</v>
          </cell>
          <cell r="EM67">
            <v>547.04228843999999</v>
          </cell>
          <cell r="EN67">
            <v>121.44383779</v>
          </cell>
          <cell r="EO67">
            <v>392.27474761999997</v>
          </cell>
          <cell r="EP67">
            <v>24.389055679999998</v>
          </cell>
          <cell r="EQ67">
            <v>8.9346473500000005</v>
          </cell>
          <cell r="ER67">
            <v>133.91205059000001</v>
          </cell>
          <cell r="ES67">
            <v>2.1138381900000001</v>
          </cell>
          <cell r="ET67">
            <v>67.086387580000007</v>
          </cell>
          <cell r="EU67">
            <v>4.0892954799999996</v>
          </cell>
          <cell r="EV67">
            <v>60.62252934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133.91205059000001</v>
          </cell>
          <cell r="FC67">
            <v>2.1138381900000001</v>
          </cell>
          <cell r="FD67">
            <v>67.086387580000007</v>
          </cell>
          <cell r="FE67">
            <v>4.0892954799999996</v>
          </cell>
          <cell r="FF67">
            <v>60.62252934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3102.5564480438834</v>
          </cell>
          <cell r="FO67">
            <v>0</v>
          </cell>
          <cell r="FP67">
            <v>175.58</v>
          </cell>
          <cell r="FQ67">
            <v>0</v>
          </cell>
          <cell r="FR67">
            <v>697.62100000000009</v>
          </cell>
          <cell r="FS67">
            <v>695.62100000000009</v>
          </cell>
          <cell r="FT67">
            <v>2</v>
          </cell>
          <cell r="FU67">
            <v>0</v>
          </cell>
          <cell r="FV67">
            <v>162</v>
          </cell>
          <cell r="FW67">
            <v>0</v>
          </cell>
          <cell r="FX67">
            <v>162</v>
          </cell>
          <cell r="FZ67">
            <v>604.26295830000004</v>
          </cell>
          <cell r="GA67">
            <v>0</v>
          </cell>
          <cell r="GB67">
            <v>10.842000000000002</v>
          </cell>
          <cell r="GC67">
            <v>0</v>
          </cell>
          <cell r="GD67">
            <v>18.175000000000001</v>
          </cell>
          <cell r="GE67">
            <v>18.175000000000001</v>
          </cell>
          <cell r="GF67">
            <v>0</v>
          </cell>
          <cell r="GG67">
            <v>0</v>
          </cell>
          <cell r="GH67">
            <v>112</v>
          </cell>
          <cell r="GI67">
            <v>0</v>
          </cell>
          <cell r="GJ67">
            <v>112</v>
          </cell>
          <cell r="GK67">
            <v>514.82344348999948</v>
          </cell>
          <cell r="GL67">
            <v>0</v>
          </cell>
          <cell r="GM67">
            <v>0</v>
          </cell>
          <cell r="GN67">
            <v>0</v>
          </cell>
          <cell r="GO67">
            <v>59.307000000000002</v>
          </cell>
          <cell r="GP67">
            <v>59.307000000000002</v>
          </cell>
          <cell r="GQ67">
            <v>0</v>
          </cell>
          <cell r="GR67">
            <v>0</v>
          </cell>
          <cell r="GS67">
            <v>1</v>
          </cell>
          <cell r="GT67">
            <v>0</v>
          </cell>
          <cell r="GU67">
            <v>1</v>
          </cell>
          <cell r="GV67">
            <v>475.62674384858701</v>
          </cell>
          <cell r="GW67">
            <v>0</v>
          </cell>
          <cell r="GX67">
            <v>0</v>
          </cell>
          <cell r="GY67">
            <v>0</v>
          </cell>
          <cell r="GZ67">
            <v>53</v>
          </cell>
          <cell r="HA67">
            <v>53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39.196699641412465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6.3069999999999995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660.58093822000001</v>
          </cell>
          <cell r="IZ67">
            <v>0</v>
          </cell>
          <cell r="JA67">
            <v>0</v>
          </cell>
          <cell r="JB67">
            <v>0</v>
          </cell>
          <cell r="JC67">
            <v>50.458500000000008</v>
          </cell>
          <cell r="JD67">
            <v>50.458500000000008</v>
          </cell>
          <cell r="JE67">
            <v>0</v>
          </cell>
          <cell r="JF67">
            <v>0</v>
          </cell>
          <cell r="JG67">
            <v>14</v>
          </cell>
          <cell r="JH67">
            <v>0</v>
          </cell>
          <cell r="JI67">
            <v>14</v>
          </cell>
          <cell r="JJ67">
            <v>2.0477729099999999</v>
          </cell>
          <cell r="JK67">
            <v>0</v>
          </cell>
          <cell r="JL67">
            <v>0</v>
          </cell>
          <cell r="JM67">
            <v>0</v>
          </cell>
          <cell r="JN67">
            <v>0.73250000000000004</v>
          </cell>
          <cell r="JO67">
            <v>0.73250000000000004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102.93556298</v>
          </cell>
          <cell r="JV67">
            <v>0</v>
          </cell>
          <cell r="JW67">
            <v>0</v>
          </cell>
          <cell r="JX67">
            <v>0</v>
          </cell>
          <cell r="JY67">
            <v>3.4590000000000001</v>
          </cell>
          <cell r="JZ67">
            <v>3.4590000000000001</v>
          </cell>
          <cell r="KA67">
            <v>0</v>
          </cell>
          <cell r="KB67">
            <v>0</v>
          </cell>
          <cell r="KC67">
            <v>3</v>
          </cell>
          <cell r="KD67">
            <v>0</v>
          </cell>
          <cell r="KE67">
            <v>3</v>
          </cell>
          <cell r="KF67">
            <v>555.59760232999997</v>
          </cell>
          <cell r="KG67">
            <v>0</v>
          </cell>
          <cell r="KH67">
            <v>0</v>
          </cell>
          <cell r="KI67">
            <v>0</v>
          </cell>
          <cell r="KJ67">
            <v>46.267000000000003</v>
          </cell>
          <cell r="KK67">
            <v>46.267000000000003</v>
          </cell>
          <cell r="KL67">
            <v>0</v>
          </cell>
          <cell r="KM67">
            <v>0</v>
          </cell>
          <cell r="KN67">
            <v>11</v>
          </cell>
          <cell r="KO67">
            <v>0</v>
          </cell>
          <cell r="KP67">
            <v>11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555.59760232999997</v>
          </cell>
          <cell r="LC67">
            <v>0</v>
          </cell>
          <cell r="LD67">
            <v>0</v>
          </cell>
          <cell r="LE67">
            <v>0</v>
          </cell>
          <cell r="LF67">
            <v>46.267000000000003</v>
          </cell>
          <cell r="LG67">
            <v>46.267000000000003</v>
          </cell>
          <cell r="LH67">
            <v>0</v>
          </cell>
          <cell r="LI67">
            <v>0</v>
          </cell>
          <cell r="LJ67">
            <v>11</v>
          </cell>
          <cell r="LK67">
            <v>0</v>
          </cell>
          <cell r="LL67">
            <v>11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0</v>
          </cell>
          <cell r="OM67">
            <v>0</v>
          </cell>
          <cell r="ON67">
            <v>0</v>
          </cell>
          <cell r="OO67">
            <v>0</v>
          </cell>
          <cell r="OP67">
            <v>0</v>
          </cell>
          <cell r="OR67">
            <v>0</v>
          </cell>
          <cell r="OT67">
            <v>2058.9576829299626</v>
          </cell>
        </row>
        <row r="68">
          <cell r="A68" t="str">
            <v>Г</v>
          </cell>
          <cell r="B68" t="str">
            <v>1.2.3.1</v>
          </cell>
          <cell r="C68" t="str">
            <v>«Установка приборов учета, класс напряжения 0,22 (0,4) кВ, всего, в том числе:»</v>
          </cell>
          <cell r="D68" t="str">
            <v>Г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852.29004287199996</v>
          </cell>
          <cell r="K68">
            <v>0</v>
          </cell>
          <cell r="L68">
            <v>852.29004287199996</v>
          </cell>
          <cell r="M68">
            <v>0</v>
          </cell>
          <cell r="N68">
            <v>0</v>
          </cell>
          <cell r="O68">
            <v>75.508838269152477</v>
          </cell>
          <cell r="P68">
            <v>178.17639041999999</v>
          </cell>
          <cell r="Q68">
            <v>598.60481432284746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3812.2178934788185</v>
          </cell>
          <cell r="CY68">
            <v>572.7289210797162</v>
          </cell>
          <cell r="CZ68">
            <v>1552.4358180467182</v>
          </cell>
          <cell r="DA68">
            <v>1396.6332410204841</v>
          </cell>
          <cell r="DB68">
            <v>351.73938608438334</v>
          </cell>
          <cell r="DE68">
            <v>0</v>
          </cell>
          <cell r="DF68">
            <v>0</v>
          </cell>
          <cell r="DG68">
            <v>606.57616354999993</v>
          </cell>
          <cell r="DH68">
            <v>0</v>
          </cell>
          <cell r="DI68">
            <v>606.57616354999993</v>
          </cell>
          <cell r="DJ68">
            <v>38.906113530000006</v>
          </cell>
          <cell r="DK68">
            <v>197.33895278</v>
          </cell>
          <cell r="DL68">
            <v>344.75768944999993</v>
          </cell>
          <cell r="DM68">
            <v>25.573407790000001</v>
          </cell>
          <cell r="DN68">
            <v>277.00832313952753</v>
          </cell>
          <cell r="DS68">
            <v>142.68802315457594</v>
          </cell>
          <cell r="DT68">
            <v>56.493174655273869</v>
          </cell>
          <cell r="DU68">
            <v>49.232590688265262</v>
          </cell>
          <cell r="DV68">
            <v>28.594534641412469</v>
          </cell>
          <cell r="DW68">
            <v>49.232590688265262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1004.8499368499999</v>
          </cell>
          <cell r="ED68">
            <v>348.15047532000006</v>
          </cell>
          <cell r="EE68">
            <v>555.31403745</v>
          </cell>
          <cell r="EF68">
            <v>28.478351160000003</v>
          </cell>
          <cell r="EG68">
            <v>72.907072920000005</v>
          </cell>
          <cell r="EH68">
            <v>323.89559782000003</v>
          </cell>
          <cell r="EI68">
            <v>224.59279934</v>
          </cell>
          <cell r="EJ68">
            <v>95.952902250000008</v>
          </cell>
          <cell r="EK68">
            <v>0</v>
          </cell>
          <cell r="EL68">
            <v>3.3498962299999997</v>
          </cell>
          <cell r="EM68">
            <v>547.04228843999999</v>
          </cell>
          <cell r="EN68">
            <v>121.44383779</v>
          </cell>
          <cell r="EO68">
            <v>392.27474761999997</v>
          </cell>
          <cell r="EP68">
            <v>24.389055679999998</v>
          </cell>
          <cell r="EQ68">
            <v>8.9346473500000005</v>
          </cell>
          <cell r="ER68">
            <v>133.91205059000001</v>
          </cell>
          <cell r="ES68">
            <v>2.1138381900000001</v>
          </cell>
          <cell r="ET68">
            <v>67.086387580000007</v>
          </cell>
          <cell r="EU68">
            <v>4.0892954799999996</v>
          </cell>
          <cell r="EV68">
            <v>60.62252934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133.91205059000001</v>
          </cell>
          <cell r="FC68">
            <v>2.1138381900000001</v>
          </cell>
          <cell r="FD68">
            <v>67.086387580000007</v>
          </cell>
          <cell r="FE68">
            <v>4.0892954799999996</v>
          </cell>
          <cell r="FF68">
            <v>60.62252934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3102.5564480438834</v>
          </cell>
          <cell r="FO68">
            <v>0</v>
          </cell>
          <cell r="FP68">
            <v>175.58</v>
          </cell>
          <cell r="FQ68">
            <v>0</v>
          </cell>
          <cell r="FR68">
            <v>697.62100000000009</v>
          </cell>
          <cell r="FS68">
            <v>695.62100000000009</v>
          </cell>
          <cell r="FT68">
            <v>2</v>
          </cell>
          <cell r="FU68">
            <v>0</v>
          </cell>
          <cell r="FV68">
            <v>162</v>
          </cell>
          <cell r="FW68">
            <v>0</v>
          </cell>
          <cell r="FX68">
            <v>162</v>
          </cell>
          <cell r="FZ68">
            <v>604.26295830000004</v>
          </cell>
          <cell r="GA68">
            <v>0</v>
          </cell>
          <cell r="GB68">
            <v>10.842000000000002</v>
          </cell>
          <cell r="GC68">
            <v>0</v>
          </cell>
          <cell r="GD68">
            <v>18.175000000000001</v>
          </cell>
          <cell r="GE68">
            <v>18.175000000000001</v>
          </cell>
          <cell r="GF68">
            <v>0</v>
          </cell>
          <cell r="GG68">
            <v>0</v>
          </cell>
          <cell r="GH68">
            <v>112</v>
          </cell>
          <cell r="GI68">
            <v>0</v>
          </cell>
          <cell r="GJ68">
            <v>112</v>
          </cell>
          <cell r="GK68">
            <v>514.82344348999948</v>
          </cell>
          <cell r="GL68">
            <v>0</v>
          </cell>
          <cell r="GM68">
            <v>0</v>
          </cell>
          <cell r="GN68">
            <v>0</v>
          </cell>
          <cell r="GO68">
            <v>59.307000000000002</v>
          </cell>
          <cell r="GP68">
            <v>59.307000000000002</v>
          </cell>
          <cell r="GQ68">
            <v>0</v>
          </cell>
          <cell r="GR68">
            <v>0</v>
          </cell>
          <cell r="GS68">
            <v>1</v>
          </cell>
          <cell r="GT68">
            <v>0</v>
          </cell>
          <cell r="GU68">
            <v>1</v>
          </cell>
          <cell r="GV68">
            <v>475.62674384858701</v>
          </cell>
          <cell r="GW68">
            <v>0</v>
          </cell>
          <cell r="GX68">
            <v>0</v>
          </cell>
          <cell r="GY68">
            <v>0</v>
          </cell>
          <cell r="GZ68">
            <v>53</v>
          </cell>
          <cell r="HA68">
            <v>53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39.196699641412465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6.3069999999999995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660.58093822000001</v>
          </cell>
          <cell r="IZ68">
            <v>0</v>
          </cell>
          <cell r="JA68">
            <v>0</v>
          </cell>
          <cell r="JB68">
            <v>0</v>
          </cell>
          <cell r="JC68">
            <v>50.458500000000008</v>
          </cell>
          <cell r="JD68">
            <v>50.458500000000008</v>
          </cell>
          <cell r="JE68">
            <v>0</v>
          </cell>
          <cell r="JF68">
            <v>0</v>
          </cell>
          <cell r="JG68">
            <v>14</v>
          </cell>
          <cell r="JH68">
            <v>0</v>
          </cell>
          <cell r="JI68">
            <v>14</v>
          </cell>
          <cell r="JJ68">
            <v>2.0477729099999999</v>
          </cell>
          <cell r="JK68">
            <v>0</v>
          </cell>
          <cell r="JL68">
            <v>0</v>
          </cell>
          <cell r="JM68">
            <v>0</v>
          </cell>
          <cell r="JN68">
            <v>0.73250000000000004</v>
          </cell>
          <cell r="JO68">
            <v>0.73250000000000004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102.93556298</v>
          </cell>
          <cell r="JV68">
            <v>0</v>
          </cell>
          <cell r="JW68">
            <v>0</v>
          </cell>
          <cell r="JX68">
            <v>0</v>
          </cell>
          <cell r="JY68">
            <v>3.4590000000000001</v>
          </cell>
          <cell r="JZ68">
            <v>3.4590000000000001</v>
          </cell>
          <cell r="KA68">
            <v>0</v>
          </cell>
          <cell r="KB68">
            <v>0</v>
          </cell>
          <cell r="KC68">
            <v>3</v>
          </cell>
          <cell r="KD68">
            <v>0</v>
          </cell>
          <cell r="KE68">
            <v>3</v>
          </cell>
          <cell r="KF68">
            <v>555.59760232999997</v>
          </cell>
          <cell r="KG68">
            <v>0</v>
          </cell>
          <cell r="KH68">
            <v>0</v>
          </cell>
          <cell r="KI68">
            <v>0</v>
          </cell>
          <cell r="KJ68">
            <v>46.267000000000003</v>
          </cell>
          <cell r="KK68">
            <v>46.267000000000003</v>
          </cell>
          <cell r="KL68">
            <v>0</v>
          </cell>
          <cell r="KM68">
            <v>0</v>
          </cell>
          <cell r="KN68">
            <v>11</v>
          </cell>
          <cell r="KO68">
            <v>0</v>
          </cell>
          <cell r="KP68">
            <v>11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555.59760232999997</v>
          </cell>
          <cell r="LC68">
            <v>0</v>
          </cell>
          <cell r="LD68">
            <v>0</v>
          </cell>
          <cell r="LE68">
            <v>0</v>
          </cell>
          <cell r="LF68">
            <v>46.267000000000003</v>
          </cell>
          <cell r="LG68">
            <v>46.267000000000003</v>
          </cell>
          <cell r="LH68">
            <v>0</v>
          </cell>
          <cell r="LI68">
            <v>0</v>
          </cell>
          <cell r="LJ68">
            <v>11</v>
          </cell>
          <cell r="LK68">
            <v>0</v>
          </cell>
          <cell r="LL68">
            <v>11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0</v>
          </cell>
          <cell r="OM68">
            <v>0</v>
          </cell>
          <cell r="ON68">
            <v>0</v>
          </cell>
          <cell r="OO68">
            <v>0</v>
          </cell>
          <cell r="OP68">
            <v>0</v>
          </cell>
          <cell r="OR68">
            <v>0</v>
          </cell>
          <cell r="OT68">
            <v>2058.9576829299626</v>
          </cell>
        </row>
        <row r="69">
          <cell r="A69" t="str">
            <v>Г</v>
          </cell>
          <cell r="B69" t="str">
            <v>1.2.3.2</v>
          </cell>
          <cell r="C69" t="str">
            <v>«Установка приборов учета, класс напряжения 6 (10) кВ, всего, в том числе:»</v>
          </cell>
          <cell r="D69" t="str">
            <v>Г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852.29004287199996</v>
          </cell>
          <cell r="K69">
            <v>0</v>
          </cell>
          <cell r="L69">
            <v>852.29004287199996</v>
          </cell>
          <cell r="M69">
            <v>0</v>
          </cell>
          <cell r="N69">
            <v>0</v>
          </cell>
          <cell r="O69">
            <v>75.508838269152477</v>
          </cell>
          <cell r="P69">
            <v>178.17639041999999</v>
          </cell>
          <cell r="Q69">
            <v>598.60481432284746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3812.2178934788185</v>
          </cell>
          <cell r="CY69">
            <v>572.7289210797162</v>
          </cell>
          <cell r="CZ69">
            <v>1552.4358180467182</v>
          </cell>
          <cell r="DA69">
            <v>1396.6332410204841</v>
          </cell>
          <cell r="DB69">
            <v>351.73938608438334</v>
          </cell>
          <cell r="DE69">
            <v>0</v>
          </cell>
          <cell r="DF69">
            <v>0</v>
          </cell>
          <cell r="DG69">
            <v>606.57616354999993</v>
          </cell>
          <cell r="DH69">
            <v>0</v>
          </cell>
          <cell r="DI69">
            <v>606.57616354999993</v>
          </cell>
          <cell r="DJ69">
            <v>38.906113530000006</v>
          </cell>
          <cell r="DK69">
            <v>197.33895278</v>
          </cell>
          <cell r="DL69">
            <v>344.75768944999993</v>
          </cell>
          <cell r="DM69">
            <v>25.573407790000001</v>
          </cell>
          <cell r="DN69">
            <v>277.00832313952753</v>
          </cell>
          <cell r="DS69">
            <v>142.68802315457594</v>
          </cell>
          <cell r="DT69">
            <v>56.493174655273869</v>
          </cell>
          <cell r="DU69">
            <v>49.232590688265262</v>
          </cell>
          <cell r="DV69">
            <v>28.594534641412469</v>
          </cell>
          <cell r="DW69">
            <v>49.232590688265262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1004.8499368499999</v>
          </cell>
          <cell r="ED69">
            <v>348.15047532000006</v>
          </cell>
          <cell r="EE69">
            <v>555.31403745</v>
          </cell>
          <cell r="EF69">
            <v>28.478351160000003</v>
          </cell>
          <cell r="EG69">
            <v>72.907072920000005</v>
          </cell>
          <cell r="EH69">
            <v>323.89559782000003</v>
          </cell>
          <cell r="EI69">
            <v>224.59279934</v>
          </cell>
          <cell r="EJ69">
            <v>95.952902250000008</v>
          </cell>
          <cell r="EK69">
            <v>0</v>
          </cell>
          <cell r="EL69">
            <v>3.3498962299999997</v>
          </cell>
          <cell r="EM69">
            <v>547.04228843999999</v>
          </cell>
          <cell r="EN69">
            <v>121.44383779</v>
          </cell>
          <cell r="EO69">
            <v>392.27474761999997</v>
          </cell>
          <cell r="EP69">
            <v>24.389055679999998</v>
          </cell>
          <cell r="EQ69">
            <v>8.9346473500000005</v>
          </cell>
          <cell r="ER69">
            <v>133.91205059000001</v>
          </cell>
          <cell r="ES69">
            <v>2.1138381900000001</v>
          </cell>
          <cell r="ET69">
            <v>67.086387580000007</v>
          </cell>
          <cell r="EU69">
            <v>4.0892954799999996</v>
          </cell>
          <cell r="EV69">
            <v>60.62252934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133.91205059000001</v>
          </cell>
          <cell r="FC69">
            <v>2.1138381900000001</v>
          </cell>
          <cell r="FD69">
            <v>67.086387580000007</v>
          </cell>
          <cell r="FE69">
            <v>4.0892954799999996</v>
          </cell>
          <cell r="FF69">
            <v>60.62252934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3102.5564480438834</v>
          </cell>
          <cell r="FO69">
            <v>0</v>
          </cell>
          <cell r="FP69">
            <v>175.58</v>
          </cell>
          <cell r="FQ69">
            <v>0</v>
          </cell>
          <cell r="FR69">
            <v>697.62100000000009</v>
          </cell>
          <cell r="FS69">
            <v>695.62100000000009</v>
          </cell>
          <cell r="FT69">
            <v>2</v>
          </cell>
          <cell r="FU69">
            <v>0</v>
          </cell>
          <cell r="FV69">
            <v>162</v>
          </cell>
          <cell r="FW69">
            <v>0</v>
          </cell>
          <cell r="FX69">
            <v>162</v>
          </cell>
          <cell r="FZ69">
            <v>604.26295830000004</v>
          </cell>
          <cell r="GA69">
            <v>0</v>
          </cell>
          <cell r="GB69">
            <v>10.842000000000002</v>
          </cell>
          <cell r="GC69">
            <v>0</v>
          </cell>
          <cell r="GD69">
            <v>18.175000000000001</v>
          </cell>
          <cell r="GE69">
            <v>18.175000000000001</v>
          </cell>
          <cell r="GF69">
            <v>0</v>
          </cell>
          <cell r="GG69">
            <v>0</v>
          </cell>
          <cell r="GH69">
            <v>112</v>
          </cell>
          <cell r="GI69">
            <v>0</v>
          </cell>
          <cell r="GJ69">
            <v>112</v>
          </cell>
          <cell r="GK69">
            <v>514.82344348999948</v>
          </cell>
          <cell r="GL69">
            <v>0</v>
          </cell>
          <cell r="GM69">
            <v>0</v>
          </cell>
          <cell r="GN69">
            <v>0</v>
          </cell>
          <cell r="GO69">
            <v>59.307000000000002</v>
          </cell>
          <cell r="GP69">
            <v>59.307000000000002</v>
          </cell>
          <cell r="GQ69">
            <v>0</v>
          </cell>
          <cell r="GR69">
            <v>0</v>
          </cell>
          <cell r="GS69">
            <v>1</v>
          </cell>
          <cell r="GT69">
            <v>0</v>
          </cell>
          <cell r="GU69">
            <v>1</v>
          </cell>
          <cell r="GV69">
            <v>475.62674384858701</v>
          </cell>
          <cell r="GW69">
            <v>0</v>
          </cell>
          <cell r="GX69">
            <v>0</v>
          </cell>
          <cell r="GY69">
            <v>0</v>
          </cell>
          <cell r="GZ69">
            <v>53</v>
          </cell>
          <cell r="HA69">
            <v>53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39.196699641412465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6.3069999999999995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660.58093822000001</v>
          </cell>
          <cell r="IZ69">
            <v>0</v>
          </cell>
          <cell r="JA69">
            <v>0</v>
          </cell>
          <cell r="JB69">
            <v>0</v>
          </cell>
          <cell r="JC69">
            <v>50.458500000000008</v>
          </cell>
          <cell r="JD69">
            <v>50.458500000000008</v>
          </cell>
          <cell r="JE69">
            <v>0</v>
          </cell>
          <cell r="JF69">
            <v>0</v>
          </cell>
          <cell r="JG69">
            <v>14</v>
          </cell>
          <cell r="JH69">
            <v>0</v>
          </cell>
          <cell r="JI69">
            <v>14</v>
          </cell>
          <cell r="JJ69">
            <v>2.0477729099999999</v>
          </cell>
          <cell r="JK69">
            <v>0</v>
          </cell>
          <cell r="JL69">
            <v>0</v>
          </cell>
          <cell r="JM69">
            <v>0</v>
          </cell>
          <cell r="JN69">
            <v>0.73250000000000004</v>
          </cell>
          <cell r="JO69">
            <v>0.73250000000000004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102.93556298</v>
          </cell>
          <cell r="JV69">
            <v>0</v>
          </cell>
          <cell r="JW69">
            <v>0</v>
          </cell>
          <cell r="JX69">
            <v>0</v>
          </cell>
          <cell r="JY69">
            <v>3.4590000000000001</v>
          </cell>
          <cell r="JZ69">
            <v>3.4590000000000001</v>
          </cell>
          <cell r="KA69">
            <v>0</v>
          </cell>
          <cell r="KB69">
            <v>0</v>
          </cell>
          <cell r="KC69">
            <v>3</v>
          </cell>
          <cell r="KD69">
            <v>0</v>
          </cell>
          <cell r="KE69">
            <v>3</v>
          </cell>
          <cell r="KF69">
            <v>555.59760232999997</v>
          </cell>
          <cell r="KG69">
            <v>0</v>
          </cell>
          <cell r="KH69">
            <v>0</v>
          </cell>
          <cell r="KI69">
            <v>0</v>
          </cell>
          <cell r="KJ69">
            <v>46.267000000000003</v>
          </cell>
          <cell r="KK69">
            <v>46.267000000000003</v>
          </cell>
          <cell r="KL69">
            <v>0</v>
          </cell>
          <cell r="KM69">
            <v>0</v>
          </cell>
          <cell r="KN69">
            <v>11</v>
          </cell>
          <cell r="KO69">
            <v>0</v>
          </cell>
          <cell r="KP69">
            <v>11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555.59760232999997</v>
          </cell>
          <cell r="LC69">
            <v>0</v>
          </cell>
          <cell r="LD69">
            <v>0</v>
          </cell>
          <cell r="LE69">
            <v>0</v>
          </cell>
          <cell r="LF69">
            <v>46.267000000000003</v>
          </cell>
          <cell r="LG69">
            <v>46.267000000000003</v>
          </cell>
          <cell r="LH69">
            <v>0</v>
          </cell>
          <cell r="LI69">
            <v>0</v>
          </cell>
          <cell r="LJ69">
            <v>11</v>
          </cell>
          <cell r="LK69">
            <v>0</v>
          </cell>
          <cell r="LL69">
            <v>11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0</v>
          </cell>
          <cell r="OM69">
            <v>0</v>
          </cell>
          <cell r="ON69">
            <v>0</v>
          </cell>
          <cell r="OO69">
            <v>0</v>
          </cell>
          <cell r="OP69">
            <v>0</v>
          </cell>
          <cell r="OR69">
            <v>0</v>
          </cell>
          <cell r="OT69">
            <v>2058.9576829299626</v>
          </cell>
        </row>
        <row r="70">
          <cell r="A70" t="str">
            <v>Г</v>
          </cell>
          <cell r="B70" t="str">
            <v>1.2.3.3</v>
          </cell>
          <cell r="C70" t="str">
            <v>«Установка приборов учета, класс напряжения 35 кВ, всего, в том числе:»</v>
          </cell>
          <cell r="D70" t="str">
            <v>Г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852.29004287199996</v>
          </cell>
          <cell r="K70">
            <v>0</v>
          </cell>
          <cell r="L70">
            <v>852.29004287199996</v>
          </cell>
          <cell r="M70">
            <v>0</v>
          </cell>
          <cell r="N70">
            <v>0</v>
          </cell>
          <cell r="O70">
            <v>75.508838269152477</v>
          </cell>
          <cell r="P70">
            <v>178.17639041999999</v>
          </cell>
          <cell r="Q70">
            <v>598.60481432284746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3812.2178934788185</v>
          </cell>
          <cell r="CY70">
            <v>572.7289210797162</v>
          </cell>
          <cell r="CZ70">
            <v>1552.4358180467182</v>
          </cell>
          <cell r="DA70">
            <v>1396.6332410204841</v>
          </cell>
          <cell r="DB70">
            <v>351.73938608438334</v>
          </cell>
          <cell r="DE70">
            <v>0</v>
          </cell>
          <cell r="DF70">
            <v>0</v>
          </cell>
          <cell r="DG70">
            <v>606.57616354999993</v>
          </cell>
          <cell r="DH70">
            <v>0</v>
          </cell>
          <cell r="DI70">
            <v>606.57616354999993</v>
          </cell>
          <cell r="DJ70">
            <v>38.906113530000006</v>
          </cell>
          <cell r="DK70">
            <v>197.33895278</v>
          </cell>
          <cell r="DL70">
            <v>344.75768944999993</v>
          </cell>
          <cell r="DM70">
            <v>25.573407790000001</v>
          </cell>
          <cell r="DN70">
            <v>277.00832313952753</v>
          </cell>
          <cell r="DS70">
            <v>142.68802315457594</v>
          </cell>
          <cell r="DT70">
            <v>56.493174655273869</v>
          </cell>
          <cell r="DU70">
            <v>49.232590688265262</v>
          </cell>
          <cell r="DV70">
            <v>28.594534641412469</v>
          </cell>
          <cell r="DW70">
            <v>49.232590688265262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1004.8499368499999</v>
          </cell>
          <cell r="ED70">
            <v>348.15047532000006</v>
          </cell>
          <cell r="EE70">
            <v>555.31403745</v>
          </cell>
          <cell r="EF70">
            <v>28.478351160000003</v>
          </cell>
          <cell r="EG70">
            <v>72.907072920000005</v>
          </cell>
          <cell r="EH70">
            <v>323.89559782000003</v>
          </cell>
          <cell r="EI70">
            <v>224.59279934</v>
          </cell>
          <cell r="EJ70">
            <v>95.952902250000008</v>
          </cell>
          <cell r="EK70">
            <v>0</v>
          </cell>
          <cell r="EL70">
            <v>3.3498962299999997</v>
          </cell>
          <cell r="EM70">
            <v>547.04228843999999</v>
          </cell>
          <cell r="EN70">
            <v>121.44383779</v>
          </cell>
          <cell r="EO70">
            <v>392.27474761999997</v>
          </cell>
          <cell r="EP70">
            <v>24.389055679999998</v>
          </cell>
          <cell r="EQ70">
            <v>8.9346473500000005</v>
          </cell>
          <cell r="ER70">
            <v>133.91205059000001</v>
          </cell>
          <cell r="ES70">
            <v>2.1138381900000001</v>
          </cell>
          <cell r="ET70">
            <v>67.086387580000007</v>
          </cell>
          <cell r="EU70">
            <v>4.0892954799999996</v>
          </cell>
          <cell r="EV70">
            <v>60.62252934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133.91205059000001</v>
          </cell>
          <cell r="FC70">
            <v>2.1138381900000001</v>
          </cell>
          <cell r="FD70">
            <v>67.086387580000007</v>
          </cell>
          <cell r="FE70">
            <v>4.0892954799999996</v>
          </cell>
          <cell r="FF70">
            <v>60.62252934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3102.5564480438834</v>
          </cell>
          <cell r="FO70">
            <v>0</v>
          </cell>
          <cell r="FP70">
            <v>175.58</v>
          </cell>
          <cell r="FQ70">
            <v>0</v>
          </cell>
          <cell r="FR70">
            <v>697.62100000000009</v>
          </cell>
          <cell r="FS70">
            <v>695.62100000000009</v>
          </cell>
          <cell r="FT70">
            <v>2</v>
          </cell>
          <cell r="FU70">
            <v>0</v>
          </cell>
          <cell r="FV70">
            <v>162</v>
          </cell>
          <cell r="FW70">
            <v>0</v>
          </cell>
          <cell r="FX70">
            <v>162</v>
          </cell>
          <cell r="FZ70">
            <v>604.26295830000004</v>
          </cell>
          <cell r="GA70">
            <v>0</v>
          </cell>
          <cell r="GB70">
            <v>10.842000000000002</v>
          </cell>
          <cell r="GC70">
            <v>0</v>
          </cell>
          <cell r="GD70">
            <v>18.175000000000001</v>
          </cell>
          <cell r="GE70">
            <v>18.175000000000001</v>
          </cell>
          <cell r="GF70">
            <v>0</v>
          </cell>
          <cell r="GG70">
            <v>0</v>
          </cell>
          <cell r="GH70">
            <v>112</v>
          </cell>
          <cell r="GI70">
            <v>0</v>
          </cell>
          <cell r="GJ70">
            <v>112</v>
          </cell>
          <cell r="GK70">
            <v>514.82344348999948</v>
          </cell>
          <cell r="GL70">
            <v>0</v>
          </cell>
          <cell r="GM70">
            <v>0</v>
          </cell>
          <cell r="GN70">
            <v>0</v>
          </cell>
          <cell r="GO70">
            <v>59.307000000000002</v>
          </cell>
          <cell r="GP70">
            <v>59.307000000000002</v>
          </cell>
          <cell r="GQ70">
            <v>0</v>
          </cell>
          <cell r="GR70">
            <v>0</v>
          </cell>
          <cell r="GS70">
            <v>1</v>
          </cell>
          <cell r="GT70">
            <v>0</v>
          </cell>
          <cell r="GU70">
            <v>1</v>
          </cell>
          <cell r="GV70">
            <v>475.62674384858701</v>
          </cell>
          <cell r="GW70">
            <v>0</v>
          </cell>
          <cell r="GX70">
            <v>0</v>
          </cell>
          <cell r="GY70">
            <v>0</v>
          </cell>
          <cell r="GZ70">
            <v>53</v>
          </cell>
          <cell r="HA70">
            <v>53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39.196699641412465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6.3069999999999995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660.58093822000001</v>
          </cell>
          <cell r="IZ70">
            <v>0</v>
          </cell>
          <cell r="JA70">
            <v>0</v>
          </cell>
          <cell r="JB70">
            <v>0</v>
          </cell>
          <cell r="JC70">
            <v>50.458500000000008</v>
          </cell>
          <cell r="JD70">
            <v>50.458500000000008</v>
          </cell>
          <cell r="JE70">
            <v>0</v>
          </cell>
          <cell r="JF70">
            <v>0</v>
          </cell>
          <cell r="JG70">
            <v>14</v>
          </cell>
          <cell r="JH70">
            <v>0</v>
          </cell>
          <cell r="JI70">
            <v>14</v>
          </cell>
          <cell r="JJ70">
            <v>2.0477729099999999</v>
          </cell>
          <cell r="JK70">
            <v>0</v>
          </cell>
          <cell r="JL70">
            <v>0</v>
          </cell>
          <cell r="JM70">
            <v>0</v>
          </cell>
          <cell r="JN70">
            <v>0.73250000000000004</v>
          </cell>
          <cell r="JO70">
            <v>0.73250000000000004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102.93556298</v>
          </cell>
          <cell r="JV70">
            <v>0</v>
          </cell>
          <cell r="JW70">
            <v>0</v>
          </cell>
          <cell r="JX70">
            <v>0</v>
          </cell>
          <cell r="JY70">
            <v>3.4590000000000001</v>
          </cell>
          <cell r="JZ70">
            <v>3.4590000000000001</v>
          </cell>
          <cell r="KA70">
            <v>0</v>
          </cell>
          <cell r="KB70">
            <v>0</v>
          </cell>
          <cell r="KC70">
            <v>3</v>
          </cell>
          <cell r="KD70">
            <v>0</v>
          </cell>
          <cell r="KE70">
            <v>3</v>
          </cell>
          <cell r="KF70">
            <v>555.59760232999997</v>
          </cell>
          <cell r="KG70">
            <v>0</v>
          </cell>
          <cell r="KH70">
            <v>0</v>
          </cell>
          <cell r="KI70">
            <v>0</v>
          </cell>
          <cell r="KJ70">
            <v>46.267000000000003</v>
          </cell>
          <cell r="KK70">
            <v>46.267000000000003</v>
          </cell>
          <cell r="KL70">
            <v>0</v>
          </cell>
          <cell r="KM70">
            <v>0</v>
          </cell>
          <cell r="KN70">
            <v>11</v>
          </cell>
          <cell r="KO70">
            <v>0</v>
          </cell>
          <cell r="KP70">
            <v>11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555.59760232999997</v>
          </cell>
          <cell r="LC70">
            <v>0</v>
          </cell>
          <cell r="LD70">
            <v>0</v>
          </cell>
          <cell r="LE70">
            <v>0</v>
          </cell>
          <cell r="LF70">
            <v>46.267000000000003</v>
          </cell>
          <cell r="LG70">
            <v>46.267000000000003</v>
          </cell>
          <cell r="LH70">
            <v>0</v>
          </cell>
          <cell r="LI70">
            <v>0</v>
          </cell>
          <cell r="LJ70">
            <v>11</v>
          </cell>
          <cell r="LK70">
            <v>0</v>
          </cell>
          <cell r="LL70">
            <v>11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0</v>
          </cell>
          <cell r="OM70">
            <v>0</v>
          </cell>
          <cell r="ON70">
            <v>0</v>
          </cell>
          <cell r="OO70">
            <v>0</v>
          </cell>
          <cell r="OP70">
            <v>0</v>
          </cell>
          <cell r="OR70">
            <v>0</v>
          </cell>
          <cell r="OT70">
            <v>2058.9576829299626</v>
          </cell>
        </row>
        <row r="71">
          <cell r="A71" t="str">
            <v>Г</v>
          </cell>
          <cell r="B71" t="str">
            <v>1.2.3.4</v>
          </cell>
          <cell r="C71" t="str">
            <v>«Установка приборов учета, класс напряжения 110 кВ и выше, всего, в том числе:»</v>
          </cell>
          <cell r="D71" t="str">
            <v>Г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852.29004287199996</v>
          </cell>
          <cell r="K71">
            <v>0</v>
          </cell>
          <cell r="L71">
            <v>852.29004287199996</v>
          </cell>
          <cell r="M71">
            <v>0</v>
          </cell>
          <cell r="N71">
            <v>0</v>
          </cell>
          <cell r="O71">
            <v>75.508838269152477</v>
          </cell>
          <cell r="P71">
            <v>178.17639041999999</v>
          </cell>
          <cell r="Q71">
            <v>598.60481432284746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3812.2178934788185</v>
          </cell>
          <cell r="CY71">
            <v>572.7289210797162</v>
          </cell>
          <cell r="CZ71">
            <v>1552.4358180467182</v>
          </cell>
          <cell r="DA71">
            <v>1396.6332410204841</v>
          </cell>
          <cell r="DB71">
            <v>351.73938608438334</v>
          </cell>
          <cell r="DE71">
            <v>0</v>
          </cell>
          <cell r="DF71">
            <v>0</v>
          </cell>
          <cell r="DG71">
            <v>606.57616354999993</v>
          </cell>
          <cell r="DH71">
            <v>0</v>
          </cell>
          <cell r="DI71">
            <v>606.57616354999993</v>
          </cell>
          <cell r="DJ71">
            <v>38.906113530000006</v>
          </cell>
          <cell r="DK71">
            <v>197.33895278</v>
          </cell>
          <cell r="DL71">
            <v>344.75768944999993</v>
          </cell>
          <cell r="DM71">
            <v>25.573407790000001</v>
          </cell>
          <cell r="DN71">
            <v>277.00832313952753</v>
          </cell>
          <cell r="DS71">
            <v>142.68802315457594</v>
          </cell>
          <cell r="DT71">
            <v>56.493174655273869</v>
          </cell>
          <cell r="DU71">
            <v>49.232590688265262</v>
          </cell>
          <cell r="DV71">
            <v>28.594534641412469</v>
          </cell>
          <cell r="DW71">
            <v>49.232590688265262</v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>
            <v>0</v>
          </cell>
          <cell r="EC71">
            <v>1004.8499368499999</v>
          </cell>
          <cell r="ED71">
            <v>348.15047532000006</v>
          </cell>
          <cell r="EE71">
            <v>555.31403745</v>
          </cell>
          <cell r="EF71">
            <v>28.478351160000003</v>
          </cell>
          <cell r="EG71">
            <v>72.907072920000005</v>
          </cell>
          <cell r="EH71">
            <v>323.89559782000003</v>
          </cell>
          <cell r="EI71">
            <v>224.59279934</v>
          </cell>
          <cell r="EJ71">
            <v>95.952902250000008</v>
          </cell>
          <cell r="EK71">
            <v>0</v>
          </cell>
          <cell r="EL71">
            <v>3.3498962299999997</v>
          </cell>
          <cell r="EM71">
            <v>547.04228843999999</v>
          </cell>
          <cell r="EN71">
            <v>121.44383779</v>
          </cell>
          <cell r="EO71">
            <v>392.27474761999997</v>
          </cell>
          <cell r="EP71">
            <v>24.389055679999998</v>
          </cell>
          <cell r="EQ71">
            <v>8.9346473500000005</v>
          </cell>
          <cell r="ER71">
            <v>133.91205059000001</v>
          </cell>
          <cell r="ES71">
            <v>2.1138381900000001</v>
          </cell>
          <cell r="ET71">
            <v>67.086387580000007</v>
          </cell>
          <cell r="EU71">
            <v>4.0892954799999996</v>
          </cell>
          <cell r="EV71">
            <v>60.62252934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133.91205059000001</v>
          </cell>
          <cell r="FC71">
            <v>2.1138381900000001</v>
          </cell>
          <cell r="FD71">
            <v>67.086387580000007</v>
          </cell>
          <cell r="FE71">
            <v>4.0892954799999996</v>
          </cell>
          <cell r="FF71">
            <v>60.62252934</v>
          </cell>
          <cell r="FG71" t="str">
            <v/>
          </cell>
          <cell r="FH71" t="str">
            <v/>
          </cell>
          <cell r="FI71" t="str">
            <v/>
          </cell>
          <cell r="FJ71" t="str">
            <v/>
          </cell>
          <cell r="FK71">
            <v>0</v>
          </cell>
          <cell r="FN71">
            <v>3102.5564480438834</v>
          </cell>
          <cell r="FO71">
            <v>0</v>
          </cell>
          <cell r="FP71">
            <v>175.58</v>
          </cell>
          <cell r="FQ71">
            <v>0</v>
          </cell>
          <cell r="FR71">
            <v>697.62100000000009</v>
          </cell>
          <cell r="FS71">
            <v>695.62100000000009</v>
          </cell>
          <cell r="FT71">
            <v>2</v>
          </cell>
          <cell r="FU71">
            <v>0</v>
          </cell>
          <cell r="FV71">
            <v>162</v>
          </cell>
          <cell r="FW71">
            <v>0</v>
          </cell>
          <cell r="FX71">
            <v>162</v>
          </cell>
          <cell r="FZ71">
            <v>604.26295830000004</v>
          </cell>
          <cell r="GA71">
            <v>0</v>
          </cell>
          <cell r="GB71">
            <v>10.842000000000002</v>
          </cell>
          <cell r="GC71">
            <v>0</v>
          </cell>
          <cell r="GD71">
            <v>18.175000000000001</v>
          </cell>
          <cell r="GE71">
            <v>18.175000000000001</v>
          </cell>
          <cell r="GF71">
            <v>0</v>
          </cell>
          <cell r="GG71">
            <v>0</v>
          </cell>
          <cell r="GH71">
            <v>112</v>
          </cell>
          <cell r="GI71">
            <v>0</v>
          </cell>
          <cell r="GJ71">
            <v>112</v>
          </cell>
          <cell r="GK71">
            <v>514.82344348999948</v>
          </cell>
          <cell r="GL71">
            <v>0</v>
          </cell>
          <cell r="GM71">
            <v>0</v>
          </cell>
          <cell r="GN71">
            <v>0</v>
          </cell>
          <cell r="GO71">
            <v>59.307000000000002</v>
          </cell>
          <cell r="GP71">
            <v>59.307000000000002</v>
          </cell>
          <cell r="GQ71">
            <v>0</v>
          </cell>
          <cell r="GR71">
            <v>0</v>
          </cell>
          <cell r="GS71">
            <v>1</v>
          </cell>
          <cell r="GT71">
            <v>0</v>
          </cell>
          <cell r="GU71">
            <v>1</v>
          </cell>
          <cell r="GV71">
            <v>475.62674384858701</v>
          </cell>
          <cell r="GW71">
            <v>0</v>
          </cell>
          <cell r="GX71">
            <v>0</v>
          </cell>
          <cell r="GY71">
            <v>0</v>
          </cell>
          <cell r="GZ71">
            <v>53</v>
          </cell>
          <cell r="HA71">
            <v>53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39.196699641412465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6.3069999999999995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660.58093822000001</v>
          </cell>
          <cell r="IZ71">
            <v>0</v>
          </cell>
          <cell r="JA71">
            <v>0</v>
          </cell>
          <cell r="JB71">
            <v>0</v>
          </cell>
          <cell r="JC71">
            <v>50.458500000000008</v>
          </cell>
          <cell r="JD71">
            <v>50.458500000000008</v>
          </cell>
          <cell r="JE71">
            <v>0</v>
          </cell>
          <cell r="JF71">
            <v>0</v>
          </cell>
          <cell r="JG71">
            <v>14</v>
          </cell>
          <cell r="JH71">
            <v>0</v>
          </cell>
          <cell r="JI71">
            <v>14</v>
          </cell>
          <cell r="JJ71">
            <v>2.0477729099999999</v>
          </cell>
          <cell r="JK71">
            <v>0</v>
          </cell>
          <cell r="JL71">
            <v>0</v>
          </cell>
          <cell r="JM71">
            <v>0</v>
          </cell>
          <cell r="JN71">
            <v>0.73250000000000004</v>
          </cell>
          <cell r="JO71">
            <v>0.73250000000000004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102.93556298</v>
          </cell>
          <cell r="JV71">
            <v>0</v>
          </cell>
          <cell r="JW71">
            <v>0</v>
          </cell>
          <cell r="JX71">
            <v>0</v>
          </cell>
          <cell r="JY71">
            <v>3.4590000000000001</v>
          </cell>
          <cell r="JZ71">
            <v>3.4590000000000001</v>
          </cell>
          <cell r="KA71">
            <v>0</v>
          </cell>
          <cell r="KB71">
            <v>0</v>
          </cell>
          <cell r="KC71">
            <v>3</v>
          </cell>
          <cell r="KD71">
            <v>0</v>
          </cell>
          <cell r="KE71">
            <v>3</v>
          </cell>
          <cell r="KF71">
            <v>555.59760232999997</v>
          </cell>
          <cell r="KG71">
            <v>0</v>
          </cell>
          <cell r="KH71">
            <v>0</v>
          </cell>
          <cell r="KI71">
            <v>0</v>
          </cell>
          <cell r="KJ71">
            <v>46.267000000000003</v>
          </cell>
          <cell r="KK71">
            <v>46.267000000000003</v>
          </cell>
          <cell r="KL71">
            <v>0</v>
          </cell>
          <cell r="KM71">
            <v>0</v>
          </cell>
          <cell r="KN71">
            <v>11</v>
          </cell>
          <cell r="KO71">
            <v>0</v>
          </cell>
          <cell r="KP71">
            <v>11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555.59760232999997</v>
          </cell>
          <cell r="LC71">
            <v>0</v>
          </cell>
          <cell r="LD71">
            <v>0</v>
          </cell>
          <cell r="LE71">
            <v>0</v>
          </cell>
          <cell r="LF71">
            <v>46.267000000000003</v>
          </cell>
          <cell r="LG71">
            <v>46.267000000000003</v>
          </cell>
          <cell r="LH71">
            <v>0</v>
          </cell>
          <cell r="LI71">
            <v>0</v>
          </cell>
          <cell r="LJ71">
            <v>11</v>
          </cell>
          <cell r="LK71">
            <v>0</v>
          </cell>
          <cell r="LL71">
            <v>11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0</v>
          </cell>
          <cell r="OM71">
            <v>0</v>
          </cell>
          <cell r="ON71">
            <v>0</v>
          </cell>
          <cell r="OO71">
            <v>0</v>
          </cell>
          <cell r="OP71">
            <v>0</v>
          </cell>
          <cell r="OR71">
            <v>0</v>
          </cell>
          <cell r="OT71">
            <v>2058.9576829299626</v>
          </cell>
        </row>
        <row r="72">
          <cell r="A72" t="str">
            <v>Г</v>
          </cell>
          <cell r="B72" t="str">
            <v>1.2.3.5</v>
          </cell>
          <cell r="C72" t="str">
            <v>«Включение приборов учета в систему сбора и передачи данных, класс напряжения 0,22 (0,4) кВ, всего, в том числе:»</v>
          </cell>
          <cell r="D72" t="str">
            <v>Г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852.29004287199996</v>
          </cell>
          <cell r="K72">
            <v>0</v>
          </cell>
          <cell r="L72">
            <v>852.29004287199996</v>
          </cell>
          <cell r="M72">
            <v>0</v>
          </cell>
          <cell r="N72">
            <v>0</v>
          </cell>
          <cell r="O72">
            <v>75.508838269152477</v>
          </cell>
          <cell r="P72">
            <v>178.17639041999999</v>
          </cell>
          <cell r="Q72">
            <v>598.60481432284746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3812.2178934788185</v>
          </cell>
          <cell r="CY72">
            <v>572.7289210797162</v>
          </cell>
          <cell r="CZ72">
            <v>1552.4358180467182</v>
          </cell>
          <cell r="DA72">
            <v>1396.6332410204841</v>
          </cell>
          <cell r="DB72">
            <v>351.73938608438334</v>
          </cell>
          <cell r="DE72">
            <v>0</v>
          </cell>
          <cell r="DF72">
            <v>0</v>
          </cell>
          <cell r="DG72">
            <v>606.57616354999993</v>
          </cell>
          <cell r="DH72">
            <v>0</v>
          </cell>
          <cell r="DI72">
            <v>606.57616354999993</v>
          </cell>
          <cell r="DJ72">
            <v>38.906113530000006</v>
          </cell>
          <cell r="DK72">
            <v>197.33895278</v>
          </cell>
          <cell r="DL72">
            <v>344.75768944999993</v>
          </cell>
          <cell r="DM72">
            <v>25.573407790000001</v>
          </cell>
          <cell r="DN72">
            <v>277.00832313952753</v>
          </cell>
          <cell r="DS72">
            <v>142.68802315457594</v>
          </cell>
          <cell r="DT72">
            <v>56.493174655273869</v>
          </cell>
          <cell r="DU72">
            <v>49.232590688265262</v>
          </cell>
          <cell r="DV72">
            <v>28.594534641412469</v>
          </cell>
          <cell r="DW72">
            <v>49.232590688265262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1004.8499368499999</v>
          </cell>
          <cell r="ED72">
            <v>348.15047532000006</v>
          </cell>
          <cell r="EE72">
            <v>555.31403745</v>
          </cell>
          <cell r="EF72">
            <v>28.478351160000003</v>
          </cell>
          <cell r="EG72">
            <v>72.907072920000005</v>
          </cell>
          <cell r="EH72">
            <v>323.89559782000003</v>
          </cell>
          <cell r="EI72">
            <v>224.59279934</v>
          </cell>
          <cell r="EJ72">
            <v>95.952902250000008</v>
          </cell>
          <cell r="EK72">
            <v>0</v>
          </cell>
          <cell r="EL72">
            <v>3.3498962299999997</v>
          </cell>
          <cell r="EM72">
            <v>547.04228843999999</v>
          </cell>
          <cell r="EN72">
            <v>121.44383779</v>
          </cell>
          <cell r="EO72">
            <v>392.27474761999997</v>
          </cell>
          <cell r="EP72">
            <v>24.389055679999998</v>
          </cell>
          <cell r="EQ72">
            <v>8.9346473500000005</v>
          </cell>
          <cell r="ER72">
            <v>133.91205059000001</v>
          </cell>
          <cell r="ES72">
            <v>2.1138381900000001</v>
          </cell>
          <cell r="ET72">
            <v>67.086387580000007</v>
          </cell>
          <cell r="EU72">
            <v>4.0892954799999996</v>
          </cell>
          <cell r="EV72">
            <v>60.62252934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133.91205059000001</v>
          </cell>
          <cell r="FC72">
            <v>2.1138381900000001</v>
          </cell>
          <cell r="FD72">
            <v>67.086387580000007</v>
          </cell>
          <cell r="FE72">
            <v>4.0892954799999996</v>
          </cell>
          <cell r="FF72">
            <v>60.62252934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3102.5564480438834</v>
          </cell>
          <cell r="FO72">
            <v>0</v>
          </cell>
          <cell r="FP72">
            <v>175.58</v>
          </cell>
          <cell r="FQ72">
            <v>0</v>
          </cell>
          <cell r="FR72">
            <v>697.62100000000009</v>
          </cell>
          <cell r="FS72">
            <v>695.62100000000009</v>
          </cell>
          <cell r="FT72">
            <v>2</v>
          </cell>
          <cell r="FU72">
            <v>0</v>
          </cell>
          <cell r="FV72">
            <v>162</v>
          </cell>
          <cell r="FW72">
            <v>0</v>
          </cell>
          <cell r="FX72">
            <v>162</v>
          </cell>
          <cell r="FZ72">
            <v>604.26295830000004</v>
          </cell>
          <cell r="GA72">
            <v>0</v>
          </cell>
          <cell r="GB72">
            <v>10.842000000000002</v>
          </cell>
          <cell r="GC72">
            <v>0</v>
          </cell>
          <cell r="GD72">
            <v>18.175000000000001</v>
          </cell>
          <cell r="GE72">
            <v>18.175000000000001</v>
          </cell>
          <cell r="GF72">
            <v>0</v>
          </cell>
          <cell r="GG72">
            <v>0</v>
          </cell>
          <cell r="GH72">
            <v>112</v>
          </cell>
          <cell r="GI72">
            <v>0</v>
          </cell>
          <cell r="GJ72">
            <v>112</v>
          </cell>
          <cell r="GK72">
            <v>514.82344348999948</v>
          </cell>
          <cell r="GL72">
            <v>0</v>
          </cell>
          <cell r="GM72">
            <v>0</v>
          </cell>
          <cell r="GN72">
            <v>0</v>
          </cell>
          <cell r="GO72">
            <v>59.307000000000002</v>
          </cell>
          <cell r="GP72">
            <v>59.307000000000002</v>
          </cell>
          <cell r="GQ72">
            <v>0</v>
          </cell>
          <cell r="GR72">
            <v>0</v>
          </cell>
          <cell r="GS72">
            <v>1</v>
          </cell>
          <cell r="GT72">
            <v>0</v>
          </cell>
          <cell r="GU72">
            <v>1</v>
          </cell>
          <cell r="GV72">
            <v>475.62674384858701</v>
          </cell>
          <cell r="GW72">
            <v>0</v>
          </cell>
          <cell r="GX72">
            <v>0</v>
          </cell>
          <cell r="GY72">
            <v>0</v>
          </cell>
          <cell r="GZ72">
            <v>53</v>
          </cell>
          <cell r="HA72">
            <v>53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39.196699641412465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6.3069999999999995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660.58093822000001</v>
          </cell>
          <cell r="IZ72">
            <v>0</v>
          </cell>
          <cell r="JA72">
            <v>0</v>
          </cell>
          <cell r="JB72">
            <v>0</v>
          </cell>
          <cell r="JC72">
            <v>50.458500000000008</v>
          </cell>
          <cell r="JD72">
            <v>50.458500000000008</v>
          </cell>
          <cell r="JE72">
            <v>0</v>
          </cell>
          <cell r="JF72">
            <v>0</v>
          </cell>
          <cell r="JG72">
            <v>14</v>
          </cell>
          <cell r="JH72">
            <v>0</v>
          </cell>
          <cell r="JI72">
            <v>14</v>
          </cell>
          <cell r="JJ72">
            <v>2.0477729099999999</v>
          </cell>
          <cell r="JK72">
            <v>0</v>
          </cell>
          <cell r="JL72">
            <v>0</v>
          </cell>
          <cell r="JM72">
            <v>0</v>
          </cell>
          <cell r="JN72">
            <v>0.73250000000000004</v>
          </cell>
          <cell r="JO72">
            <v>0.73250000000000004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102.93556298</v>
          </cell>
          <cell r="JV72">
            <v>0</v>
          </cell>
          <cell r="JW72">
            <v>0</v>
          </cell>
          <cell r="JX72">
            <v>0</v>
          </cell>
          <cell r="JY72">
            <v>3.4590000000000001</v>
          </cell>
          <cell r="JZ72">
            <v>3.4590000000000001</v>
          </cell>
          <cell r="KA72">
            <v>0</v>
          </cell>
          <cell r="KB72">
            <v>0</v>
          </cell>
          <cell r="KC72">
            <v>3</v>
          </cell>
          <cell r="KD72">
            <v>0</v>
          </cell>
          <cell r="KE72">
            <v>3</v>
          </cell>
          <cell r="KF72">
            <v>555.59760232999997</v>
          </cell>
          <cell r="KG72">
            <v>0</v>
          </cell>
          <cell r="KH72">
            <v>0</v>
          </cell>
          <cell r="KI72">
            <v>0</v>
          </cell>
          <cell r="KJ72">
            <v>46.267000000000003</v>
          </cell>
          <cell r="KK72">
            <v>46.267000000000003</v>
          </cell>
          <cell r="KL72">
            <v>0</v>
          </cell>
          <cell r="KM72">
            <v>0</v>
          </cell>
          <cell r="KN72">
            <v>11</v>
          </cell>
          <cell r="KO72">
            <v>0</v>
          </cell>
          <cell r="KP72">
            <v>11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555.59760232999997</v>
          </cell>
          <cell r="LC72">
            <v>0</v>
          </cell>
          <cell r="LD72">
            <v>0</v>
          </cell>
          <cell r="LE72">
            <v>0</v>
          </cell>
          <cell r="LF72">
            <v>46.267000000000003</v>
          </cell>
          <cell r="LG72">
            <v>46.267000000000003</v>
          </cell>
          <cell r="LH72">
            <v>0</v>
          </cell>
          <cell r="LI72">
            <v>0</v>
          </cell>
          <cell r="LJ72">
            <v>11</v>
          </cell>
          <cell r="LK72">
            <v>0</v>
          </cell>
          <cell r="LL72">
            <v>11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0</v>
          </cell>
          <cell r="OM72">
            <v>0</v>
          </cell>
          <cell r="ON72">
            <v>0</v>
          </cell>
          <cell r="OO72">
            <v>0</v>
          </cell>
          <cell r="OP72">
            <v>0</v>
          </cell>
          <cell r="OR72">
            <v>0</v>
          </cell>
          <cell r="OT72">
            <v>2058.9576829299626</v>
          </cell>
        </row>
        <row r="73">
          <cell r="A73" t="str">
            <v>Г</v>
          </cell>
          <cell r="B73" t="str">
            <v>1.2.3.6</v>
          </cell>
          <cell r="C73" t="str">
            <v>«Включение приборов учета в систему сбора и передачи данных, класс напряжения 6 (10) кВ, всего, в том числе:»</v>
          </cell>
          <cell r="D73" t="str">
            <v>Г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852.29004287199996</v>
          </cell>
          <cell r="K73">
            <v>0</v>
          </cell>
          <cell r="L73">
            <v>852.29004287199996</v>
          </cell>
          <cell r="M73">
            <v>0</v>
          </cell>
          <cell r="N73">
            <v>0</v>
          </cell>
          <cell r="O73">
            <v>75.508838269152477</v>
          </cell>
          <cell r="P73">
            <v>178.17639041999999</v>
          </cell>
          <cell r="Q73">
            <v>598.60481432284746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3812.2178934788185</v>
          </cell>
          <cell r="CY73">
            <v>572.7289210797162</v>
          </cell>
          <cell r="CZ73">
            <v>1552.4358180467182</v>
          </cell>
          <cell r="DA73">
            <v>1396.6332410204841</v>
          </cell>
          <cell r="DB73">
            <v>351.73938608438334</v>
          </cell>
          <cell r="DE73">
            <v>0</v>
          </cell>
          <cell r="DF73">
            <v>0</v>
          </cell>
          <cell r="DG73">
            <v>606.57616354999993</v>
          </cell>
          <cell r="DH73">
            <v>0</v>
          </cell>
          <cell r="DI73">
            <v>606.57616354999993</v>
          </cell>
          <cell r="DJ73">
            <v>38.906113530000006</v>
          </cell>
          <cell r="DK73">
            <v>197.33895278</v>
          </cell>
          <cell r="DL73">
            <v>344.75768944999993</v>
          </cell>
          <cell r="DM73">
            <v>25.573407790000001</v>
          </cell>
          <cell r="DN73">
            <v>277.00832313952753</v>
          </cell>
          <cell r="DS73">
            <v>142.68802315457594</v>
          </cell>
          <cell r="DT73">
            <v>56.493174655273869</v>
          </cell>
          <cell r="DU73">
            <v>49.232590688265262</v>
          </cell>
          <cell r="DV73">
            <v>28.594534641412469</v>
          </cell>
          <cell r="DW73">
            <v>49.232590688265262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1004.8499368499999</v>
          </cell>
          <cell r="ED73">
            <v>348.15047532000006</v>
          </cell>
          <cell r="EE73">
            <v>555.31403745</v>
          </cell>
          <cell r="EF73">
            <v>28.478351160000003</v>
          </cell>
          <cell r="EG73">
            <v>72.907072920000005</v>
          </cell>
          <cell r="EH73">
            <v>323.89559782000003</v>
          </cell>
          <cell r="EI73">
            <v>224.59279934</v>
          </cell>
          <cell r="EJ73">
            <v>95.952902250000008</v>
          </cell>
          <cell r="EK73">
            <v>0</v>
          </cell>
          <cell r="EL73">
            <v>3.3498962299999997</v>
          </cell>
          <cell r="EM73">
            <v>547.04228843999999</v>
          </cell>
          <cell r="EN73">
            <v>121.44383779</v>
          </cell>
          <cell r="EO73">
            <v>392.27474761999997</v>
          </cell>
          <cell r="EP73">
            <v>24.389055679999998</v>
          </cell>
          <cell r="EQ73">
            <v>8.9346473500000005</v>
          </cell>
          <cell r="ER73">
            <v>133.91205059000001</v>
          </cell>
          <cell r="ES73">
            <v>2.1138381900000001</v>
          </cell>
          <cell r="ET73">
            <v>67.086387580000007</v>
          </cell>
          <cell r="EU73">
            <v>4.0892954799999996</v>
          </cell>
          <cell r="EV73">
            <v>60.62252934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133.91205059000001</v>
          </cell>
          <cell r="FC73">
            <v>2.1138381900000001</v>
          </cell>
          <cell r="FD73">
            <v>67.086387580000007</v>
          </cell>
          <cell r="FE73">
            <v>4.0892954799999996</v>
          </cell>
          <cell r="FF73">
            <v>60.62252934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3102.5564480438834</v>
          </cell>
          <cell r="FO73">
            <v>0</v>
          </cell>
          <cell r="FP73">
            <v>175.58</v>
          </cell>
          <cell r="FQ73">
            <v>0</v>
          </cell>
          <cell r="FR73">
            <v>697.62100000000009</v>
          </cell>
          <cell r="FS73">
            <v>695.62100000000009</v>
          </cell>
          <cell r="FT73">
            <v>2</v>
          </cell>
          <cell r="FU73">
            <v>0</v>
          </cell>
          <cell r="FV73">
            <v>162</v>
          </cell>
          <cell r="FW73">
            <v>0</v>
          </cell>
          <cell r="FX73">
            <v>162</v>
          </cell>
          <cell r="FZ73">
            <v>604.26295830000004</v>
          </cell>
          <cell r="GA73">
            <v>0</v>
          </cell>
          <cell r="GB73">
            <v>10.842000000000002</v>
          </cell>
          <cell r="GC73">
            <v>0</v>
          </cell>
          <cell r="GD73">
            <v>18.175000000000001</v>
          </cell>
          <cell r="GE73">
            <v>18.175000000000001</v>
          </cell>
          <cell r="GF73">
            <v>0</v>
          </cell>
          <cell r="GG73">
            <v>0</v>
          </cell>
          <cell r="GH73">
            <v>112</v>
          </cell>
          <cell r="GI73">
            <v>0</v>
          </cell>
          <cell r="GJ73">
            <v>112</v>
          </cell>
          <cell r="GK73">
            <v>514.82344348999948</v>
          </cell>
          <cell r="GL73">
            <v>0</v>
          </cell>
          <cell r="GM73">
            <v>0</v>
          </cell>
          <cell r="GN73">
            <v>0</v>
          </cell>
          <cell r="GO73">
            <v>59.307000000000002</v>
          </cell>
          <cell r="GP73">
            <v>59.307000000000002</v>
          </cell>
          <cell r="GQ73">
            <v>0</v>
          </cell>
          <cell r="GR73">
            <v>0</v>
          </cell>
          <cell r="GS73">
            <v>1</v>
          </cell>
          <cell r="GT73">
            <v>0</v>
          </cell>
          <cell r="GU73">
            <v>1</v>
          </cell>
          <cell r="GV73">
            <v>475.62674384858701</v>
          </cell>
          <cell r="GW73">
            <v>0</v>
          </cell>
          <cell r="GX73">
            <v>0</v>
          </cell>
          <cell r="GY73">
            <v>0</v>
          </cell>
          <cell r="GZ73">
            <v>53</v>
          </cell>
          <cell r="HA73">
            <v>53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39.196699641412465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6.3069999999999995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660.58093822000001</v>
          </cell>
          <cell r="IZ73">
            <v>0</v>
          </cell>
          <cell r="JA73">
            <v>0</v>
          </cell>
          <cell r="JB73">
            <v>0</v>
          </cell>
          <cell r="JC73">
            <v>50.458500000000008</v>
          </cell>
          <cell r="JD73">
            <v>50.458500000000008</v>
          </cell>
          <cell r="JE73">
            <v>0</v>
          </cell>
          <cell r="JF73">
            <v>0</v>
          </cell>
          <cell r="JG73">
            <v>14</v>
          </cell>
          <cell r="JH73">
            <v>0</v>
          </cell>
          <cell r="JI73">
            <v>14</v>
          </cell>
          <cell r="JJ73">
            <v>2.0477729099999999</v>
          </cell>
          <cell r="JK73">
            <v>0</v>
          </cell>
          <cell r="JL73">
            <v>0</v>
          </cell>
          <cell r="JM73">
            <v>0</v>
          </cell>
          <cell r="JN73">
            <v>0.73250000000000004</v>
          </cell>
          <cell r="JO73">
            <v>0.73250000000000004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102.93556298</v>
          </cell>
          <cell r="JV73">
            <v>0</v>
          </cell>
          <cell r="JW73">
            <v>0</v>
          </cell>
          <cell r="JX73">
            <v>0</v>
          </cell>
          <cell r="JY73">
            <v>3.4590000000000001</v>
          </cell>
          <cell r="JZ73">
            <v>3.4590000000000001</v>
          </cell>
          <cell r="KA73">
            <v>0</v>
          </cell>
          <cell r="KB73">
            <v>0</v>
          </cell>
          <cell r="KC73">
            <v>3</v>
          </cell>
          <cell r="KD73">
            <v>0</v>
          </cell>
          <cell r="KE73">
            <v>3</v>
          </cell>
          <cell r="KF73">
            <v>555.59760232999997</v>
          </cell>
          <cell r="KG73">
            <v>0</v>
          </cell>
          <cell r="KH73">
            <v>0</v>
          </cell>
          <cell r="KI73">
            <v>0</v>
          </cell>
          <cell r="KJ73">
            <v>46.267000000000003</v>
          </cell>
          <cell r="KK73">
            <v>46.267000000000003</v>
          </cell>
          <cell r="KL73">
            <v>0</v>
          </cell>
          <cell r="KM73">
            <v>0</v>
          </cell>
          <cell r="KN73">
            <v>11</v>
          </cell>
          <cell r="KO73">
            <v>0</v>
          </cell>
          <cell r="KP73">
            <v>11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555.59760232999997</v>
          </cell>
          <cell r="LC73">
            <v>0</v>
          </cell>
          <cell r="LD73">
            <v>0</v>
          </cell>
          <cell r="LE73">
            <v>0</v>
          </cell>
          <cell r="LF73">
            <v>46.267000000000003</v>
          </cell>
          <cell r="LG73">
            <v>46.267000000000003</v>
          </cell>
          <cell r="LH73">
            <v>0</v>
          </cell>
          <cell r="LI73">
            <v>0</v>
          </cell>
          <cell r="LJ73">
            <v>11</v>
          </cell>
          <cell r="LK73">
            <v>0</v>
          </cell>
          <cell r="LL73">
            <v>11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0</v>
          </cell>
          <cell r="OM73">
            <v>0</v>
          </cell>
          <cell r="ON73">
            <v>0</v>
          </cell>
          <cell r="OO73">
            <v>0</v>
          </cell>
          <cell r="OP73">
            <v>0</v>
          </cell>
          <cell r="OR73">
            <v>0</v>
          </cell>
          <cell r="OT73">
            <v>2058.9576829299626</v>
          </cell>
        </row>
        <row r="74">
          <cell r="A74" t="str">
            <v>Г</v>
          </cell>
          <cell r="B74" t="str">
            <v>1.2.3.7</v>
          </cell>
          <cell r="C74" t="str">
            <v>«Включение приборов учета в систему сбора и передачи данных, класс напряжения 35 кВ, всего, в том числе:»</v>
          </cell>
          <cell r="D74" t="str">
            <v>Г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852.29004287199996</v>
          </cell>
          <cell r="K74">
            <v>0</v>
          </cell>
          <cell r="L74">
            <v>852.29004287199996</v>
          </cell>
          <cell r="M74">
            <v>0</v>
          </cell>
          <cell r="N74">
            <v>0</v>
          </cell>
          <cell r="O74">
            <v>75.508838269152477</v>
          </cell>
          <cell r="P74">
            <v>178.17639041999999</v>
          </cell>
          <cell r="Q74">
            <v>598.60481432284746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3812.2178934788185</v>
          </cell>
          <cell r="CY74">
            <v>572.7289210797162</v>
          </cell>
          <cell r="CZ74">
            <v>1552.4358180467182</v>
          </cell>
          <cell r="DA74">
            <v>1396.6332410204841</v>
          </cell>
          <cell r="DB74">
            <v>351.73938608438334</v>
          </cell>
          <cell r="DE74">
            <v>0</v>
          </cell>
          <cell r="DF74">
            <v>0</v>
          </cell>
          <cell r="DG74">
            <v>606.57616354999993</v>
          </cell>
          <cell r="DH74">
            <v>0</v>
          </cell>
          <cell r="DI74">
            <v>606.57616354999993</v>
          </cell>
          <cell r="DJ74">
            <v>38.906113530000006</v>
          </cell>
          <cell r="DK74">
            <v>197.33895278</v>
          </cell>
          <cell r="DL74">
            <v>344.75768944999993</v>
          </cell>
          <cell r="DM74">
            <v>25.573407790000001</v>
          </cell>
          <cell r="DN74">
            <v>277.00832313952753</v>
          </cell>
          <cell r="DS74">
            <v>142.68802315457594</v>
          </cell>
          <cell r="DT74">
            <v>56.493174655273869</v>
          </cell>
          <cell r="DU74">
            <v>49.232590688265262</v>
          </cell>
          <cell r="DV74">
            <v>28.594534641412469</v>
          </cell>
          <cell r="DW74">
            <v>49.232590688265262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1004.8499368499999</v>
          </cell>
          <cell r="ED74">
            <v>348.15047532000006</v>
          </cell>
          <cell r="EE74">
            <v>555.31403745</v>
          </cell>
          <cell r="EF74">
            <v>28.478351160000003</v>
          </cell>
          <cell r="EG74">
            <v>72.907072920000005</v>
          </cell>
          <cell r="EH74">
            <v>323.89559782000003</v>
          </cell>
          <cell r="EI74">
            <v>224.59279934</v>
          </cell>
          <cell r="EJ74">
            <v>95.952902250000008</v>
          </cell>
          <cell r="EK74">
            <v>0</v>
          </cell>
          <cell r="EL74">
            <v>3.3498962299999997</v>
          </cell>
          <cell r="EM74">
            <v>547.04228843999999</v>
          </cell>
          <cell r="EN74">
            <v>121.44383779</v>
          </cell>
          <cell r="EO74">
            <v>392.27474761999997</v>
          </cell>
          <cell r="EP74">
            <v>24.389055679999998</v>
          </cell>
          <cell r="EQ74">
            <v>8.9346473500000005</v>
          </cell>
          <cell r="ER74">
            <v>133.91205059000001</v>
          </cell>
          <cell r="ES74">
            <v>2.1138381900000001</v>
          </cell>
          <cell r="ET74">
            <v>67.086387580000007</v>
          </cell>
          <cell r="EU74">
            <v>4.0892954799999996</v>
          </cell>
          <cell r="EV74">
            <v>60.62252934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133.91205059000001</v>
          </cell>
          <cell r="FC74">
            <v>2.1138381900000001</v>
          </cell>
          <cell r="FD74">
            <v>67.086387580000007</v>
          </cell>
          <cell r="FE74">
            <v>4.0892954799999996</v>
          </cell>
          <cell r="FF74">
            <v>60.62252934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3102.5564480438834</v>
          </cell>
          <cell r="FO74">
            <v>0</v>
          </cell>
          <cell r="FP74">
            <v>175.58</v>
          </cell>
          <cell r="FQ74">
            <v>0</v>
          </cell>
          <cell r="FR74">
            <v>697.62100000000009</v>
          </cell>
          <cell r="FS74">
            <v>695.62100000000009</v>
          </cell>
          <cell r="FT74">
            <v>2</v>
          </cell>
          <cell r="FU74">
            <v>0</v>
          </cell>
          <cell r="FV74">
            <v>162</v>
          </cell>
          <cell r="FW74">
            <v>0</v>
          </cell>
          <cell r="FX74">
            <v>162</v>
          </cell>
          <cell r="FZ74">
            <v>604.26295830000004</v>
          </cell>
          <cell r="GA74">
            <v>0</v>
          </cell>
          <cell r="GB74">
            <v>10.842000000000002</v>
          </cell>
          <cell r="GC74">
            <v>0</v>
          </cell>
          <cell r="GD74">
            <v>18.175000000000001</v>
          </cell>
          <cell r="GE74">
            <v>18.175000000000001</v>
          </cell>
          <cell r="GF74">
            <v>0</v>
          </cell>
          <cell r="GG74">
            <v>0</v>
          </cell>
          <cell r="GH74">
            <v>112</v>
          </cell>
          <cell r="GI74">
            <v>0</v>
          </cell>
          <cell r="GJ74">
            <v>112</v>
          </cell>
          <cell r="GK74">
            <v>514.82344348999948</v>
          </cell>
          <cell r="GL74">
            <v>0</v>
          </cell>
          <cell r="GM74">
            <v>0</v>
          </cell>
          <cell r="GN74">
            <v>0</v>
          </cell>
          <cell r="GO74">
            <v>59.307000000000002</v>
          </cell>
          <cell r="GP74">
            <v>59.307000000000002</v>
          </cell>
          <cell r="GQ74">
            <v>0</v>
          </cell>
          <cell r="GR74">
            <v>0</v>
          </cell>
          <cell r="GS74">
            <v>1</v>
          </cell>
          <cell r="GT74">
            <v>0</v>
          </cell>
          <cell r="GU74">
            <v>1</v>
          </cell>
          <cell r="GV74">
            <v>475.62674384858701</v>
          </cell>
          <cell r="GW74">
            <v>0</v>
          </cell>
          <cell r="GX74">
            <v>0</v>
          </cell>
          <cell r="GY74">
            <v>0</v>
          </cell>
          <cell r="GZ74">
            <v>53</v>
          </cell>
          <cell r="HA74">
            <v>53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39.196699641412465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6.3069999999999995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660.58093822000001</v>
          </cell>
          <cell r="IZ74">
            <v>0</v>
          </cell>
          <cell r="JA74">
            <v>0</v>
          </cell>
          <cell r="JB74">
            <v>0</v>
          </cell>
          <cell r="JC74">
            <v>50.458500000000008</v>
          </cell>
          <cell r="JD74">
            <v>50.458500000000008</v>
          </cell>
          <cell r="JE74">
            <v>0</v>
          </cell>
          <cell r="JF74">
            <v>0</v>
          </cell>
          <cell r="JG74">
            <v>14</v>
          </cell>
          <cell r="JH74">
            <v>0</v>
          </cell>
          <cell r="JI74">
            <v>14</v>
          </cell>
          <cell r="JJ74">
            <v>2.0477729099999999</v>
          </cell>
          <cell r="JK74">
            <v>0</v>
          </cell>
          <cell r="JL74">
            <v>0</v>
          </cell>
          <cell r="JM74">
            <v>0</v>
          </cell>
          <cell r="JN74">
            <v>0.73250000000000004</v>
          </cell>
          <cell r="JO74">
            <v>0.73250000000000004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102.93556298</v>
          </cell>
          <cell r="JV74">
            <v>0</v>
          </cell>
          <cell r="JW74">
            <v>0</v>
          </cell>
          <cell r="JX74">
            <v>0</v>
          </cell>
          <cell r="JY74">
            <v>3.4590000000000001</v>
          </cell>
          <cell r="JZ74">
            <v>3.4590000000000001</v>
          </cell>
          <cell r="KA74">
            <v>0</v>
          </cell>
          <cell r="KB74">
            <v>0</v>
          </cell>
          <cell r="KC74">
            <v>3</v>
          </cell>
          <cell r="KD74">
            <v>0</v>
          </cell>
          <cell r="KE74">
            <v>3</v>
          </cell>
          <cell r="KF74">
            <v>555.59760232999997</v>
          </cell>
          <cell r="KG74">
            <v>0</v>
          </cell>
          <cell r="KH74">
            <v>0</v>
          </cell>
          <cell r="KI74">
            <v>0</v>
          </cell>
          <cell r="KJ74">
            <v>46.267000000000003</v>
          </cell>
          <cell r="KK74">
            <v>46.267000000000003</v>
          </cell>
          <cell r="KL74">
            <v>0</v>
          </cell>
          <cell r="KM74">
            <v>0</v>
          </cell>
          <cell r="KN74">
            <v>11</v>
          </cell>
          <cell r="KO74">
            <v>0</v>
          </cell>
          <cell r="KP74">
            <v>11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555.59760232999997</v>
          </cell>
          <cell r="LC74">
            <v>0</v>
          </cell>
          <cell r="LD74">
            <v>0</v>
          </cell>
          <cell r="LE74">
            <v>0</v>
          </cell>
          <cell r="LF74">
            <v>46.267000000000003</v>
          </cell>
          <cell r="LG74">
            <v>46.267000000000003</v>
          </cell>
          <cell r="LH74">
            <v>0</v>
          </cell>
          <cell r="LI74">
            <v>0</v>
          </cell>
          <cell r="LJ74">
            <v>11</v>
          </cell>
          <cell r="LK74">
            <v>0</v>
          </cell>
          <cell r="LL74">
            <v>11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R74">
            <v>0</v>
          </cell>
          <cell r="OT74">
            <v>2058.9576829299626</v>
          </cell>
        </row>
        <row r="75">
          <cell r="A75" t="str">
            <v>Г</v>
          </cell>
          <cell r="B75" t="str">
            <v>1.2.3.8</v>
          </cell>
          <cell r="C75" t="str">
            <v>«Включение приборов учета в систему сбора и передачи данных, класс напряжения 110 кВ и выше, всего, в том числе:»</v>
          </cell>
          <cell r="D75" t="str">
            <v>Г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852.29004287199996</v>
          </cell>
          <cell r="K75">
            <v>0</v>
          </cell>
          <cell r="L75">
            <v>852.29004287199996</v>
          </cell>
          <cell r="M75">
            <v>0</v>
          </cell>
          <cell r="N75">
            <v>0</v>
          </cell>
          <cell r="O75">
            <v>75.508838269152477</v>
          </cell>
          <cell r="P75">
            <v>178.17639041999999</v>
          </cell>
          <cell r="Q75">
            <v>598.60481432284746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3812.2178934788185</v>
          </cell>
          <cell r="CY75">
            <v>572.7289210797162</v>
          </cell>
          <cell r="CZ75">
            <v>1552.4358180467182</v>
          </cell>
          <cell r="DA75">
            <v>1396.6332410204841</v>
          </cell>
          <cell r="DB75">
            <v>351.73938608438334</v>
          </cell>
          <cell r="DE75">
            <v>0</v>
          </cell>
          <cell r="DF75">
            <v>0</v>
          </cell>
          <cell r="DG75">
            <v>606.57616354999993</v>
          </cell>
          <cell r="DH75">
            <v>0</v>
          </cell>
          <cell r="DI75">
            <v>606.57616354999993</v>
          </cell>
          <cell r="DJ75">
            <v>38.906113530000006</v>
          </cell>
          <cell r="DK75">
            <v>197.33895278</v>
          </cell>
          <cell r="DL75">
            <v>344.75768944999993</v>
          </cell>
          <cell r="DM75">
            <v>25.573407790000001</v>
          </cell>
          <cell r="DN75">
            <v>277.00832313952753</v>
          </cell>
          <cell r="DS75">
            <v>142.68802315457594</v>
          </cell>
          <cell r="DT75">
            <v>56.493174655273869</v>
          </cell>
          <cell r="DU75">
            <v>49.232590688265262</v>
          </cell>
          <cell r="DV75">
            <v>28.594534641412469</v>
          </cell>
          <cell r="DW75">
            <v>49.232590688265262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1004.8499368499999</v>
          </cell>
          <cell r="ED75">
            <v>348.15047532000006</v>
          </cell>
          <cell r="EE75">
            <v>555.31403745</v>
          </cell>
          <cell r="EF75">
            <v>28.478351160000003</v>
          </cell>
          <cell r="EG75">
            <v>72.907072920000005</v>
          </cell>
          <cell r="EH75">
            <v>323.89559782000003</v>
          </cell>
          <cell r="EI75">
            <v>224.59279934</v>
          </cell>
          <cell r="EJ75">
            <v>95.952902250000008</v>
          </cell>
          <cell r="EK75">
            <v>0</v>
          </cell>
          <cell r="EL75">
            <v>3.3498962299999997</v>
          </cell>
          <cell r="EM75">
            <v>547.04228843999999</v>
          </cell>
          <cell r="EN75">
            <v>121.44383779</v>
          </cell>
          <cell r="EO75">
            <v>392.27474761999997</v>
          </cell>
          <cell r="EP75">
            <v>24.389055679999998</v>
          </cell>
          <cell r="EQ75">
            <v>8.9346473500000005</v>
          </cell>
          <cell r="ER75">
            <v>133.91205059000001</v>
          </cell>
          <cell r="ES75">
            <v>2.1138381900000001</v>
          </cell>
          <cell r="ET75">
            <v>67.086387580000007</v>
          </cell>
          <cell r="EU75">
            <v>4.0892954799999996</v>
          </cell>
          <cell r="EV75">
            <v>60.62252934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133.91205059000001</v>
          </cell>
          <cell r="FC75">
            <v>2.1138381900000001</v>
          </cell>
          <cell r="FD75">
            <v>67.086387580000007</v>
          </cell>
          <cell r="FE75">
            <v>4.0892954799999996</v>
          </cell>
          <cell r="FF75">
            <v>60.62252934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3102.5564480438834</v>
          </cell>
          <cell r="FO75">
            <v>0</v>
          </cell>
          <cell r="FP75">
            <v>175.58</v>
          </cell>
          <cell r="FQ75">
            <v>0</v>
          </cell>
          <cell r="FR75">
            <v>697.62100000000009</v>
          </cell>
          <cell r="FS75">
            <v>695.62100000000009</v>
          </cell>
          <cell r="FT75">
            <v>2</v>
          </cell>
          <cell r="FU75">
            <v>0</v>
          </cell>
          <cell r="FV75">
            <v>162</v>
          </cell>
          <cell r="FW75">
            <v>0</v>
          </cell>
          <cell r="FX75">
            <v>162</v>
          </cell>
          <cell r="FZ75">
            <v>604.26295830000004</v>
          </cell>
          <cell r="GA75">
            <v>0</v>
          </cell>
          <cell r="GB75">
            <v>10.842000000000002</v>
          </cell>
          <cell r="GC75">
            <v>0</v>
          </cell>
          <cell r="GD75">
            <v>18.175000000000001</v>
          </cell>
          <cell r="GE75">
            <v>18.175000000000001</v>
          </cell>
          <cell r="GF75">
            <v>0</v>
          </cell>
          <cell r="GG75">
            <v>0</v>
          </cell>
          <cell r="GH75">
            <v>112</v>
          </cell>
          <cell r="GI75">
            <v>0</v>
          </cell>
          <cell r="GJ75">
            <v>112</v>
          </cell>
          <cell r="GK75">
            <v>514.82344348999948</v>
          </cell>
          <cell r="GL75">
            <v>0</v>
          </cell>
          <cell r="GM75">
            <v>0</v>
          </cell>
          <cell r="GN75">
            <v>0</v>
          </cell>
          <cell r="GO75">
            <v>59.307000000000002</v>
          </cell>
          <cell r="GP75">
            <v>59.307000000000002</v>
          </cell>
          <cell r="GQ75">
            <v>0</v>
          </cell>
          <cell r="GR75">
            <v>0</v>
          </cell>
          <cell r="GS75">
            <v>1</v>
          </cell>
          <cell r="GT75">
            <v>0</v>
          </cell>
          <cell r="GU75">
            <v>1</v>
          </cell>
          <cell r="GV75">
            <v>475.62674384858701</v>
          </cell>
          <cell r="GW75">
            <v>0</v>
          </cell>
          <cell r="GX75">
            <v>0</v>
          </cell>
          <cell r="GY75">
            <v>0</v>
          </cell>
          <cell r="GZ75">
            <v>53</v>
          </cell>
          <cell r="HA75">
            <v>53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39.196699641412465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6.3069999999999995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660.58093822000001</v>
          </cell>
          <cell r="IZ75">
            <v>0</v>
          </cell>
          <cell r="JA75">
            <v>0</v>
          </cell>
          <cell r="JB75">
            <v>0</v>
          </cell>
          <cell r="JC75">
            <v>50.458500000000008</v>
          </cell>
          <cell r="JD75">
            <v>50.458500000000008</v>
          </cell>
          <cell r="JE75">
            <v>0</v>
          </cell>
          <cell r="JF75">
            <v>0</v>
          </cell>
          <cell r="JG75">
            <v>14</v>
          </cell>
          <cell r="JH75">
            <v>0</v>
          </cell>
          <cell r="JI75">
            <v>14</v>
          </cell>
          <cell r="JJ75">
            <v>2.0477729099999999</v>
          </cell>
          <cell r="JK75">
            <v>0</v>
          </cell>
          <cell r="JL75">
            <v>0</v>
          </cell>
          <cell r="JM75">
            <v>0</v>
          </cell>
          <cell r="JN75">
            <v>0.73250000000000004</v>
          </cell>
          <cell r="JO75">
            <v>0.73250000000000004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102.93556298</v>
          </cell>
          <cell r="JV75">
            <v>0</v>
          </cell>
          <cell r="JW75">
            <v>0</v>
          </cell>
          <cell r="JX75">
            <v>0</v>
          </cell>
          <cell r="JY75">
            <v>3.4590000000000001</v>
          </cell>
          <cell r="JZ75">
            <v>3.4590000000000001</v>
          </cell>
          <cell r="KA75">
            <v>0</v>
          </cell>
          <cell r="KB75">
            <v>0</v>
          </cell>
          <cell r="KC75">
            <v>3</v>
          </cell>
          <cell r="KD75">
            <v>0</v>
          </cell>
          <cell r="KE75">
            <v>3</v>
          </cell>
          <cell r="KF75">
            <v>555.59760232999997</v>
          </cell>
          <cell r="KG75">
            <v>0</v>
          </cell>
          <cell r="KH75">
            <v>0</v>
          </cell>
          <cell r="KI75">
            <v>0</v>
          </cell>
          <cell r="KJ75">
            <v>46.267000000000003</v>
          </cell>
          <cell r="KK75">
            <v>46.267000000000003</v>
          </cell>
          <cell r="KL75">
            <v>0</v>
          </cell>
          <cell r="KM75">
            <v>0</v>
          </cell>
          <cell r="KN75">
            <v>11</v>
          </cell>
          <cell r="KO75">
            <v>0</v>
          </cell>
          <cell r="KP75">
            <v>11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555.59760232999997</v>
          </cell>
          <cell r="LC75">
            <v>0</v>
          </cell>
          <cell r="LD75">
            <v>0</v>
          </cell>
          <cell r="LE75">
            <v>0</v>
          </cell>
          <cell r="LF75">
            <v>46.267000000000003</v>
          </cell>
          <cell r="LG75">
            <v>46.267000000000003</v>
          </cell>
          <cell r="LH75">
            <v>0</v>
          </cell>
          <cell r="LI75">
            <v>0</v>
          </cell>
          <cell r="LJ75">
            <v>11</v>
          </cell>
          <cell r="LK75">
            <v>0</v>
          </cell>
          <cell r="LL75">
            <v>11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R75">
            <v>0</v>
          </cell>
          <cell r="OT75">
            <v>2058.9576829299626</v>
          </cell>
        </row>
        <row r="76">
          <cell r="A76" t="str">
            <v>Г</v>
          </cell>
          <cell r="B76" t="str">
            <v>1.2.4</v>
          </cell>
          <cell r="C76" t="str">
            <v>Реконструкция, модернизация, техническое перевооружение прочих объектов основных средств, всего, в том числе:</v>
          </cell>
          <cell r="D76" t="str">
            <v>Г</v>
          </cell>
          <cell r="E76">
            <v>11.799999999999999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864.09004287199991</v>
          </cell>
          <cell r="K76">
            <v>11.799999999999999</v>
          </cell>
          <cell r="L76">
            <v>852.29004287199996</v>
          </cell>
          <cell r="M76">
            <v>0</v>
          </cell>
          <cell r="N76">
            <v>0</v>
          </cell>
          <cell r="O76">
            <v>75.508838269152477</v>
          </cell>
          <cell r="P76">
            <v>178.17639041999999</v>
          </cell>
          <cell r="Q76">
            <v>598.60481432284746</v>
          </cell>
          <cell r="R76">
            <v>11.8</v>
          </cell>
          <cell r="S76">
            <v>0</v>
          </cell>
          <cell r="T76">
            <v>0</v>
          </cell>
          <cell r="U76">
            <v>10</v>
          </cell>
          <cell r="V76">
            <v>0</v>
          </cell>
          <cell r="W76">
            <v>1.8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11.8</v>
          </cell>
          <cell r="AQ76">
            <v>0</v>
          </cell>
          <cell r="AR76">
            <v>0</v>
          </cell>
          <cell r="AS76">
            <v>10</v>
          </cell>
          <cell r="AT76">
            <v>0</v>
          </cell>
          <cell r="AU76">
            <v>1.8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>
            <v>4</v>
          </cell>
          <cell r="BF76" t="str">
            <v>4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3812.2178934788185</v>
          </cell>
          <cell r="CY76">
            <v>572.7289210797162</v>
          </cell>
          <cell r="CZ76">
            <v>1552.4358180467182</v>
          </cell>
          <cell r="DA76">
            <v>1396.6332410204841</v>
          </cell>
          <cell r="DB76">
            <v>351.73938608438334</v>
          </cell>
          <cell r="DE76">
            <v>0</v>
          </cell>
          <cell r="DF76">
            <v>0</v>
          </cell>
          <cell r="DG76">
            <v>616.57616354999993</v>
          </cell>
          <cell r="DH76">
            <v>10</v>
          </cell>
          <cell r="DI76">
            <v>606.57616354999993</v>
          </cell>
          <cell r="DJ76">
            <v>38.906113530000006</v>
          </cell>
          <cell r="DK76">
            <v>197.33895278</v>
          </cell>
          <cell r="DL76">
            <v>344.75768944999993</v>
          </cell>
          <cell r="DM76">
            <v>25.573407790000001</v>
          </cell>
          <cell r="DN76">
            <v>277.00832313952753</v>
          </cell>
          <cell r="DS76">
            <v>142.68802315457594</v>
          </cell>
          <cell r="DT76">
            <v>56.493174655273869</v>
          </cell>
          <cell r="DU76">
            <v>49.232590688265262</v>
          </cell>
          <cell r="DV76">
            <v>28.594534641412469</v>
          </cell>
          <cell r="DW76">
            <v>49.232590688265262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1004.8499368499999</v>
          </cell>
          <cell r="ED76">
            <v>348.15047532000006</v>
          </cell>
          <cell r="EE76">
            <v>555.31403745</v>
          </cell>
          <cell r="EF76">
            <v>28.478351160000003</v>
          </cell>
          <cell r="EG76">
            <v>72.907072920000005</v>
          </cell>
          <cell r="EH76">
            <v>323.89559782000003</v>
          </cell>
          <cell r="EI76">
            <v>224.59279934</v>
          </cell>
          <cell r="EJ76">
            <v>95.952902250000008</v>
          </cell>
          <cell r="EK76">
            <v>0</v>
          </cell>
          <cell r="EL76">
            <v>3.3498962299999997</v>
          </cell>
          <cell r="EM76">
            <v>547.04228843999999</v>
          </cell>
          <cell r="EN76">
            <v>121.44383779</v>
          </cell>
          <cell r="EO76">
            <v>392.27474761999997</v>
          </cell>
          <cell r="EP76">
            <v>24.389055679999998</v>
          </cell>
          <cell r="EQ76">
            <v>8.9346473500000005</v>
          </cell>
          <cell r="ER76">
            <v>133.91205059000001</v>
          </cell>
          <cell r="ES76">
            <v>2.1138381900000001</v>
          </cell>
          <cell r="ET76">
            <v>67.086387580000007</v>
          </cell>
          <cell r="EU76">
            <v>4.0892954799999996</v>
          </cell>
          <cell r="EV76">
            <v>60.62252934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133.91205059000001</v>
          </cell>
          <cell r="FC76">
            <v>2.1138381900000001</v>
          </cell>
          <cell r="FD76">
            <v>67.086387580000007</v>
          </cell>
          <cell r="FE76">
            <v>4.0892954799999996</v>
          </cell>
          <cell r="FF76">
            <v>60.62252934</v>
          </cell>
          <cell r="FG76" t="str">
            <v/>
          </cell>
          <cell r="FH76">
            <v>2</v>
          </cell>
          <cell r="FI76" t="str">
            <v/>
          </cell>
          <cell r="FJ76" t="str">
            <v/>
          </cell>
          <cell r="FK76" t="str">
            <v>2</v>
          </cell>
          <cell r="FN76">
            <v>3102.5564480438834</v>
          </cell>
          <cell r="FO76">
            <v>0</v>
          </cell>
          <cell r="FP76">
            <v>175.58</v>
          </cell>
          <cell r="FQ76">
            <v>0</v>
          </cell>
          <cell r="FR76">
            <v>697.62100000000009</v>
          </cell>
          <cell r="FS76">
            <v>695.62100000000009</v>
          </cell>
          <cell r="FT76">
            <v>2</v>
          </cell>
          <cell r="FU76">
            <v>0</v>
          </cell>
          <cell r="FV76">
            <v>162</v>
          </cell>
          <cell r="FW76">
            <v>0</v>
          </cell>
          <cell r="FX76">
            <v>162</v>
          </cell>
          <cell r="FZ76">
            <v>604.26295830000004</v>
          </cell>
          <cell r="GA76">
            <v>0</v>
          </cell>
          <cell r="GB76">
            <v>10.842000000000002</v>
          </cell>
          <cell r="GC76">
            <v>0</v>
          </cell>
          <cell r="GD76">
            <v>18.175000000000001</v>
          </cell>
          <cell r="GE76">
            <v>18.175000000000001</v>
          </cell>
          <cell r="GF76">
            <v>0</v>
          </cell>
          <cell r="GG76">
            <v>0</v>
          </cell>
          <cell r="GH76">
            <v>112</v>
          </cell>
          <cell r="GI76">
            <v>0</v>
          </cell>
          <cell r="GJ76">
            <v>112</v>
          </cell>
          <cell r="GK76">
            <v>514.82344348999948</v>
          </cell>
          <cell r="GL76">
            <v>0</v>
          </cell>
          <cell r="GM76">
            <v>0</v>
          </cell>
          <cell r="GN76">
            <v>0</v>
          </cell>
          <cell r="GO76">
            <v>59.307000000000002</v>
          </cell>
          <cell r="GP76">
            <v>59.307000000000002</v>
          </cell>
          <cell r="GQ76">
            <v>0</v>
          </cell>
          <cell r="GR76">
            <v>0</v>
          </cell>
          <cell r="GS76">
            <v>1</v>
          </cell>
          <cell r="GT76">
            <v>0</v>
          </cell>
          <cell r="GU76">
            <v>1</v>
          </cell>
          <cell r="GV76">
            <v>475.62674384858701</v>
          </cell>
          <cell r="GW76">
            <v>0</v>
          </cell>
          <cell r="GX76">
            <v>0</v>
          </cell>
          <cell r="GY76">
            <v>0</v>
          </cell>
          <cell r="GZ76">
            <v>53</v>
          </cell>
          <cell r="HA76">
            <v>53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39.196699641412465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6.3069999999999995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660.58093822000001</v>
          </cell>
          <cell r="IZ76">
            <v>0</v>
          </cell>
          <cell r="JA76">
            <v>0</v>
          </cell>
          <cell r="JB76">
            <v>0</v>
          </cell>
          <cell r="JC76">
            <v>50.458500000000008</v>
          </cell>
          <cell r="JD76">
            <v>50.458500000000008</v>
          </cell>
          <cell r="JE76">
            <v>0</v>
          </cell>
          <cell r="JF76">
            <v>0</v>
          </cell>
          <cell r="JG76">
            <v>14</v>
          </cell>
          <cell r="JH76">
            <v>0</v>
          </cell>
          <cell r="JI76">
            <v>14</v>
          </cell>
          <cell r="JJ76">
            <v>2.0477729099999999</v>
          </cell>
          <cell r="JK76">
            <v>0</v>
          </cell>
          <cell r="JL76">
            <v>0</v>
          </cell>
          <cell r="JM76">
            <v>0</v>
          </cell>
          <cell r="JN76">
            <v>0.73250000000000004</v>
          </cell>
          <cell r="JO76">
            <v>0.73250000000000004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102.93556298</v>
          </cell>
          <cell r="JV76">
            <v>0</v>
          </cell>
          <cell r="JW76">
            <v>0</v>
          </cell>
          <cell r="JX76">
            <v>0</v>
          </cell>
          <cell r="JY76">
            <v>3.4590000000000001</v>
          </cell>
          <cell r="JZ76">
            <v>3.4590000000000001</v>
          </cell>
          <cell r="KA76">
            <v>0</v>
          </cell>
          <cell r="KB76">
            <v>0</v>
          </cell>
          <cell r="KC76">
            <v>3</v>
          </cell>
          <cell r="KD76">
            <v>0</v>
          </cell>
          <cell r="KE76">
            <v>3</v>
          </cell>
          <cell r="KF76">
            <v>555.59760232999997</v>
          </cell>
          <cell r="KG76">
            <v>0</v>
          </cell>
          <cell r="KH76">
            <v>0</v>
          </cell>
          <cell r="KI76">
            <v>0</v>
          </cell>
          <cell r="KJ76">
            <v>46.267000000000003</v>
          </cell>
          <cell r="KK76">
            <v>46.267000000000003</v>
          </cell>
          <cell r="KL76">
            <v>0</v>
          </cell>
          <cell r="KM76">
            <v>0</v>
          </cell>
          <cell r="KN76">
            <v>11</v>
          </cell>
          <cell r="KO76">
            <v>0</v>
          </cell>
          <cell r="KP76">
            <v>11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555.59760232999997</v>
          </cell>
          <cell r="LC76">
            <v>0</v>
          </cell>
          <cell r="LD76">
            <v>0</v>
          </cell>
          <cell r="LE76">
            <v>0</v>
          </cell>
          <cell r="LF76">
            <v>46.267000000000003</v>
          </cell>
          <cell r="LG76">
            <v>46.267000000000003</v>
          </cell>
          <cell r="LH76">
            <v>0</v>
          </cell>
          <cell r="LI76">
            <v>0</v>
          </cell>
          <cell r="LJ76">
            <v>11</v>
          </cell>
          <cell r="LK76">
            <v>0</v>
          </cell>
          <cell r="LL76">
            <v>11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R76">
            <v>0</v>
          </cell>
          <cell r="OT76">
            <v>2058.9576829299626</v>
          </cell>
        </row>
        <row r="77">
          <cell r="A77" t="str">
            <v>Г</v>
          </cell>
          <cell r="B77" t="str">
            <v>1.2.4.1</v>
          </cell>
          <cell r="C77" t="str">
            <v>Реконструкция прочих объектов основных средств, всего, в том числе:</v>
          </cell>
          <cell r="D77" t="str">
            <v>Г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852.29004287199996</v>
          </cell>
          <cell r="K77">
            <v>0</v>
          </cell>
          <cell r="L77">
            <v>852.29004287199996</v>
          </cell>
          <cell r="M77">
            <v>0</v>
          </cell>
          <cell r="N77">
            <v>0</v>
          </cell>
          <cell r="O77">
            <v>75.508838269152477</v>
          </cell>
          <cell r="P77">
            <v>178.17639041999999</v>
          </cell>
          <cell r="Q77">
            <v>598.60481432284746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3812.2178934788185</v>
          </cell>
          <cell r="CY77">
            <v>572.7289210797162</v>
          </cell>
          <cell r="CZ77">
            <v>1552.4358180467182</v>
          </cell>
          <cell r="DA77">
            <v>1396.6332410204841</v>
          </cell>
          <cell r="DB77">
            <v>351.73938608438334</v>
          </cell>
          <cell r="DE77">
            <v>0</v>
          </cell>
          <cell r="DF77">
            <v>0</v>
          </cell>
          <cell r="DG77">
            <v>606.57616354999993</v>
          </cell>
          <cell r="DH77">
            <v>0</v>
          </cell>
          <cell r="DI77">
            <v>606.57616354999993</v>
          </cell>
          <cell r="DJ77">
            <v>38.906113530000006</v>
          </cell>
          <cell r="DK77">
            <v>197.33895278</v>
          </cell>
          <cell r="DL77">
            <v>344.75768944999993</v>
          </cell>
          <cell r="DM77">
            <v>25.573407790000001</v>
          </cell>
          <cell r="DN77">
            <v>277.00832313952753</v>
          </cell>
          <cell r="DS77">
            <v>142.68802315457594</v>
          </cell>
          <cell r="DT77">
            <v>56.493174655273869</v>
          </cell>
          <cell r="DU77">
            <v>49.232590688265262</v>
          </cell>
          <cell r="DV77">
            <v>28.594534641412469</v>
          </cell>
          <cell r="DW77">
            <v>49.232590688265262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1004.8499368499999</v>
          </cell>
          <cell r="ED77">
            <v>348.15047532000006</v>
          </cell>
          <cell r="EE77">
            <v>555.31403745</v>
          </cell>
          <cell r="EF77">
            <v>28.478351160000003</v>
          </cell>
          <cell r="EG77">
            <v>72.907072920000005</v>
          </cell>
          <cell r="EH77">
            <v>323.89559782000003</v>
          </cell>
          <cell r="EI77">
            <v>224.59279934</v>
          </cell>
          <cell r="EJ77">
            <v>95.952902250000008</v>
          </cell>
          <cell r="EK77">
            <v>0</v>
          </cell>
          <cell r="EL77">
            <v>3.3498962299999997</v>
          </cell>
          <cell r="EM77">
            <v>547.04228843999999</v>
          </cell>
          <cell r="EN77">
            <v>121.44383779</v>
          </cell>
          <cell r="EO77">
            <v>392.27474761999997</v>
          </cell>
          <cell r="EP77">
            <v>24.389055679999998</v>
          </cell>
          <cell r="EQ77">
            <v>8.9346473500000005</v>
          </cell>
          <cell r="ER77">
            <v>133.91205059000001</v>
          </cell>
          <cell r="ES77">
            <v>2.1138381900000001</v>
          </cell>
          <cell r="ET77">
            <v>67.086387580000007</v>
          </cell>
          <cell r="EU77">
            <v>4.0892954799999996</v>
          </cell>
          <cell r="EV77">
            <v>60.62252934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133.91205059000001</v>
          </cell>
          <cell r="FC77">
            <v>2.1138381900000001</v>
          </cell>
          <cell r="FD77">
            <v>67.086387580000007</v>
          </cell>
          <cell r="FE77">
            <v>4.0892954799999996</v>
          </cell>
          <cell r="FF77">
            <v>60.62252934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3102.5564480438834</v>
          </cell>
          <cell r="FO77">
            <v>0</v>
          </cell>
          <cell r="FP77">
            <v>175.58</v>
          </cell>
          <cell r="FQ77">
            <v>0</v>
          </cell>
          <cell r="FR77">
            <v>697.62100000000009</v>
          </cell>
          <cell r="FS77">
            <v>695.62100000000009</v>
          </cell>
          <cell r="FT77">
            <v>2</v>
          </cell>
          <cell r="FU77">
            <v>0</v>
          </cell>
          <cell r="FV77">
            <v>162</v>
          </cell>
          <cell r="FW77">
            <v>0</v>
          </cell>
          <cell r="FX77">
            <v>162</v>
          </cell>
          <cell r="FZ77">
            <v>604.26295830000004</v>
          </cell>
          <cell r="GA77">
            <v>0</v>
          </cell>
          <cell r="GB77">
            <v>10.842000000000002</v>
          </cell>
          <cell r="GC77">
            <v>0</v>
          </cell>
          <cell r="GD77">
            <v>18.175000000000001</v>
          </cell>
          <cell r="GE77">
            <v>18.175000000000001</v>
          </cell>
          <cell r="GF77">
            <v>0</v>
          </cell>
          <cell r="GG77">
            <v>0</v>
          </cell>
          <cell r="GH77">
            <v>112</v>
          </cell>
          <cell r="GI77">
            <v>0</v>
          </cell>
          <cell r="GJ77">
            <v>112</v>
          </cell>
          <cell r="GK77">
            <v>514.82344348999948</v>
          </cell>
          <cell r="GL77">
            <v>0</v>
          </cell>
          <cell r="GM77">
            <v>0</v>
          </cell>
          <cell r="GN77">
            <v>0</v>
          </cell>
          <cell r="GO77">
            <v>59.307000000000002</v>
          </cell>
          <cell r="GP77">
            <v>59.307000000000002</v>
          </cell>
          <cell r="GQ77">
            <v>0</v>
          </cell>
          <cell r="GR77">
            <v>0</v>
          </cell>
          <cell r="GS77">
            <v>1</v>
          </cell>
          <cell r="GT77">
            <v>0</v>
          </cell>
          <cell r="GU77">
            <v>1</v>
          </cell>
          <cell r="GV77">
            <v>475.62674384858701</v>
          </cell>
          <cell r="GW77">
            <v>0</v>
          </cell>
          <cell r="GX77">
            <v>0</v>
          </cell>
          <cell r="GY77">
            <v>0</v>
          </cell>
          <cell r="GZ77">
            <v>53</v>
          </cell>
          <cell r="HA77">
            <v>53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39.196699641412465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6.3069999999999995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660.58093822000001</v>
          </cell>
          <cell r="IZ77">
            <v>0</v>
          </cell>
          <cell r="JA77">
            <v>0</v>
          </cell>
          <cell r="JB77">
            <v>0</v>
          </cell>
          <cell r="JC77">
            <v>50.458500000000008</v>
          </cell>
          <cell r="JD77">
            <v>50.458500000000008</v>
          </cell>
          <cell r="JE77">
            <v>0</v>
          </cell>
          <cell r="JF77">
            <v>0</v>
          </cell>
          <cell r="JG77">
            <v>14</v>
          </cell>
          <cell r="JH77">
            <v>0</v>
          </cell>
          <cell r="JI77">
            <v>14</v>
          </cell>
          <cell r="JJ77">
            <v>2.0477729099999999</v>
          </cell>
          <cell r="JK77">
            <v>0</v>
          </cell>
          <cell r="JL77">
            <v>0</v>
          </cell>
          <cell r="JM77">
            <v>0</v>
          </cell>
          <cell r="JN77">
            <v>0.73250000000000004</v>
          </cell>
          <cell r="JO77">
            <v>0.73250000000000004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102.93556298</v>
          </cell>
          <cell r="JV77">
            <v>0</v>
          </cell>
          <cell r="JW77">
            <v>0</v>
          </cell>
          <cell r="JX77">
            <v>0</v>
          </cell>
          <cell r="JY77">
            <v>3.4590000000000001</v>
          </cell>
          <cell r="JZ77">
            <v>3.4590000000000001</v>
          </cell>
          <cell r="KA77">
            <v>0</v>
          </cell>
          <cell r="KB77">
            <v>0</v>
          </cell>
          <cell r="KC77">
            <v>3</v>
          </cell>
          <cell r="KD77">
            <v>0</v>
          </cell>
          <cell r="KE77">
            <v>3</v>
          </cell>
          <cell r="KF77">
            <v>555.59760232999997</v>
          </cell>
          <cell r="KG77">
            <v>0</v>
          </cell>
          <cell r="KH77">
            <v>0</v>
          </cell>
          <cell r="KI77">
            <v>0</v>
          </cell>
          <cell r="KJ77">
            <v>46.267000000000003</v>
          </cell>
          <cell r="KK77">
            <v>46.267000000000003</v>
          </cell>
          <cell r="KL77">
            <v>0</v>
          </cell>
          <cell r="KM77">
            <v>0</v>
          </cell>
          <cell r="KN77">
            <v>11</v>
          </cell>
          <cell r="KO77">
            <v>0</v>
          </cell>
          <cell r="KP77">
            <v>11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555.59760232999997</v>
          </cell>
          <cell r="LC77">
            <v>0</v>
          </cell>
          <cell r="LD77">
            <v>0</v>
          </cell>
          <cell r="LE77">
            <v>0</v>
          </cell>
          <cell r="LF77">
            <v>46.267000000000003</v>
          </cell>
          <cell r="LG77">
            <v>46.267000000000003</v>
          </cell>
          <cell r="LH77">
            <v>0</v>
          </cell>
          <cell r="LI77">
            <v>0</v>
          </cell>
          <cell r="LJ77">
            <v>11</v>
          </cell>
          <cell r="LK77">
            <v>0</v>
          </cell>
          <cell r="LL77">
            <v>11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R77">
            <v>0</v>
          </cell>
          <cell r="OT77">
            <v>2058.9576829299626</v>
          </cell>
        </row>
        <row r="78">
          <cell r="A78" t="str">
            <v>Г</v>
          </cell>
          <cell r="B78" t="str">
            <v>1.2.4.2</v>
          </cell>
          <cell r="C78" t="str">
            <v>Модернизация, техническое перевооружение прочих объектов основных средств, всего, в том числе:</v>
          </cell>
          <cell r="D78" t="str">
            <v>Г</v>
          </cell>
          <cell r="E78">
            <v>11.799999999999999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864.09004287199991</v>
          </cell>
          <cell r="K78">
            <v>11.799999999999999</v>
          </cell>
          <cell r="L78">
            <v>852.29004287199996</v>
          </cell>
          <cell r="M78">
            <v>0</v>
          </cell>
          <cell r="N78">
            <v>0</v>
          </cell>
          <cell r="O78">
            <v>75.508838269152477</v>
          </cell>
          <cell r="P78">
            <v>178.17639041999999</v>
          </cell>
          <cell r="Q78">
            <v>598.60481432284746</v>
          </cell>
          <cell r="R78">
            <v>11.8</v>
          </cell>
          <cell r="S78">
            <v>0</v>
          </cell>
          <cell r="T78">
            <v>0</v>
          </cell>
          <cell r="U78">
            <v>10</v>
          </cell>
          <cell r="V78">
            <v>0</v>
          </cell>
          <cell r="W78">
            <v>1.8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11.8</v>
          </cell>
          <cell r="AQ78">
            <v>0</v>
          </cell>
          <cell r="AR78">
            <v>0</v>
          </cell>
          <cell r="AS78">
            <v>10</v>
          </cell>
          <cell r="AT78">
            <v>0</v>
          </cell>
          <cell r="AU78">
            <v>1.8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>
            <v>4</v>
          </cell>
          <cell r="BF78" t="str">
            <v>4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3812.2178934788185</v>
          </cell>
          <cell r="CY78">
            <v>572.7289210797162</v>
          </cell>
          <cell r="CZ78">
            <v>1552.4358180467182</v>
          </cell>
          <cell r="DA78">
            <v>1396.6332410204841</v>
          </cell>
          <cell r="DB78">
            <v>351.73938608438334</v>
          </cell>
          <cell r="DE78">
            <v>0</v>
          </cell>
          <cell r="DF78">
            <v>0</v>
          </cell>
          <cell r="DG78">
            <v>616.57616354999993</v>
          </cell>
          <cell r="DH78">
            <v>10</v>
          </cell>
          <cell r="DI78">
            <v>606.57616354999993</v>
          </cell>
          <cell r="DJ78">
            <v>38.906113530000006</v>
          </cell>
          <cell r="DK78">
            <v>197.33895278</v>
          </cell>
          <cell r="DL78">
            <v>344.75768944999993</v>
          </cell>
          <cell r="DM78">
            <v>25.573407790000001</v>
          </cell>
          <cell r="DN78">
            <v>277.00832313952753</v>
          </cell>
          <cell r="DS78">
            <v>142.68802315457594</v>
          </cell>
          <cell r="DT78">
            <v>56.493174655273869</v>
          </cell>
          <cell r="DU78">
            <v>49.232590688265262</v>
          </cell>
          <cell r="DV78">
            <v>28.594534641412469</v>
          </cell>
          <cell r="DW78">
            <v>49.232590688265262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1004.8499368499999</v>
          </cell>
          <cell r="ED78">
            <v>348.15047532000006</v>
          </cell>
          <cell r="EE78">
            <v>555.31403745</v>
          </cell>
          <cell r="EF78">
            <v>28.478351160000003</v>
          </cell>
          <cell r="EG78">
            <v>72.907072920000005</v>
          </cell>
          <cell r="EH78">
            <v>323.89559782000003</v>
          </cell>
          <cell r="EI78">
            <v>224.59279934</v>
          </cell>
          <cell r="EJ78">
            <v>95.952902250000008</v>
          </cell>
          <cell r="EK78">
            <v>0</v>
          </cell>
          <cell r="EL78">
            <v>3.3498962299999997</v>
          </cell>
          <cell r="EM78">
            <v>547.04228843999999</v>
          </cell>
          <cell r="EN78">
            <v>121.44383779</v>
          </cell>
          <cell r="EO78">
            <v>392.27474761999997</v>
          </cell>
          <cell r="EP78">
            <v>24.389055679999998</v>
          </cell>
          <cell r="EQ78">
            <v>8.9346473500000005</v>
          </cell>
          <cell r="ER78">
            <v>133.91205059000001</v>
          </cell>
          <cell r="ES78">
            <v>2.1138381900000001</v>
          </cell>
          <cell r="ET78">
            <v>67.086387580000007</v>
          </cell>
          <cell r="EU78">
            <v>4.0892954799999996</v>
          </cell>
          <cell r="EV78">
            <v>60.62252934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133.91205059000001</v>
          </cell>
          <cell r="FC78">
            <v>2.1138381900000001</v>
          </cell>
          <cell r="FD78">
            <v>67.086387580000007</v>
          </cell>
          <cell r="FE78">
            <v>4.0892954799999996</v>
          </cell>
          <cell r="FF78">
            <v>60.62252934</v>
          </cell>
          <cell r="FG78" t="str">
            <v/>
          </cell>
          <cell r="FH78">
            <v>2</v>
          </cell>
          <cell r="FI78" t="str">
            <v/>
          </cell>
          <cell r="FJ78" t="str">
            <v/>
          </cell>
          <cell r="FK78" t="str">
            <v>2</v>
          </cell>
          <cell r="FN78">
            <v>3102.5564480438834</v>
          </cell>
          <cell r="FO78">
            <v>0</v>
          </cell>
          <cell r="FP78">
            <v>175.58</v>
          </cell>
          <cell r="FQ78">
            <v>0</v>
          </cell>
          <cell r="FR78">
            <v>697.62100000000009</v>
          </cell>
          <cell r="FS78">
            <v>695.62100000000009</v>
          </cell>
          <cell r="FT78">
            <v>2</v>
          </cell>
          <cell r="FU78">
            <v>0</v>
          </cell>
          <cell r="FV78">
            <v>162</v>
          </cell>
          <cell r="FW78">
            <v>0</v>
          </cell>
          <cell r="FX78">
            <v>162</v>
          </cell>
          <cell r="FZ78">
            <v>604.26295830000004</v>
          </cell>
          <cell r="GA78">
            <v>0</v>
          </cell>
          <cell r="GB78">
            <v>10.842000000000002</v>
          </cell>
          <cell r="GC78">
            <v>0</v>
          </cell>
          <cell r="GD78">
            <v>18.175000000000001</v>
          </cell>
          <cell r="GE78">
            <v>18.175000000000001</v>
          </cell>
          <cell r="GF78">
            <v>0</v>
          </cell>
          <cell r="GG78">
            <v>0</v>
          </cell>
          <cell r="GH78">
            <v>112</v>
          </cell>
          <cell r="GI78">
            <v>0</v>
          </cell>
          <cell r="GJ78">
            <v>112</v>
          </cell>
          <cell r="GK78">
            <v>514.82344348999948</v>
          </cell>
          <cell r="GL78">
            <v>0</v>
          </cell>
          <cell r="GM78">
            <v>0</v>
          </cell>
          <cell r="GN78">
            <v>0</v>
          </cell>
          <cell r="GO78">
            <v>59.307000000000002</v>
          </cell>
          <cell r="GP78">
            <v>59.307000000000002</v>
          </cell>
          <cell r="GQ78">
            <v>0</v>
          </cell>
          <cell r="GR78">
            <v>0</v>
          </cell>
          <cell r="GS78">
            <v>1</v>
          </cell>
          <cell r="GT78">
            <v>0</v>
          </cell>
          <cell r="GU78">
            <v>1</v>
          </cell>
          <cell r="GV78">
            <v>475.62674384858701</v>
          </cell>
          <cell r="GW78">
            <v>0</v>
          </cell>
          <cell r="GX78">
            <v>0</v>
          </cell>
          <cell r="GY78">
            <v>0</v>
          </cell>
          <cell r="GZ78">
            <v>53</v>
          </cell>
          <cell r="HA78">
            <v>53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39.196699641412465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6.3069999999999995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660.58093822000001</v>
          </cell>
          <cell r="IZ78">
            <v>0</v>
          </cell>
          <cell r="JA78">
            <v>0</v>
          </cell>
          <cell r="JB78">
            <v>0</v>
          </cell>
          <cell r="JC78">
            <v>50.458500000000008</v>
          </cell>
          <cell r="JD78">
            <v>50.458500000000008</v>
          </cell>
          <cell r="JE78">
            <v>0</v>
          </cell>
          <cell r="JF78">
            <v>0</v>
          </cell>
          <cell r="JG78">
            <v>14</v>
          </cell>
          <cell r="JH78">
            <v>0</v>
          </cell>
          <cell r="JI78">
            <v>14</v>
          </cell>
          <cell r="JJ78">
            <v>2.0477729099999999</v>
          </cell>
          <cell r="JK78">
            <v>0</v>
          </cell>
          <cell r="JL78">
            <v>0</v>
          </cell>
          <cell r="JM78">
            <v>0</v>
          </cell>
          <cell r="JN78">
            <v>0.73250000000000004</v>
          </cell>
          <cell r="JO78">
            <v>0.73250000000000004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102.93556298</v>
          </cell>
          <cell r="JV78">
            <v>0</v>
          </cell>
          <cell r="JW78">
            <v>0</v>
          </cell>
          <cell r="JX78">
            <v>0</v>
          </cell>
          <cell r="JY78">
            <v>3.4590000000000001</v>
          </cell>
          <cell r="JZ78">
            <v>3.4590000000000001</v>
          </cell>
          <cell r="KA78">
            <v>0</v>
          </cell>
          <cell r="KB78">
            <v>0</v>
          </cell>
          <cell r="KC78">
            <v>3</v>
          </cell>
          <cell r="KD78">
            <v>0</v>
          </cell>
          <cell r="KE78">
            <v>3</v>
          </cell>
          <cell r="KF78">
            <v>555.59760232999997</v>
          </cell>
          <cell r="KG78">
            <v>0</v>
          </cell>
          <cell r="KH78">
            <v>0</v>
          </cell>
          <cell r="KI78">
            <v>0</v>
          </cell>
          <cell r="KJ78">
            <v>46.267000000000003</v>
          </cell>
          <cell r="KK78">
            <v>46.267000000000003</v>
          </cell>
          <cell r="KL78">
            <v>0</v>
          </cell>
          <cell r="KM78">
            <v>0</v>
          </cell>
          <cell r="KN78">
            <v>11</v>
          </cell>
          <cell r="KO78">
            <v>0</v>
          </cell>
          <cell r="KP78">
            <v>11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555.59760232999997</v>
          </cell>
          <cell r="LC78">
            <v>0</v>
          </cell>
          <cell r="LD78">
            <v>0</v>
          </cell>
          <cell r="LE78">
            <v>0</v>
          </cell>
          <cell r="LF78">
            <v>46.267000000000003</v>
          </cell>
          <cell r="LG78">
            <v>46.267000000000003</v>
          </cell>
          <cell r="LH78">
            <v>0</v>
          </cell>
          <cell r="LI78">
            <v>0</v>
          </cell>
          <cell r="LJ78">
            <v>11</v>
          </cell>
          <cell r="LK78">
            <v>0</v>
          </cell>
          <cell r="LL78">
            <v>11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0</v>
          </cell>
          <cell r="OM78">
            <v>0</v>
          </cell>
          <cell r="ON78">
            <v>0</v>
          </cell>
          <cell r="OO78">
            <v>0</v>
          </cell>
          <cell r="OP78">
            <v>0</v>
          </cell>
          <cell r="OR78">
            <v>0</v>
          </cell>
          <cell r="OT78">
            <v>2058.9576829299626</v>
          </cell>
        </row>
        <row r="79">
          <cell r="A79" t="str">
            <v>F_prj_109108_49014</v>
          </cell>
          <cell r="B79" t="str">
            <v>1.2.4.2</v>
          </cell>
          <cell r="C79" t="str">
            <v>Модернизация системы сбора и передачи информации 1-ая очередь АО "Чеченэнерго" на  ПС"№84"</v>
          </cell>
          <cell r="D79" t="str">
            <v>F_prj_109108_49014</v>
          </cell>
          <cell r="E79">
            <v>11.799999999999999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11.799999999999999</v>
          </cell>
          <cell r="K79">
            <v>11.799999999999999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11.8</v>
          </cell>
          <cell r="S79">
            <v>0</v>
          </cell>
          <cell r="T79">
            <v>0</v>
          </cell>
          <cell r="U79">
            <v>10</v>
          </cell>
          <cell r="V79">
            <v>0</v>
          </cell>
          <cell r="W79">
            <v>1.8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11.8</v>
          </cell>
          <cell r="AQ79">
            <v>0</v>
          </cell>
          <cell r="AR79">
            <v>0</v>
          </cell>
          <cell r="AS79">
            <v>10</v>
          </cell>
          <cell r="AT79">
            <v>0</v>
          </cell>
          <cell r="AU79">
            <v>1.8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>
            <v>4</v>
          </cell>
          <cell r="BF79" t="str">
            <v>4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10</v>
          </cell>
          <cell r="CY79">
            <v>0.6</v>
          </cell>
          <cell r="CZ79">
            <v>5</v>
          </cell>
          <cell r="DA79">
            <v>3</v>
          </cell>
          <cell r="DB79">
            <v>1.4000000000000001</v>
          </cell>
          <cell r="DE79">
            <v>0</v>
          </cell>
          <cell r="DF79">
            <v>0</v>
          </cell>
          <cell r="DG79">
            <v>10</v>
          </cell>
          <cell r="DH79">
            <v>10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10</v>
          </cell>
          <cell r="DS79">
            <v>0</v>
          </cell>
          <cell r="DT79">
            <v>0</v>
          </cell>
          <cell r="DU79">
            <v>10</v>
          </cell>
          <cell r="DV79">
            <v>0</v>
          </cell>
          <cell r="DW79">
            <v>10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>
            <v>2</v>
          </cell>
          <cell r="FI79" t="str">
            <v/>
          </cell>
          <cell r="FJ79" t="str">
            <v/>
          </cell>
          <cell r="FK79" t="str">
            <v>2</v>
          </cell>
          <cell r="FN79">
            <v>10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1</v>
          </cell>
          <cell r="FW79">
            <v>0</v>
          </cell>
          <cell r="FX79">
            <v>1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1</v>
          </cell>
          <cell r="GT79">
            <v>0</v>
          </cell>
          <cell r="GU79">
            <v>1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2019</v>
          </cell>
          <cell r="ON79">
            <v>2019</v>
          </cell>
          <cell r="OO79">
            <v>2019</v>
          </cell>
          <cell r="OP79" t="str">
            <v>п</v>
          </cell>
          <cell r="OR79">
            <v>0</v>
          </cell>
          <cell r="OT79">
            <v>11.799999999999999</v>
          </cell>
        </row>
        <row r="80">
          <cell r="A80" t="str">
            <v>Г</v>
          </cell>
          <cell r="B80" t="str">
            <v>1.3</v>
          </cell>
          <cell r="C80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D80" t="str">
            <v>Г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852.29004287199996</v>
          </cell>
          <cell r="K80">
            <v>0</v>
          </cell>
          <cell r="L80">
            <v>852.29004287199996</v>
          </cell>
          <cell r="M80">
            <v>0</v>
          </cell>
          <cell r="N80">
            <v>0</v>
          </cell>
          <cell r="O80">
            <v>75.508838269152477</v>
          </cell>
          <cell r="P80">
            <v>178.17639041999999</v>
          </cell>
          <cell r="Q80">
            <v>598.60481432284746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3812.2178934788185</v>
          </cell>
          <cell r="CY80">
            <v>572.7289210797162</v>
          </cell>
          <cell r="CZ80">
            <v>1552.4358180467182</v>
          </cell>
          <cell r="DA80">
            <v>1396.6332410204841</v>
          </cell>
          <cell r="DB80">
            <v>351.73938608438334</v>
          </cell>
          <cell r="DE80">
            <v>0</v>
          </cell>
          <cell r="DF80">
            <v>0</v>
          </cell>
          <cell r="DG80">
            <v>606.57616354999993</v>
          </cell>
          <cell r="DH80">
            <v>0</v>
          </cell>
          <cell r="DI80">
            <v>606.57616354999993</v>
          </cell>
          <cell r="DJ80">
            <v>38.906113530000006</v>
          </cell>
          <cell r="DK80">
            <v>197.33895278</v>
          </cell>
          <cell r="DL80">
            <v>344.75768944999993</v>
          </cell>
          <cell r="DM80">
            <v>25.573407790000001</v>
          </cell>
          <cell r="DN80">
            <v>277.00832313952753</v>
          </cell>
          <cell r="DS80">
            <v>142.68802315457594</v>
          </cell>
          <cell r="DT80">
            <v>56.493174655273869</v>
          </cell>
          <cell r="DU80">
            <v>49.232590688265262</v>
          </cell>
          <cell r="DV80">
            <v>28.594534641412469</v>
          </cell>
          <cell r="DW80">
            <v>49.232590688265262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1004.8499368499999</v>
          </cell>
          <cell r="ED80">
            <v>348.15047532000006</v>
          </cell>
          <cell r="EE80">
            <v>555.31403745</v>
          </cell>
          <cell r="EF80">
            <v>28.478351160000003</v>
          </cell>
          <cell r="EG80">
            <v>72.907072920000005</v>
          </cell>
          <cell r="EH80">
            <v>323.89559782000003</v>
          </cell>
          <cell r="EI80">
            <v>224.59279934</v>
          </cell>
          <cell r="EJ80">
            <v>95.952902250000008</v>
          </cell>
          <cell r="EK80">
            <v>0</v>
          </cell>
          <cell r="EL80">
            <v>3.3498962299999997</v>
          </cell>
          <cell r="EM80">
            <v>547.04228843999999</v>
          </cell>
          <cell r="EN80">
            <v>121.44383779</v>
          </cell>
          <cell r="EO80">
            <v>392.27474761999997</v>
          </cell>
          <cell r="EP80">
            <v>24.389055679999998</v>
          </cell>
          <cell r="EQ80">
            <v>8.9346473500000005</v>
          </cell>
          <cell r="ER80">
            <v>133.91205059000001</v>
          </cell>
          <cell r="ES80">
            <v>2.1138381900000001</v>
          </cell>
          <cell r="ET80">
            <v>67.086387580000007</v>
          </cell>
          <cell r="EU80">
            <v>4.0892954799999996</v>
          </cell>
          <cell r="EV80">
            <v>60.62252934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133.91205059000001</v>
          </cell>
          <cell r="FC80">
            <v>2.1138381900000001</v>
          </cell>
          <cell r="FD80">
            <v>67.086387580000007</v>
          </cell>
          <cell r="FE80">
            <v>4.0892954799999996</v>
          </cell>
          <cell r="FF80">
            <v>60.62252934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3102.5564480438834</v>
          </cell>
          <cell r="FO80">
            <v>0</v>
          </cell>
          <cell r="FP80">
            <v>175.58</v>
          </cell>
          <cell r="FQ80">
            <v>0</v>
          </cell>
          <cell r="FR80">
            <v>697.62100000000009</v>
          </cell>
          <cell r="FS80">
            <v>695.62100000000009</v>
          </cell>
          <cell r="FT80">
            <v>2</v>
          </cell>
          <cell r="FU80">
            <v>0</v>
          </cell>
          <cell r="FV80">
            <v>162</v>
          </cell>
          <cell r="FW80">
            <v>0</v>
          </cell>
          <cell r="FX80">
            <v>162</v>
          </cell>
          <cell r="FZ80">
            <v>604.26295830000004</v>
          </cell>
          <cell r="GA80">
            <v>0</v>
          </cell>
          <cell r="GB80">
            <v>10.842000000000002</v>
          </cell>
          <cell r="GC80">
            <v>0</v>
          </cell>
          <cell r="GD80">
            <v>18.175000000000001</v>
          </cell>
          <cell r="GE80">
            <v>18.175000000000001</v>
          </cell>
          <cell r="GF80">
            <v>0</v>
          </cell>
          <cell r="GG80">
            <v>0</v>
          </cell>
          <cell r="GH80">
            <v>112</v>
          </cell>
          <cell r="GI80">
            <v>0</v>
          </cell>
          <cell r="GJ80">
            <v>112</v>
          </cell>
          <cell r="GK80">
            <v>514.82344348999948</v>
          </cell>
          <cell r="GL80">
            <v>0</v>
          </cell>
          <cell r="GM80">
            <v>0</v>
          </cell>
          <cell r="GN80">
            <v>0</v>
          </cell>
          <cell r="GO80">
            <v>59.307000000000002</v>
          </cell>
          <cell r="GP80">
            <v>59.307000000000002</v>
          </cell>
          <cell r="GQ80">
            <v>0</v>
          </cell>
          <cell r="GR80">
            <v>0</v>
          </cell>
          <cell r="GS80">
            <v>1</v>
          </cell>
          <cell r="GT80">
            <v>0</v>
          </cell>
          <cell r="GU80">
            <v>1</v>
          </cell>
          <cell r="GV80">
            <v>475.62674384858701</v>
          </cell>
          <cell r="GW80">
            <v>0</v>
          </cell>
          <cell r="GX80">
            <v>0</v>
          </cell>
          <cell r="GY80">
            <v>0</v>
          </cell>
          <cell r="GZ80">
            <v>53</v>
          </cell>
          <cell r="HA80">
            <v>53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39.196699641412465</v>
          </cell>
          <cell r="ID80">
            <v>0</v>
          </cell>
          <cell r="IE80">
            <v>0</v>
          </cell>
          <cell r="IF80">
            <v>0</v>
          </cell>
          <cell r="IG80">
            <v>0</v>
          </cell>
          <cell r="IH80">
            <v>6.3069999999999995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660.58093822000001</v>
          </cell>
          <cell r="IZ80">
            <v>0</v>
          </cell>
          <cell r="JA80">
            <v>0</v>
          </cell>
          <cell r="JB80">
            <v>0</v>
          </cell>
          <cell r="JC80">
            <v>50.458500000000008</v>
          </cell>
          <cell r="JD80">
            <v>50.458500000000008</v>
          </cell>
          <cell r="JE80">
            <v>0</v>
          </cell>
          <cell r="JF80">
            <v>0</v>
          </cell>
          <cell r="JG80">
            <v>14</v>
          </cell>
          <cell r="JH80">
            <v>0</v>
          </cell>
          <cell r="JI80">
            <v>14</v>
          </cell>
          <cell r="JJ80">
            <v>2.0477729099999999</v>
          </cell>
          <cell r="JK80">
            <v>0</v>
          </cell>
          <cell r="JL80">
            <v>0</v>
          </cell>
          <cell r="JM80">
            <v>0</v>
          </cell>
          <cell r="JN80">
            <v>0.73250000000000004</v>
          </cell>
          <cell r="JO80">
            <v>0.73250000000000004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102.93556298</v>
          </cell>
          <cell r="JV80">
            <v>0</v>
          </cell>
          <cell r="JW80">
            <v>0</v>
          </cell>
          <cell r="JX80">
            <v>0</v>
          </cell>
          <cell r="JY80">
            <v>3.4590000000000001</v>
          </cell>
          <cell r="JZ80">
            <v>3.4590000000000001</v>
          </cell>
          <cell r="KA80">
            <v>0</v>
          </cell>
          <cell r="KB80">
            <v>0</v>
          </cell>
          <cell r="KC80">
            <v>3</v>
          </cell>
          <cell r="KD80">
            <v>0</v>
          </cell>
          <cell r="KE80">
            <v>3</v>
          </cell>
          <cell r="KF80">
            <v>555.59760232999997</v>
          </cell>
          <cell r="KG80">
            <v>0</v>
          </cell>
          <cell r="KH80">
            <v>0</v>
          </cell>
          <cell r="KI80">
            <v>0</v>
          </cell>
          <cell r="KJ80">
            <v>46.267000000000003</v>
          </cell>
          <cell r="KK80">
            <v>46.267000000000003</v>
          </cell>
          <cell r="KL80">
            <v>0</v>
          </cell>
          <cell r="KM80">
            <v>0</v>
          </cell>
          <cell r="KN80">
            <v>11</v>
          </cell>
          <cell r="KO80">
            <v>0</v>
          </cell>
          <cell r="KP80">
            <v>11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555.59760232999997</v>
          </cell>
          <cell r="LC80">
            <v>0</v>
          </cell>
          <cell r="LD80">
            <v>0</v>
          </cell>
          <cell r="LE80">
            <v>0</v>
          </cell>
          <cell r="LF80">
            <v>46.267000000000003</v>
          </cell>
          <cell r="LG80">
            <v>46.267000000000003</v>
          </cell>
          <cell r="LH80">
            <v>0</v>
          </cell>
          <cell r="LI80">
            <v>0</v>
          </cell>
          <cell r="LJ80">
            <v>11</v>
          </cell>
          <cell r="LK80">
            <v>0</v>
          </cell>
          <cell r="LL80">
            <v>11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0</v>
          </cell>
          <cell r="OM80">
            <v>0</v>
          </cell>
          <cell r="ON80">
            <v>0</v>
          </cell>
          <cell r="OO80">
            <v>0</v>
          </cell>
          <cell r="OP80">
            <v>0</v>
          </cell>
          <cell r="OR80">
            <v>0</v>
          </cell>
          <cell r="OT80">
            <v>2058.9576829299626</v>
          </cell>
        </row>
        <row r="81">
          <cell r="A81" t="str">
            <v>Г</v>
          </cell>
          <cell r="B81" t="str">
            <v>1.3.1</v>
          </cell>
          <cell r="C81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D81" t="str">
            <v>Г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852.29004287199996</v>
          </cell>
          <cell r="K81">
            <v>0</v>
          </cell>
          <cell r="L81">
            <v>852.29004287199996</v>
          </cell>
          <cell r="M81">
            <v>0</v>
          </cell>
          <cell r="N81">
            <v>0</v>
          </cell>
          <cell r="O81">
            <v>75.508838269152477</v>
          </cell>
          <cell r="P81">
            <v>178.17639041999999</v>
          </cell>
          <cell r="Q81">
            <v>598.60481432284746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3812.2178934788185</v>
          </cell>
          <cell r="CY81">
            <v>572.7289210797162</v>
          </cell>
          <cell r="CZ81">
            <v>1552.4358180467182</v>
          </cell>
          <cell r="DA81">
            <v>1396.6332410204841</v>
          </cell>
          <cell r="DB81">
            <v>351.73938608438334</v>
          </cell>
          <cell r="DE81">
            <v>0</v>
          </cell>
          <cell r="DF81">
            <v>0</v>
          </cell>
          <cell r="DG81">
            <v>606.57616354999993</v>
          </cell>
          <cell r="DH81">
            <v>0</v>
          </cell>
          <cell r="DI81">
            <v>606.57616354999993</v>
          </cell>
          <cell r="DJ81">
            <v>38.906113530000006</v>
          </cell>
          <cell r="DK81">
            <v>197.33895278</v>
          </cell>
          <cell r="DL81">
            <v>344.75768944999993</v>
          </cell>
          <cell r="DM81">
            <v>25.573407790000001</v>
          </cell>
          <cell r="DN81">
            <v>277.00832313952753</v>
          </cell>
          <cell r="DS81">
            <v>142.68802315457594</v>
          </cell>
          <cell r="DT81">
            <v>56.493174655273869</v>
          </cell>
          <cell r="DU81">
            <v>49.232590688265262</v>
          </cell>
          <cell r="DV81">
            <v>28.594534641412469</v>
          </cell>
          <cell r="DW81">
            <v>49.232590688265262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1004.8499368499999</v>
          </cell>
          <cell r="ED81">
            <v>348.15047532000006</v>
          </cell>
          <cell r="EE81">
            <v>555.31403745</v>
          </cell>
          <cell r="EF81">
            <v>28.478351160000003</v>
          </cell>
          <cell r="EG81">
            <v>72.907072920000005</v>
          </cell>
          <cell r="EH81">
            <v>323.89559782000003</v>
          </cell>
          <cell r="EI81">
            <v>224.59279934</v>
          </cell>
          <cell r="EJ81">
            <v>95.952902250000008</v>
          </cell>
          <cell r="EK81">
            <v>0</v>
          </cell>
          <cell r="EL81">
            <v>3.3498962299999997</v>
          </cell>
          <cell r="EM81">
            <v>547.04228843999999</v>
          </cell>
          <cell r="EN81">
            <v>121.44383779</v>
          </cell>
          <cell r="EO81">
            <v>392.27474761999997</v>
          </cell>
          <cell r="EP81">
            <v>24.389055679999998</v>
          </cell>
          <cell r="EQ81">
            <v>8.9346473500000005</v>
          </cell>
          <cell r="ER81">
            <v>133.91205059000001</v>
          </cell>
          <cell r="ES81">
            <v>2.1138381900000001</v>
          </cell>
          <cell r="ET81">
            <v>67.086387580000007</v>
          </cell>
          <cell r="EU81">
            <v>4.0892954799999996</v>
          </cell>
          <cell r="EV81">
            <v>60.62252934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133.91205059000001</v>
          </cell>
          <cell r="FC81">
            <v>2.1138381900000001</v>
          </cell>
          <cell r="FD81">
            <v>67.086387580000007</v>
          </cell>
          <cell r="FE81">
            <v>4.0892954799999996</v>
          </cell>
          <cell r="FF81">
            <v>60.62252934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3102.5564480438834</v>
          </cell>
          <cell r="FO81">
            <v>0</v>
          </cell>
          <cell r="FP81">
            <v>175.58</v>
          </cell>
          <cell r="FQ81">
            <v>0</v>
          </cell>
          <cell r="FR81">
            <v>697.62100000000009</v>
          </cell>
          <cell r="FS81">
            <v>695.62100000000009</v>
          </cell>
          <cell r="FT81">
            <v>2</v>
          </cell>
          <cell r="FU81">
            <v>0</v>
          </cell>
          <cell r="FV81">
            <v>162</v>
          </cell>
          <cell r="FW81">
            <v>0</v>
          </cell>
          <cell r="FX81">
            <v>162</v>
          </cell>
          <cell r="FZ81">
            <v>604.26295830000004</v>
          </cell>
          <cell r="GA81">
            <v>0</v>
          </cell>
          <cell r="GB81">
            <v>10.842000000000002</v>
          </cell>
          <cell r="GC81">
            <v>0</v>
          </cell>
          <cell r="GD81">
            <v>18.175000000000001</v>
          </cell>
          <cell r="GE81">
            <v>18.175000000000001</v>
          </cell>
          <cell r="GF81">
            <v>0</v>
          </cell>
          <cell r="GG81">
            <v>0</v>
          </cell>
          <cell r="GH81">
            <v>112</v>
          </cell>
          <cell r="GI81">
            <v>0</v>
          </cell>
          <cell r="GJ81">
            <v>112</v>
          </cell>
          <cell r="GK81">
            <v>514.82344348999948</v>
          </cell>
          <cell r="GL81">
            <v>0</v>
          </cell>
          <cell r="GM81">
            <v>0</v>
          </cell>
          <cell r="GN81">
            <v>0</v>
          </cell>
          <cell r="GO81">
            <v>59.307000000000002</v>
          </cell>
          <cell r="GP81">
            <v>59.307000000000002</v>
          </cell>
          <cell r="GQ81">
            <v>0</v>
          </cell>
          <cell r="GR81">
            <v>0</v>
          </cell>
          <cell r="GS81">
            <v>1</v>
          </cell>
          <cell r="GT81">
            <v>0</v>
          </cell>
          <cell r="GU81">
            <v>1</v>
          </cell>
          <cell r="GV81">
            <v>475.62674384858701</v>
          </cell>
          <cell r="GW81">
            <v>0</v>
          </cell>
          <cell r="GX81">
            <v>0</v>
          </cell>
          <cell r="GY81">
            <v>0</v>
          </cell>
          <cell r="GZ81">
            <v>53</v>
          </cell>
          <cell r="HA81">
            <v>53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39.196699641412465</v>
          </cell>
          <cell r="ID81">
            <v>0</v>
          </cell>
          <cell r="IE81">
            <v>0</v>
          </cell>
          <cell r="IF81">
            <v>0</v>
          </cell>
          <cell r="IG81">
            <v>0</v>
          </cell>
          <cell r="IH81">
            <v>6.3069999999999995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660.58093822000001</v>
          </cell>
          <cell r="IZ81">
            <v>0</v>
          </cell>
          <cell r="JA81">
            <v>0</v>
          </cell>
          <cell r="JB81">
            <v>0</v>
          </cell>
          <cell r="JC81">
            <v>50.458500000000008</v>
          </cell>
          <cell r="JD81">
            <v>50.458500000000008</v>
          </cell>
          <cell r="JE81">
            <v>0</v>
          </cell>
          <cell r="JF81">
            <v>0</v>
          </cell>
          <cell r="JG81">
            <v>14</v>
          </cell>
          <cell r="JH81">
            <v>0</v>
          </cell>
          <cell r="JI81">
            <v>14</v>
          </cell>
          <cell r="JJ81">
            <v>2.0477729099999999</v>
          </cell>
          <cell r="JK81">
            <v>0</v>
          </cell>
          <cell r="JL81">
            <v>0</v>
          </cell>
          <cell r="JM81">
            <v>0</v>
          </cell>
          <cell r="JN81">
            <v>0.73250000000000004</v>
          </cell>
          <cell r="JO81">
            <v>0.73250000000000004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102.93556298</v>
          </cell>
          <cell r="JV81">
            <v>0</v>
          </cell>
          <cell r="JW81">
            <v>0</v>
          </cell>
          <cell r="JX81">
            <v>0</v>
          </cell>
          <cell r="JY81">
            <v>3.4590000000000001</v>
          </cell>
          <cell r="JZ81">
            <v>3.4590000000000001</v>
          </cell>
          <cell r="KA81">
            <v>0</v>
          </cell>
          <cell r="KB81">
            <v>0</v>
          </cell>
          <cell r="KC81">
            <v>3</v>
          </cell>
          <cell r="KD81">
            <v>0</v>
          </cell>
          <cell r="KE81">
            <v>3</v>
          </cell>
          <cell r="KF81">
            <v>555.59760232999997</v>
          </cell>
          <cell r="KG81">
            <v>0</v>
          </cell>
          <cell r="KH81">
            <v>0</v>
          </cell>
          <cell r="KI81">
            <v>0</v>
          </cell>
          <cell r="KJ81">
            <v>46.267000000000003</v>
          </cell>
          <cell r="KK81">
            <v>46.267000000000003</v>
          </cell>
          <cell r="KL81">
            <v>0</v>
          </cell>
          <cell r="KM81">
            <v>0</v>
          </cell>
          <cell r="KN81">
            <v>11</v>
          </cell>
          <cell r="KO81">
            <v>0</v>
          </cell>
          <cell r="KP81">
            <v>11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555.59760232999997</v>
          </cell>
          <cell r="LC81">
            <v>0</v>
          </cell>
          <cell r="LD81">
            <v>0</v>
          </cell>
          <cell r="LE81">
            <v>0</v>
          </cell>
          <cell r="LF81">
            <v>46.267000000000003</v>
          </cell>
          <cell r="LG81">
            <v>46.267000000000003</v>
          </cell>
          <cell r="LH81">
            <v>0</v>
          </cell>
          <cell r="LI81">
            <v>0</v>
          </cell>
          <cell r="LJ81">
            <v>11</v>
          </cell>
          <cell r="LK81">
            <v>0</v>
          </cell>
          <cell r="LL81">
            <v>11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0</v>
          </cell>
          <cell r="OM81">
            <v>0</v>
          </cell>
          <cell r="ON81">
            <v>0</v>
          </cell>
          <cell r="OO81">
            <v>0</v>
          </cell>
          <cell r="OP81">
            <v>0</v>
          </cell>
          <cell r="OR81">
            <v>0</v>
          </cell>
          <cell r="OT81">
            <v>2058.9576829299626</v>
          </cell>
        </row>
        <row r="82">
          <cell r="A82" t="str">
            <v>Г</v>
          </cell>
          <cell r="B82" t="str">
            <v>1.3.2</v>
          </cell>
          <cell r="C82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D82" t="str">
            <v>Г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852.29004287199996</v>
          </cell>
          <cell r="K82">
            <v>0</v>
          </cell>
          <cell r="L82">
            <v>852.29004287199996</v>
          </cell>
          <cell r="M82">
            <v>0</v>
          </cell>
          <cell r="N82">
            <v>0</v>
          </cell>
          <cell r="O82">
            <v>75.508838269152477</v>
          </cell>
          <cell r="P82">
            <v>178.17639041999999</v>
          </cell>
          <cell r="Q82">
            <v>598.60481432284746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3812.2178934788185</v>
          </cell>
          <cell r="CY82">
            <v>572.7289210797162</v>
          </cell>
          <cell r="CZ82">
            <v>1552.4358180467182</v>
          </cell>
          <cell r="DA82">
            <v>1396.6332410204841</v>
          </cell>
          <cell r="DB82">
            <v>351.73938608438334</v>
          </cell>
          <cell r="DE82">
            <v>0</v>
          </cell>
          <cell r="DF82">
            <v>0</v>
          </cell>
          <cell r="DG82">
            <v>606.57616354999993</v>
          </cell>
          <cell r="DH82">
            <v>0</v>
          </cell>
          <cell r="DI82">
            <v>606.57616354999993</v>
          </cell>
          <cell r="DJ82">
            <v>38.906113530000006</v>
          </cell>
          <cell r="DK82">
            <v>197.33895278</v>
          </cell>
          <cell r="DL82">
            <v>344.75768944999993</v>
          </cell>
          <cell r="DM82">
            <v>25.573407790000001</v>
          </cell>
          <cell r="DN82">
            <v>277.00832313952753</v>
          </cell>
          <cell r="DS82">
            <v>142.68802315457594</v>
          </cell>
          <cell r="DT82">
            <v>56.493174655273869</v>
          </cell>
          <cell r="DU82">
            <v>49.232590688265262</v>
          </cell>
          <cell r="DV82">
            <v>28.594534641412469</v>
          </cell>
          <cell r="DW82">
            <v>49.232590688265262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1004.8499368499999</v>
          </cell>
          <cell r="ED82">
            <v>348.15047532000006</v>
          </cell>
          <cell r="EE82">
            <v>555.31403745</v>
          </cell>
          <cell r="EF82">
            <v>28.478351160000003</v>
          </cell>
          <cell r="EG82">
            <v>72.907072920000005</v>
          </cell>
          <cell r="EH82">
            <v>323.89559782000003</v>
          </cell>
          <cell r="EI82">
            <v>224.59279934</v>
          </cell>
          <cell r="EJ82">
            <v>95.952902250000008</v>
          </cell>
          <cell r="EK82">
            <v>0</v>
          </cell>
          <cell r="EL82">
            <v>3.3498962299999997</v>
          </cell>
          <cell r="EM82">
            <v>547.04228843999999</v>
          </cell>
          <cell r="EN82">
            <v>121.44383779</v>
          </cell>
          <cell r="EO82">
            <v>392.27474761999997</v>
          </cell>
          <cell r="EP82">
            <v>24.389055679999998</v>
          </cell>
          <cell r="EQ82">
            <v>8.9346473500000005</v>
          </cell>
          <cell r="ER82">
            <v>133.91205059000001</v>
          </cell>
          <cell r="ES82">
            <v>2.1138381900000001</v>
          </cell>
          <cell r="ET82">
            <v>67.086387580000007</v>
          </cell>
          <cell r="EU82">
            <v>4.0892954799999996</v>
          </cell>
          <cell r="EV82">
            <v>60.62252934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133.91205059000001</v>
          </cell>
          <cell r="FC82">
            <v>2.1138381900000001</v>
          </cell>
          <cell r="FD82">
            <v>67.086387580000007</v>
          </cell>
          <cell r="FE82">
            <v>4.0892954799999996</v>
          </cell>
          <cell r="FF82">
            <v>60.62252934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3102.5564480438834</v>
          </cell>
          <cell r="FO82">
            <v>0</v>
          </cell>
          <cell r="FP82">
            <v>175.58</v>
          </cell>
          <cell r="FQ82">
            <v>0</v>
          </cell>
          <cell r="FR82">
            <v>697.62100000000009</v>
          </cell>
          <cell r="FS82">
            <v>695.62100000000009</v>
          </cell>
          <cell r="FT82">
            <v>2</v>
          </cell>
          <cell r="FU82">
            <v>0</v>
          </cell>
          <cell r="FV82">
            <v>162</v>
          </cell>
          <cell r="FW82">
            <v>0</v>
          </cell>
          <cell r="FX82">
            <v>162</v>
          </cell>
          <cell r="FZ82">
            <v>604.26295830000004</v>
          </cell>
          <cell r="GA82">
            <v>0</v>
          </cell>
          <cell r="GB82">
            <v>10.842000000000002</v>
          </cell>
          <cell r="GC82">
            <v>0</v>
          </cell>
          <cell r="GD82">
            <v>18.175000000000001</v>
          </cell>
          <cell r="GE82">
            <v>18.175000000000001</v>
          </cell>
          <cell r="GF82">
            <v>0</v>
          </cell>
          <cell r="GG82">
            <v>0</v>
          </cell>
          <cell r="GH82">
            <v>112</v>
          </cell>
          <cell r="GI82">
            <v>0</v>
          </cell>
          <cell r="GJ82">
            <v>112</v>
          </cell>
          <cell r="GK82">
            <v>514.82344348999948</v>
          </cell>
          <cell r="GL82">
            <v>0</v>
          </cell>
          <cell r="GM82">
            <v>0</v>
          </cell>
          <cell r="GN82">
            <v>0</v>
          </cell>
          <cell r="GO82">
            <v>59.307000000000002</v>
          </cell>
          <cell r="GP82">
            <v>59.307000000000002</v>
          </cell>
          <cell r="GQ82">
            <v>0</v>
          </cell>
          <cell r="GR82">
            <v>0</v>
          </cell>
          <cell r="GS82">
            <v>1</v>
          </cell>
          <cell r="GT82">
            <v>0</v>
          </cell>
          <cell r="GU82">
            <v>1</v>
          </cell>
          <cell r="GV82">
            <v>475.62674384858701</v>
          </cell>
          <cell r="GW82">
            <v>0</v>
          </cell>
          <cell r="GX82">
            <v>0</v>
          </cell>
          <cell r="GY82">
            <v>0</v>
          </cell>
          <cell r="GZ82">
            <v>53</v>
          </cell>
          <cell r="HA82">
            <v>53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39.196699641412465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6.3069999999999995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660.58093822000001</v>
          </cell>
          <cell r="IZ82">
            <v>0</v>
          </cell>
          <cell r="JA82">
            <v>0</v>
          </cell>
          <cell r="JB82">
            <v>0</v>
          </cell>
          <cell r="JC82">
            <v>50.458500000000008</v>
          </cell>
          <cell r="JD82">
            <v>50.458500000000008</v>
          </cell>
          <cell r="JE82">
            <v>0</v>
          </cell>
          <cell r="JF82">
            <v>0</v>
          </cell>
          <cell r="JG82">
            <v>14</v>
          </cell>
          <cell r="JH82">
            <v>0</v>
          </cell>
          <cell r="JI82">
            <v>14</v>
          </cell>
          <cell r="JJ82">
            <v>2.0477729099999999</v>
          </cell>
          <cell r="JK82">
            <v>0</v>
          </cell>
          <cell r="JL82">
            <v>0</v>
          </cell>
          <cell r="JM82">
            <v>0</v>
          </cell>
          <cell r="JN82">
            <v>0.73250000000000004</v>
          </cell>
          <cell r="JO82">
            <v>0.73250000000000004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102.93556298</v>
          </cell>
          <cell r="JV82">
            <v>0</v>
          </cell>
          <cell r="JW82">
            <v>0</v>
          </cell>
          <cell r="JX82">
            <v>0</v>
          </cell>
          <cell r="JY82">
            <v>3.4590000000000001</v>
          </cell>
          <cell r="JZ82">
            <v>3.4590000000000001</v>
          </cell>
          <cell r="KA82">
            <v>0</v>
          </cell>
          <cell r="KB82">
            <v>0</v>
          </cell>
          <cell r="KC82">
            <v>3</v>
          </cell>
          <cell r="KD82">
            <v>0</v>
          </cell>
          <cell r="KE82">
            <v>3</v>
          </cell>
          <cell r="KF82">
            <v>555.59760232999997</v>
          </cell>
          <cell r="KG82">
            <v>0</v>
          </cell>
          <cell r="KH82">
            <v>0</v>
          </cell>
          <cell r="KI82">
            <v>0</v>
          </cell>
          <cell r="KJ82">
            <v>46.267000000000003</v>
          </cell>
          <cell r="KK82">
            <v>46.267000000000003</v>
          </cell>
          <cell r="KL82">
            <v>0</v>
          </cell>
          <cell r="KM82">
            <v>0</v>
          </cell>
          <cell r="KN82">
            <v>11</v>
          </cell>
          <cell r="KO82">
            <v>0</v>
          </cell>
          <cell r="KP82">
            <v>11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555.59760232999997</v>
          </cell>
          <cell r="LC82">
            <v>0</v>
          </cell>
          <cell r="LD82">
            <v>0</v>
          </cell>
          <cell r="LE82">
            <v>0</v>
          </cell>
          <cell r="LF82">
            <v>46.267000000000003</v>
          </cell>
          <cell r="LG82">
            <v>46.267000000000003</v>
          </cell>
          <cell r="LH82">
            <v>0</v>
          </cell>
          <cell r="LI82">
            <v>0</v>
          </cell>
          <cell r="LJ82">
            <v>11</v>
          </cell>
          <cell r="LK82">
            <v>0</v>
          </cell>
          <cell r="LL82">
            <v>11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0</v>
          </cell>
          <cell r="OM82">
            <v>0</v>
          </cell>
          <cell r="ON82">
            <v>0</v>
          </cell>
          <cell r="OO82">
            <v>0</v>
          </cell>
          <cell r="OP82">
            <v>0</v>
          </cell>
          <cell r="OR82">
            <v>0</v>
          </cell>
          <cell r="OT82">
            <v>2058.9576829299626</v>
          </cell>
        </row>
        <row r="83">
          <cell r="A83" t="str">
            <v>Г</v>
          </cell>
          <cell r="B83" t="str">
            <v>1.4</v>
          </cell>
          <cell r="C83" t="str">
            <v>Прочее новое строительство объектов электросетевого хозяйства, всего, в том числе:</v>
          </cell>
          <cell r="D83" t="str">
            <v>Г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852.29004287199996</v>
          </cell>
          <cell r="K83">
            <v>0</v>
          </cell>
          <cell r="L83">
            <v>852.29004287199996</v>
          </cell>
          <cell r="M83">
            <v>0</v>
          </cell>
          <cell r="N83">
            <v>0</v>
          </cell>
          <cell r="O83">
            <v>75.508838269152477</v>
          </cell>
          <cell r="P83">
            <v>178.17639041999999</v>
          </cell>
          <cell r="Q83">
            <v>598.60481432284746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3812.2178934788185</v>
          </cell>
          <cell r="CY83">
            <v>572.7289210797162</v>
          </cell>
          <cell r="CZ83">
            <v>1552.4358180467182</v>
          </cell>
          <cell r="DA83">
            <v>1396.6332410204841</v>
          </cell>
          <cell r="DB83">
            <v>351.73938608438334</v>
          </cell>
          <cell r="DE83">
            <v>0</v>
          </cell>
          <cell r="DF83">
            <v>0</v>
          </cell>
          <cell r="DG83">
            <v>606.57616354999993</v>
          </cell>
          <cell r="DH83">
            <v>0</v>
          </cell>
          <cell r="DI83">
            <v>606.57616354999993</v>
          </cell>
          <cell r="DJ83">
            <v>38.906113530000006</v>
          </cell>
          <cell r="DK83">
            <v>197.33895278</v>
          </cell>
          <cell r="DL83">
            <v>344.75768944999993</v>
          </cell>
          <cell r="DM83">
            <v>25.573407790000001</v>
          </cell>
          <cell r="DN83">
            <v>277.00832313952753</v>
          </cell>
          <cell r="DS83">
            <v>142.68802315457594</v>
          </cell>
          <cell r="DT83">
            <v>56.493174655273869</v>
          </cell>
          <cell r="DU83">
            <v>49.232590688265262</v>
          </cell>
          <cell r="DV83">
            <v>28.594534641412469</v>
          </cell>
          <cell r="DW83">
            <v>49.232590688265262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1004.8499368499999</v>
          </cell>
          <cell r="ED83">
            <v>348.15047532000006</v>
          </cell>
          <cell r="EE83">
            <v>555.31403745</v>
          </cell>
          <cell r="EF83">
            <v>28.478351160000003</v>
          </cell>
          <cell r="EG83">
            <v>72.907072920000005</v>
          </cell>
          <cell r="EH83">
            <v>323.89559782000003</v>
          </cell>
          <cell r="EI83">
            <v>224.59279934</v>
          </cell>
          <cell r="EJ83">
            <v>95.952902250000008</v>
          </cell>
          <cell r="EK83">
            <v>0</v>
          </cell>
          <cell r="EL83">
            <v>3.3498962299999997</v>
          </cell>
          <cell r="EM83">
            <v>547.04228843999999</v>
          </cell>
          <cell r="EN83">
            <v>121.44383779</v>
          </cell>
          <cell r="EO83">
            <v>392.27474761999997</v>
          </cell>
          <cell r="EP83">
            <v>24.389055679999998</v>
          </cell>
          <cell r="EQ83">
            <v>8.9346473500000005</v>
          </cell>
          <cell r="ER83">
            <v>133.91205059000001</v>
          </cell>
          <cell r="ES83">
            <v>2.1138381900000001</v>
          </cell>
          <cell r="ET83">
            <v>67.086387580000007</v>
          </cell>
          <cell r="EU83">
            <v>4.0892954799999996</v>
          </cell>
          <cell r="EV83">
            <v>60.62252934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133.91205059000001</v>
          </cell>
          <cell r="FC83">
            <v>2.1138381900000001</v>
          </cell>
          <cell r="FD83">
            <v>67.086387580000007</v>
          </cell>
          <cell r="FE83">
            <v>4.0892954799999996</v>
          </cell>
          <cell r="FF83">
            <v>60.62252934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3102.5564480438834</v>
          </cell>
          <cell r="FO83">
            <v>0</v>
          </cell>
          <cell r="FP83">
            <v>175.58</v>
          </cell>
          <cell r="FQ83">
            <v>0</v>
          </cell>
          <cell r="FR83">
            <v>697.62100000000009</v>
          </cell>
          <cell r="FS83">
            <v>695.62100000000009</v>
          </cell>
          <cell r="FT83">
            <v>2</v>
          </cell>
          <cell r="FU83">
            <v>0</v>
          </cell>
          <cell r="FV83">
            <v>162</v>
          </cell>
          <cell r="FW83">
            <v>0</v>
          </cell>
          <cell r="FX83">
            <v>162</v>
          </cell>
          <cell r="FZ83">
            <v>604.26295830000004</v>
          </cell>
          <cell r="GA83">
            <v>0</v>
          </cell>
          <cell r="GB83">
            <v>10.842000000000002</v>
          </cell>
          <cell r="GC83">
            <v>0</v>
          </cell>
          <cell r="GD83">
            <v>18.175000000000001</v>
          </cell>
          <cell r="GE83">
            <v>18.175000000000001</v>
          </cell>
          <cell r="GF83">
            <v>0</v>
          </cell>
          <cell r="GG83">
            <v>0</v>
          </cell>
          <cell r="GH83">
            <v>112</v>
          </cell>
          <cell r="GI83">
            <v>0</v>
          </cell>
          <cell r="GJ83">
            <v>112</v>
          </cell>
          <cell r="GK83">
            <v>514.82344348999948</v>
          </cell>
          <cell r="GL83">
            <v>0</v>
          </cell>
          <cell r="GM83">
            <v>0</v>
          </cell>
          <cell r="GN83">
            <v>0</v>
          </cell>
          <cell r="GO83">
            <v>59.307000000000002</v>
          </cell>
          <cell r="GP83">
            <v>59.307000000000002</v>
          </cell>
          <cell r="GQ83">
            <v>0</v>
          </cell>
          <cell r="GR83">
            <v>0</v>
          </cell>
          <cell r="GS83">
            <v>1</v>
          </cell>
          <cell r="GT83">
            <v>0</v>
          </cell>
          <cell r="GU83">
            <v>1</v>
          </cell>
          <cell r="GV83">
            <v>475.62674384858701</v>
          </cell>
          <cell r="GW83">
            <v>0</v>
          </cell>
          <cell r="GX83">
            <v>0</v>
          </cell>
          <cell r="GY83">
            <v>0</v>
          </cell>
          <cell r="GZ83">
            <v>53</v>
          </cell>
          <cell r="HA83">
            <v>53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39.196699641412465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6.3069999999999995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660.58093822000001</v>
          </cell>
          <cell r="IZ83">
            <v>0</v>
          </cell>
          <cell r="JA83">
            <v>0</v>
          </cell>
          <cell r="JB83">
            <v>0</v>
          </cell>
          <cell r="JC83">
            <v>50.458500000000008</v>
          </cell>
          <cell r="JD83">
            <v>50.458500000000008</v>
          </cell>
          <cell r="JE83">
            <v>0</v>
          </cell>
          <cell r="JF83">
            <v>0</v>
          </cell>
          <cell r="JG83">
            <v>14</v>
          </cell>
          <cell r="JH83">
            <v>0</v>
          </cell>
          <cell r="JI83">
            <v>14</v>
          </cell>
          <cell r="JJ83">
            <v>2.0477729099999999</v>
          </cell>
          <cell r="JK83">
            <v>0</v>
          </cell>
          <cell r="JL83">
            <v>0</v>
          </cell>
          <cell r="JM83">
            <v>0</v>
          </cell>
          <cell r="JN83">
            <v>0.73250000000000004</v>
          </cell>
          <cell r="JO83">
            <v>0.73250000000000004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102.93556298</v>
          </cell>
          <cell r="JV83">
            <v>0</v>
          </cell>
          <cell r="JW83">
            <v>0</v>
          </cell>
          <cell r="JX83">
            <v>0</v>
          </cell>
          <cell r="JY83">
            <v>3.4590000000000001</v>
          </cell>
          <cell r="JZ83">
            <v>3.4590000000000001</v>
          </cell>
          <cell r="KA83">
            <v>0</v>
          </cell>
          <cell r="KB83">
            <v>0</v>
          </cell>
          <cell r="KC83">
            <v>3</v>
          </cell>
          <cell r="KD83">
            <v>0</v>
          </cell>
          <cell r="KE83">
            <v>3</v>
          </cell>
          <cell r="KF83">
            <v>555.59760232999997</v>
          </cell>
          <cell r="KG83">
            <v>0</v>
          </cell>
          <cell r="KH83">
            <v>0</v>
          </cell>
          <cell r="KI83">
            <v>0</v>
          </cell>
          <cell r="KJ83">
            <v>46.267000000000003</v>
          </cell>
          <cell r="KK83">
            <v>46.267000000000003</v>
          </cell>
          <cell r="KL83">
            <v>0</v>
          </cell>
          <cell r="KM83">
            <v>0</v>
          </cell>
          <cell r="KN83">
            <v>11</v>
          </cell>
          <cell r="KO83">
            <v>0</v>
          </cell>
          <cell r="KP83">
            <v>11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555.59760232999997</v>
          </cell>
          <cell r="LC83">
            <v>0</v>
          </cell>
          <cell r="LD83">
            <v>0</v>
          </cell>
          <cell r="LE83">
            <v>0</v>
          </cell>
          <cell r="LF83">
            <v>46.267000000000003</v>
          </cell>
          <cell r="LG83">
            <v>46.267000000000003</v>
          </cell>
          <cell r="LH83">
            <v>0</v>
          </cell>
          <cell r="LI83">
            <v>0</v>
          </cell>
          <cell r="LJ83">
            <v>11</v>
          </cell>
          <cell r="LK83">
            <v>0</v>
          </cell>
          <cell r="LL83">
            <v>11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0</v>
          </cell>
          <cell r="OM83">
            <v>0</v>
          </cell>
          <cell r="ON83">
            <v>0</v>
          </cell>
          <cell r="OO83">
            <v>0</v>
          </cell>
          <cell r="OP83">
            <v>0</v>
          </cell>
          <cell r="OR83">
            <v>0</v>
          </cell>
          <cell r="OT83">
            <v>2058.9576829299626</v>
          </cell>
        </row>
        <row r="84">
          <cell r="A84" t="str">
            <v>Г</v>
          </cell>
          <cell r="B84" t="str">
            <v>1.5</v>
          </cell>
          <cell r="C84" t="str">
            <v>Покупка земельных участков для целей реализации инвестиционных проектов, всего, в том числе:</v>
          </cell>
          <cell r="D84" t="str">
            <v>Г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852.29004287199996</v>
          </cell>
          <cell r="K84">
            <v>0</v>
          </cell>
          <cell r="L84">
            <v>852.29004287199996</v>
          </cell>
          <cell r="M84">
            <v>0</v>
          </cell>
          <cell r="N84">
            <v>0</v>
          </cell>
          <cell r="O84">
            <v>75.508838269152477</v>
          </cell>
          <cell r="P84">
            <v>178.17639041999999</v>
          </cell>
          <cell r="Q84">
            <v>598.60481432284746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3812.2178934788185</v>
          </cell>
          <cell r="CY84">
            <v>572.7289210797162</v>
          </cell>
          <cell r="CZ84">
            <v>1552.4358180467182</v>
          </cell>
          <cell r="DA84">
            <v>1396.6332410204841</v>
          </cell>
          <cell r="DB84">
            <v>351.73938608438334</v>
          </cell>
          <cell r="DE84">
            <v>0</v>
          </cell>
          <cell r="DF84">
            <v>0</v>
          </cell>
          <cell r="DG84">
            <v>606.57616354999993</v>
          </cell>
          <cell r="DH84">
            <v>0</v>
          </cell>
          <cell r="DI84">
            <v>606.57616354999993</v>
          </cell>
          <cell r="DJ84">
            <v>38.906113530000006</v>
          </cell>
          <cell r="DK84">
            <v>197.33895278</v>
          </cell>
          <cell r="DL84">
            <v>344.75768944999993</v>
          </cell>
          <cell r="DM84">
            <v>25.573407790000001</v>
          </cell>
          <cell r="DN84">
            <v>277.00832313952753</v>
          </cell>
          <cell r="DS84">
            <v>142.68802315457594</v>
          </cell>
          <cell r="DT84">
            <v>56.493174655273869</v>
          </cell>
          <cell r="DU84">
            <v>49.232590688265262</v>
          </cell>
          <cell r="DV84">
            <v>28.594534641412469</v>
          </cell>
          <cell r="DW84">
            <v>49.232590688265262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1004.8499368499999</v>
          </cell>
          <cell r="ED84">
            <v>348.15047532000006</v>
          </cell>
          <cell r="EE84">
            <v>555.31403745</v>
          </cell>
          <cell r="EF84">
            <v>28.478351160000003</v>
          </cell>
          <cell r="EG84">
            <v>72.907072920000005</v>
          </cell>
          <cell r="EH84">
            <v>323.89559782000003</v>
          </cell>
          <cell r="EI84">
            <v>224.59279934</v>
          </cell>
          <cell r="EJ84">
            <v>95.952902250000008</v>
          </cell>
          <cell r="EK84">
            <v>0</v>
          </cell>
          <cell r="EL84">
            <v>3.3498962299999997</v>
          </cell>
          <cell r="EM84">
            <v>547.04228843999999</v>
          </cell>
          <cell r="EN84">
            <v>121.44383779</v>
          </cell>
          <cell r="EO84">
            <v>392.27474761999997</v>
          </cell>
          <cell r="EP84">
            <v>24.389055679999998</v>
          </cell>
          <cell r="EQ84">
            <v>8.9346473500000005</v>
          </cell>
          <cell r="ER84">
            <v>133.91205059000001</v>
          </cell>
          <cell r="ES84">
            <v>2.1138381900000001</v>
          </cell>
          <cell r="ET84">
            <v>67.086387580000007</v>
          </cell>
          <cell r="EU84">
            <v>4.0892954799999996</v>
          </cell>
          <cell r="EV84">
            <v>60.62252934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133.91205059000001</v>
          </cell>
          <cell r="FC84">
            <v>2.1138381900000001</v>
          </cell>
          <cell r="FD84">
            <v>67.086387580000007</v>
          </cell>
          <cell r="FE84">
            <v>4.0892954799999996</v>
          </cell>
          <cell r="FF84">
            <v>60.62252934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3102.5564480438834</v>
          </cell>
          <cell r="FO84">
            <v>0</v>
          </cell>
          <cell r="FP84">
            <v>175.58</v>
          </cell>
          <cell r="FQ84">
            <v>0</v>
          </cell>
          <cell r="FR84">
            <v>697.62100000000009</v>
          </cell>
          <cell r="FS84">
            <v>695.62100000000009</v>
          </cell>
          <cell r="FT84">
            <v>2</v>
          </cell>
          <cell r="FU84">
            <v>0</v>
          </cell>
          <cell r="FV84">
            <v>162</v>
          </cell>
          <cell r="FW84">
            <v>0</v>
          </cell>
          <cell r="FX84">
            <v>162</v>
          </cell>
          <cell r="FZ84">
            <v>604.26295830000004</v>
          </cell>
          <cell r="GA84">
            <v>0</v>
          </cell>
          <cell r="GB84">
            <v>10.842000000000002</v>
          </cell>
          <cell r="GC84">
            <v>0</v>
          </cell>
          <cell r="GD84">
            <v>18.175000000000001</v>
          </cell>
          <cell r="GE84">
            <v>18.175000000000001</v>
          </cell>
          <cell r="GF84">
            <v>0</v>
          </cell>
          <cell r="GG84">
            <v>0</v>
          </cell>
          <cell r="GH84">
            <v>112</v>
          </cell>
          <cell r="GI84">
            <v>0</v>
          </cell>
          <cell r="GJ84">
            <v>112</v>
          </cell>
          <cell r="GK84">
            <v>514.82344348999948</v>
          </cell>
          <cell r="GL84">
            <v>0</v>
          </cell>
          <cell r="GM84">
            <v>0</v>
          </cell>
          <cell r="GN84">
            <v>0</v>
          </cell>
          <cell r="GO84">
            <v>59.307000000000002</v>
          </cell>
          <cell r="GP84">
            <v>59.307000000000002</v>
          </cell>
          <cell r="GQ84">
            <v>0</v>
          </cell>
          <cell r="GR84">
            <v>0</v>
          </cell>
          <cell r="GS84">
            <v>1</v>
          </cell>
          <cell r="GT84">
            <v>0</v>
          </cell>
          <cell r="GU84">
            <v>1</v>
          </cell>
          <cell r="GV84">
            <v>475.62674384858701</v>
          </cell>
          <cell r="GW84">
            <v>0</v>
          </cell>
          <cell r="GX84">
            <v>0</v>
          </cell>
          <cell r="GY84">
            <v>0</v>
          </cell>
          <cell r="GZ84">
            <v>53</v>
          </cell>
          <cell r="HA84">
            <v>53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39.196699641412465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6.3069999999999995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660.58093822000001</v>
          </cell>
          <cell r="IZ84">
            <v>0</v>
          </cell>
          <cell r="JA84">
            <v>0</v>
          </cell>
          <cell r="JB84">
            <v>0</v>
          </cell>
          <cell r="JC84">
            <v>50.458500000000008</v>
          </cell>
          <cell r="JD84">
            <v>50.458500000000008</v>
          </cell>
          <cell r="JE84">
            <v>0</v>
          </cell>
          <cell r="JF84">
            <v>0</v>
          </cell>
          <cell r="JG84">
            <v>14</v>
          </cell>
          <cell r="JH84">
            <v>0</v>
          </cell>
          <cell r="JI84">
            <v>14</v>
          </cell>
          <cell r="JJ84">
            <v>2.0477729099999999</v>
          </cell>
          <cell r="JK84">
            <v>0</v>
          </cell>
          <cell r="JL84">
            <v>0</v>
          </cell>
          <cell r="JM84">
            <v>0</v>
          </cell>
          <cell r="JN84">
            <v>0.73250000000000004</v>
          </cell>
          <cell r="JO84">
            <v>0.73250000000000004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102.93556298</v>
          </cell>
          <cell r="JV84">
            <v>0</v>
          </cell>
          <cell r="JW84">
            <v>0</v>
          </cell>
          <cell r="JX84">
            <v>0</v>
          </cell>
          <cell r="JY84">
            <v>3.4590000000000001</v>
          </cell>
          <cell r="JZ84">
            <v>3.4590000000000001</v>
          </cell>
          <cell r="KA84">
            <v>0</v>
          </cell>
          <cell r="KB84">
            <v>0</v>
          </cell>
          <cell r="KC84">
            <v>3</v>
          </cell>
          <cell r="KD84">
            <v>0</v>
          </cell>
          <cell r="KE84">
            <v>3</v>
          </cell>
          <cell r="KF84">
            <v>555.59760232999997</v>
          </cell>
          <cell r="KG84">
            <v>0</v>
          </cell>
          <cell r="KH84">
            <v>0</v>
          </cell>
          <cell r="KI84">
            <v>0</v>
          </cell>
          <cell r="KJ84">
            <v>46.267000000000003</v>
          </cell>
          <cell r="KK84">
            <v>46.267000000000003</v>
          </cell>
          <cell r="KL84">
            <v>0</v>
          </cell>
          <cell r="KM84">
            <v>0</v>
          </cell>
          <cell r="KN84">
            <v>11</v>
          </cell>
          <cell r="KO84">
            <v>0</v>
          </cell>
          <cell r="KP84">
            <v>11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555.59760232999997</v>
          </cell>
          <cell r="LC84">
            <v>0</v>
          </cell>
          <cell r="LD84">
            <v>0</v>
          </cell>
          <cell r="LE84">
            <v>0</v>
          </cell>
          <cell r="LF84">
            <v>46.267000000000003</v>
          </cell>
          <cell r="LG84">
            <v>46.267000000000003</v>
          </cell>
          <cell r="LH84">
            <v>0</v>
          </cell>
          <cell r="LI84">
            <v>0</v>
          </cell>
          <cell r="LJ84">
            <v>11</v>
          </cell>
          <cell r="LK84">
            <v>0</v>
          </cell>
          <cell r="LL84">
            <v>11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0</v>
          </cell>
          <cell r="OM84">
            <v>0</v>
          </cell>
          <cell r="ON84">
            <v>0</v>
          </cell>
          <cell r="OO84">
            <v>0</v>
          </cell>
          <cell r="OP84">
            <v>0</v>
          </cell>
          <cell r="OR84">
            <v>0</v>
          </cell>
          <cell r="OT84">
            <v>2058.9576829299626</v>
          </cell>
        </row>
        <row r="85">
          <cell r="A85" t="str">
            <v>Г</v>
          </cell>
          <cell r="B85" t="str">
            <v>1.6</v>
          </cell>
          <cell r="C85" t="str">
            <v>Прочие инвестиционные проекты, всего, в том числе:</v>
          </cell>
          <cell r="D85" t="str">
            <v>Г</v>
          </cell>
          <cell r="E85">
            <v>919.02739851642309</v>
          </cell>
          <cell r="F85">
            <v>0</v>
          </cell>
          <cell r="G85">
            <v>0</v>
          </cell>
          <cell r="H85">
            <v>681.33265381399997</v>
          </cell>
          <cell r="I85">
            <v>0</v>
          </cell>
          <cell r="J85">
            <v>1448.0801169724232</v>
          </cell>
          <cell r="K85">
            <v>595.79007410042311</v>
          </cell>
          <cell r="L85">
            <v>852.29004287199996</v>
          </cell>
          <cell r="M85">
            <v>0</v>
          </cell>
          <cell r="N85">
            <v>0</v>
          </cell>
          <cell r="O85">
            <v>75.508838269152477</v>
          </cell>
          <cell r="P85">
            <v>178.17639041999999</v>
          </cell>
          <cell r="Q85">
            <v>598.60481432284746</v>
          </cell>
          <cell r="R85">
            <v>66.661946093223165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66.661946093223165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66.661946093223165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66.661946093223165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>
            <v>2</v>
          </cell>
          <cell r="BD85" t="str">
            <v/>
          </cell>
          <cell r="BE85" t="str">
            <v/>
          </cell>
          <cell r="BF85" t="str">
            <v>2</v>
          </cell>
          <cell r="BG85">
            <v>358.09532939000002</v>
          </cell>
          <cell r="BH85">
            <v>0</v>
          </cell>
          <cell r="BI85">
            <v>0</v>
          </cell>
          <cell r="BJ85">
            <v>101.84024169333334</v>
          </cell>
          <cell r="BK85">
            <v>0</v>
          </cell>
          <cell r="BL85">
            <v>256.25508769666664</v>
          </cell>
          <cell r="BM85">
            <v>32.025607569999998</v>
          </cell>
          <cell r="BN85">
            <v>0</v>
          </cell>
          <cell r="BO85">
            <v>0</v>
          </cell>
          <cell r="BP85">
            <v>1.58</v>
          </cell>
          <cell r="BQ85">
            <v>0</v>
          </cell>
          <cell r="BR85">
            <v>30.44560757</v>
          </cell>
          <cell r="BS85">
            <v>326.06972181999998</v>
          </cell>
          <cell r="BT85">
            <v>0</v>
          </cell>
          <cell r="BU85">
            <v>0</v>
          </cell>
          <cell r="BV85">
            <v>100.26024169333334</v>
          </cell>
          <cell r="BW85">
            <v>0</v>
          </cell>
          <cell r="BX85">
            <v>225.80948012666667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 t="str">
            <v/>
          </cell>
          <cell r="CT85" t="str">
            <v/>
          </cell>
          <cell r="CU85" t="str">
            <v>1 2</v>
          </cell>
          <cell r="CX85">
            <v>3812.2178934788185</v>
          </cell>
          <cell r="CY85">
            <v>572.7289210797162</v>
          </cell>
          <cell r="CZ85">
            <v>1552.4358180467182</v>
          </cell>
          <cell r="DA85">
            <v>1396.6332410204841</v>
          </cell>
          <cell r="DB85">
            <v>351.73938608438334</v>
          </cell>
          <cell r="DE85">
            <v>695.24895279999998</v>
          </cell>
          <cell r="DF85">
            <v>0</v>
          </cell>
          <cell r="DG85">
            <v>1050.4982722601014</v>
          </cell>
          <cell r="DH85">
            <v>443.92210871010155</v>
          </cell>
          <cell r="DI85">
            <v>606.57616354999993</v>
          </cell>
          <cell r="DJ85">
            <v>38.906113530000006</v>
          </cell>
          <cell r="DK85">
            <v>197.33895278</v>
          </cell>
          <cell r="DL85">
            <v>344.75768944999993</v>
          </cell>
          <cell r="DM85">
            <v>25.573407790000001</v>
          </cell>
          <cell r="DN85">
            <v>277.00832313952753</v>
          </cell>
          <cell r="DS85">
            <v>142.68802315457594</v>
          </cell>
          <cell r="DT85">
            <v>56.493174655273869</v>
          </cell>
          <cell r="DU85">
            <v>49.232590688265262</v>
          </cell>
          <cell r="DV85">
            <v>28.594534641412469</v>
          </cell>
          <cell r="DW85">
            <v>49.232590688265262</v>
          </cell>
          <cell r="DX85">
            <v>1</v>
          </cell>
          <cell r="DY85">
            <v>2</v>
          </cell>
          <cell r="DZ85">
            <v>3</v>
          </cell>
          <cell r="EA85" t="str">
            <v/>
          </cell>
          <cell r="EB85" t="str">
            <v>1 2 3</v>
          </cell>
          <cell r="EC85">
            <v>1004.8499368499999</v>
          </cell>
          <cell r="ED85">
            <v>348.15047532000006</v>
          </cell>
          <cell r="EE85">
            <v>555.31403745</v>
          </cell>
          <cell r="EF85">
            <v>28.478351160000003</v>
          </cell>
          <cell r="EG85">
            <v>72.907072920000005</v>
          </cell>
          <cell r="EH85">
            <v>323.89559782000003</v>
          </cell>
          <cell r="EI85">
            <v>224.59279934</v>
          </cell>
          <cell r="EJ85">
            <v>95.952902250000008</v>
          </cell>
          <cell r="EK85">
            <v>0</v>
          </cell>
          <cell r="EL85">
            <v>3.3498962299999997</v>
          </cell>
          <cell r="EM85">
            <v>547.04228843999999</v>
          </cell>
          <cell r="EN85">
            <v>121.44383779</v>
          </cell>
          <cell r="EO85">
            <v>392.27474761999997</v>
          </cell>
          <cell r="EP85">
            <v>24.389055679999998</v>
          </cell>
          <cell r="EQ85">
            <v>8.9346473500000005</v>
          </cell>
          <cell r="ER85">
            <v>133.91205059000001</v>
          </cell>
          <cell r="ES85">
            <v>2.1138381900000001</v>
          </cell>
          <cell r="ET85">
            <v>67.086387580000007</v>
          </cell>
          <cell r="EU85">
            <v>4.0892954799999996</v>
          </cell>
          <cell r="EV85">
            <v>60.62252934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133.91205059000001</v>
          </cell>
          <cell r="FC85">
            <v>2.1138381900000001</v>
          </cell>
          <cell r="FD85">
            <v>67.086387580000007</v>
          </cell>
          <cell r="FE85">
            <v>4.0892954799999996</v>
          </cell>
          <cell r="FF85">
            <v>60.62252934</v>
          </cell>
          <cell r="FG85">
            <v>1</v>
          </cell>
          <cell r="FH85" t="str">
            <v/>
          </cell>
          <cell r="FI85" t="str">
            <v/>
          </cell>
          <cell r="FJ85" t="str">
            <v/>
          </cell>
          <cell r="FK85" t="str">
            <v>1</v>
          </cell>
          <cell r="FN85">
            <v>3102.5564480438834</v>
          </cell>
          <cell r="FO85">
            <v>0</v>
          </cell>
          <cell r="FP85">
            <v>175.58</v>
          </cell>
          <cell r="FQ85">
            <v>0</v>
          </cell>
          <cell r="FR85">
            <v>697.62100000000009</v>
          </cell>
          <cell r="FS85">
            <v>695.62100000000009</v>
          </cell>
          <cell r="FT85">
            <v>2</v>
          </cell>
          <cell r="FU85">
            <v>0</v>
          </cell>
          <cell r="FV85">
            <v>162</v>
          </cell>
          <cell r="FW85">
            <v>0</v>
          </cell>
          <cell r="FX85">
            <v>162</v>
          </cell>
          <cell r="FZ85">
            <v>604.26295830000004</v>
          </cell>
          <cell r="GA85">
            <v>0</v>
          </cell>
          <cell r="GB85">
            <v>10.842000000000002</v>
          </cell>
          <cell r="GC85">
            <v>0</v>
          </cell>
          <cell r="GD85">
            <v>18.175000000000001</v>
          </cell>
          <cell r="GE85">
            <v>18.175000000000001</v>
          </cell>
          <cell r="GF85">
            <v>0</v>
          </cell>
          <cell r="GG85">
            <v>0</v>
          </cell>
          <cell r="GH85">
            <v>112</v>
          </cell>
          <cell r="GI85">
            <v>0</v>
          </cell>
          <cell r="GJ85">
            <v>112</v>
          </cell>
          <cell r="GK85">
            <v>514.82344348999948</v>
          </cell>
          <cell r="GL85">
            <v>0</v>
          </cell>
          <cell r="GM85">
            <v>0</v>
          </cell>
          <cell r="GN85">
            <v>0</v>
          </cell>
          <cell r="GO85">
            <v>59.307000000000002</v>
          </cell>
          <cell r="GP85">
            <v>59.307000000000002</v>
          </cell>
          <cell r="GQ85">
            <v>0</v>
          </cell>
          <cell r="GR85">
            <v>0</v>
          </cell>
          <cell r="GS85">
            <v>1</v>
          </cell>
          <cell r="GT85">
            <v>0</v>
          </cell>
          <cell r="GU85">
            <v>1</v>
          </cell>
          <cell r="GV85">
            <v>475.62674384858701</v>
          </cell>
          <cell r="GW85">
            <v>0</v>
          </cell>
          <cell r="GX85">
            <v>0</v>
          </cell>
          <cell r="GY85">
            <v>0</v>
          </cell>
          <cell r="GZ85">
            <v>53</v>
          </cell>
          <cell r="HA85">
            <v>53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39.196699641412465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6.3069999999999995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660.58093822000001</v>
          </cell>
          <cell r="IZ85">
            <v>0</v>
          </cell>
          <cell r="JA85">
            <v>0</v>
          </cell>
          <cell r="JB85">
            <v>0</v>
          </cell>
          <cell r="JC85">
            <v>50.458500000000008</v>
          </cell>
          <cell r="JD85">
            <v>50.458500000000008</v>
          </cell>
          <cell r="JE85">
            <v>0</v>
          </cell>
          <cell r="JF85">
            <v>0</v>
          </cell>
          <cell r="JG85">
            <v>14</v>
          </cell>
          <cell r="JH85">
            <v>0</v>
          </cell>
          <cell r="JI85">
            <v>14</v>
          </cell>
          <cell r="JJ85">
            <v>2.0477729099999999</v>
          </cell>
          <cell r="JK85">
            <v>0</v>
          </cell>
          <cell r="JL85">
            <v>0</v>
          </cell>
          <cell r="JM85">
            <v>0</v>
          </cell>
          <cell r="JN85">
            <v>0.73250000000000004</v>
          </cell>
          <cell r="JO85">
            <v>0.73250000000000004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102.93556298</v>
          </cell>
          <cell r="JV85">
            <v>0</v>
          </cell>
          <cell r="JW85">
            <v>0</v>
          </cell>
          <cell r="JX85">
            <v>0</v>
          </cell>
          <cell r="JY85">
            <v>3.4590000000000001</v>
          </cell>
          <cell r="JZ85">
            <v>3.4590000000000001</v>
          </cell>
          <cell r="KA85">
            <v>0</v>
          </cell>
          <cell r="KB85">
            <v>0</v>
          </cell>
          <cell r="KC85">
            <v>3</v>
          </cell>
          <cell r="KD85">
            <v>0</v>
          </cell>
          <cell r="KE85">
            <v>3</v>
          </cell>
          <cell r="KF85">
            <v>555.59760232999997</v>
          </cell>
          <cell r="KG85">
            <v>0</v>
          </cell>
          <cell r="KH85">
            <v>0</v>
          </cell>
          <cell r="KI85">
            <v>0</v>
          </cell>
          <cell r="KJ85">
            <v>46.267000000000003</v>
          </cell>
          <cell r="KK85">
            <v>46.267000000000003</v>
          </cell>
          <cell r="KL85">
            <v>0</v>
          </cell>
          <cell r="KM85">
            <v>0</v>
          </cell>
          <cell r="KN85">
            <v>11</v>
          </cell>
          <cell r="KO85">
            <v>0</v>
          </cell>
          <cell r="KP85">
            <v>11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555.59760232999997</v>
          </cell>
          <cell r="LC85">
            <v>0</v>
          </cell>
          <cell r="LD85">
            <v>0</v>
          </cell>
          <cell r="LE85">
            <v>0</v>
          </cell>
          <cell r="LF85">
            <v>46.267000000000003</v>
          </cell>
          <cell r="LG85">
            <v>46.267000000000003</v>
          </cell>
          <cell r="LH85">
            <v>0</v>
          </cell>
          <cell r="LI85">
            <v>0</v>
          </cell>
          <cell r="LJ85">
            <v>11</v>
          </cell>
          <cell r="LK85">
            <v>0</v>
          </cell>
          <cell r="LL85">
            <v>11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0</v>
          </cell>
          <cell r="OM85">
            <v>0</v>
          </cell>
          <cell r="ON85">
            <v>0</v>
          </cell>
          <cell r="OO85">
            <v>0</v>
          </cell>
          <cell r="OP85">
            <v>0</v>
          </cell>
          <cell r="OR85">
            <v>0</v>
          </cell>
          <cell r="OT85">
            <v>2058.9576829299626</v>
          </cell>
        </row>
        <row r="86">
          <cell r="A86" t="str">
            <v>I_Che146</v>
          </cell>
          <cell r="B86" t="str">
            <v>1.6</v>
          </cell>
          <cell r="C86" t="str">
            <v>Разработка проектно-сметной документации по строительству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D86" t="str">
            <v>I_Che146</v>
          </cell>
          <cell r="E86">
            <v>41.579575626729742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41.579575626729742</v>
          </cell>
          <cell r="K86">
            <v>41.579575626729742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41.579575626729742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41.579575626729742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41.579575626729742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41.579575626729742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 t="str">
            <v/>
          </cell>
          <cell r="BC86">
            <v>2</v>
          </cell>
          <cell r="BD86" t="str">
            <v/>
          </cell>
          <cell r="BE86" t="str">
            <v/>
          </cell>
          <cell r="BF86" t="str">
            <v>2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35.236928497228597</v>
          </cell>
          <cell r="CY86">
            <v>35.236928497228597</v>
          </cell>
          <cell r="CZ86">
            <v>0</v>
          </cell>
          <cell r="DA86">
            <v>0</v>
          </cell>
          <cell r="DB86">
            <v>0</v>
          </cell>
          <cell r="DE86">
            <v>0</v>
          </cell>
          <cell r="DF86">
            <v>0</v>
          </cell>
          <cell r="DG86">
            <v>35.236928497228597</v>
          </cell>
          <cell r="DH86">
            <v>35.236928497228597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35.236928497228597</v>
          </cell>
          <cell r="DS86">
            <v>0</v>
          </cell>
          <cell r="DT86">
            <v>35.236928497228597</v>
          </cell>
          <cell r="DU86">
            <v>0</v>
          </cell>
          <cell r="DV86">
            <v>0</v>
          </cell>
          <cell r="DW86">
            <v>0</v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1</v>
          </cell>
          <cell r="FW86">
            <v>0</v>
          </cell>
          <cell r="FX86">
            <v>1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2020</v>
          </cell>
          <cell r="ON86">
            <v>2020</v>
          </cell>
          <cell r="OO86">
            <v>2020</v>
          </cell>
          <cell r="OP86" t="str">
            <v>п</v>
          </cell>
          <cell r="OR86">
            <v>0</v>
          </cell>
          <cell r="OT86">
            <v>41.579575626729742</v>
          </cell>
        </row>
        <row r="87">
          <cell r="A87" t="str">
            <v>J_Che252_19</v>
          </cell>
          <cell r="B87" t="str">
            <v>1.6</v>
          </cell>
          <cell r="C87" t="str">
            <v>Приобретение переплетной системы с устройством обжатия корешка - 2 шт.</v>
          </cell>
          <cell r="D87" t="str">
            <v>J_Che252_19</v>
          </cell>
          <cell r="E87" t="str">
            <v>нд</v>
          </cell>
          <cell r="F87">
            <v>0</v>
          </cell>
          <cell r="G87">
            <v>0</v>
          </cell>
          <cell r="H87">
            <v>9.9500000000000005E-2</v>
          </cell>
          <cell r="I87">
            <v>0</v>
          </cell>
          <cell r="J87">
            <v>9.9500000000000005E-2</v>
          </cell>
          <cell r="K87">
            <v>9.9500000000000005E-2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>
            <v>4</v>
          </cell>
          <cell r="BF87" t="str">
            <v>1 2 3 4</v>
          </cell>
          <cell r="BG87">
            <v>9.9500000000000005E-2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9.9500000000000005E-2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9.9500000000000005E-2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9.9500000000000005E-2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 t="str">
            <v/>
          </cell>
          <cell r="CR87">
            <v>2</v>
          </cell>
          <cell r="CS87" t="str">
            <v/>
          </cell>
          <cell r="CT87" t="str">
            <v/>
          </cell>
          <cell r="CU87" t="str">
            <v>2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8.2916660000000003E-2</v>
          </cell>
          <cell r="DF87">
            <v>0</v>
          </cell>
          <cell r="DG87">
            <v>8.2916660000000003E-2</v>
          </cell>
          <cell r="DH87">
            <v>8.2916660000000003E-2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2</v>
          </cell>
          <cell r="DZ87" t="str">
            <v/>
          </cell>
          <cell r="EA87" t="str">
            <v/>
          </cell>
          <cell r="EB87" t="str">
            <v>2</v>
          </cell>
          <cell r="EC87">
            <v>8.2916660000000003E-2</v>
          </cell>
          <cell r="ED87">
            <v>0</v>
          </cell>
          <cell r="EE87">
            <v>0</v>
          </cell>
          <cell r="EF87">
            <v>8.2916660000000003E-2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8.2916660000000003E-2</v>
          </cell>
          <cell r="EN87">
            <v>0</v>
          </cell>
          <cell r="EO87">
            <v>0</v>
          </cell>
          <cell r="EP87">
            <v>8.2916660000000003E-2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2</v>
          </cell>
          <cell r="FI87">
            <v>3</v>
          </cell>
          <cell r="FJ87">
            <v>4</v>
          </cell>
          <cell r="FK87" t="str">
            <v>1 2 3 4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>
            <v>0</v>
          </cell>
          <cell r="IE87" t="str">
            <v>нд</v>
          </cell>
          <cell r="IF87">
            <v>0</v>
          </cell>
          <cell r="IG87">
            <v>0</v>
          </cell>
          <cell r="IH87" t="str">
            <v>нд</v>
          </cell>
          <cell r="II87" t="str">
            <v>нд</v>
          </cell>
          <cell r="IJ87" t="str">
            <v>нд</v>
          </cell>
          <cell r="IK87">
            <v>0</v>
          </cell>
          <cell r="IL87">
            <v>0</v>
          </cell>
          <cell r="IM87">
            <v>0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8.2916660000000003E-2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1</v>
          </cell>
          <cell r="JH87">
            <v>0</v>
          </cell>
          <cell r="JI87">
            <v>1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8.2916660000000003E-2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1</v>
          </cell>
          <cell r="KD87">
            <v>0</v>
          </cell>
          <cell r="KE87">
            <v>1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2019</v>
          </cell>
          <cell r="ON87">
            <v>2019</v>
          </cell>
          <cell r="OO87">
            <v>2019</v>
          </cell>
          <cell r="OP87" t="str">
            <v>з</v>
          </cell>
          <cell r="OR87">
            <v>0</v>
          </cell>
          <cell r="OT87">
            <v>9.9499991999999995E-2</v>
          </cell>
        </row>
        <row r="88">
          <cell r="A88" t="str">
            <v>G_Che2_16</v>
          </cell>
          <cell r="B88" t="str">
            <v>1.6</v>
          </cell>
          <cell r="C88" t="str">
            <v>Приобретение оборудования, требующего монтажа для обслуживания сетей, прочее оборудование.</v>
          </cell>
          <cell r="D88" t="str">
            <v>G_Che2_16</v>
          </cell>
          <cell r="E88" t="str">
            <v>нд</v>
          </cell>
          <cell r="F88">
            <v>0</v>
          </cell>
          <cell r="G88">
            <v>0</v>
          </cell>
          <cell r="H88">
            <v>74.025306980999986</v>
          </cell>
          <cell r="I88">
            <v>0</v>
          </cell>
          <cell r="J88">
            <v>34.643836287200003</v>
          </cell>
          <cell r="K88">
            <v>20.296818497200007</v>
          </cell>
          <cell r="L88">
            <v>14.347017789999999</v>
          </cell>
          <cell r="M88">
            <v>0</v>
          </cell>
          <cell r="N88">
            <v>0</v>
          </cell>
          <cell r="O88">
            <v>12.384275026440626</v>
          </cell>
          <cell r="P88">
            <v>0</v>
          </cell>
          <cell r="Q88">
            <v>1.9627427635593717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>
            <v>4</v>
          </cell>
          <cell r="BF88" t="str">
            <v>1 2 3 4</v>
          </cell>
          <cell r="BG88">
            <v>1.58</v>
          </cell>
          <cell r="BH88">
            <v>0</v>
          </cell>
          <cell r="BI88">
            <v>0</v>
          </cell>
          <cell r="BJ88">
            <v>1.4924058333333337</v>
          </cell>
          <cell r="BK88">
            <v>0</v>
          </cell>
          <cell r="BL88">
            <v>8.7594166666666307E-2</v>
          </cell>
          <cell r="BM88">
            <v>1.58</v>
          </cell>
          <cell r="BN88">
            <v>0</v>
          </cell>
          <cell r="BO88">
            <v>0</v>
          </cell>
          <cell r="BP88">
            <v>1.58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-8.7594166666666307E-2</v>
          </cell>
          <cell r="BW88">
            <v>0</v>
          </cell>
          <cell r="BX88">
            <v>8.7594166666666307E-2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 t="str">
            <v/>
          </cell>
          <cell r="CS88" t="str">
            <v/>
          </cell>
          <cell r="CT88" t="str">
            <v/>
          </cell>
          <cell r="CU88" t="str">
            <v>1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51.608484750000002</v>
          </cell>
          <cell r="DF88">
            <v>0</v>
          </cell>
          <cell r="DG88">
            <v>41.403940615166661</v>
          </cell>
          <cell r="DH88">
            <v>41.403940615166661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2</v>
          </cell>
          <cell r="DZ88">
            <v>3</v>
          </cell>
          <cell r="EA88" t="str">
            <v/>
          </cell>
          <cell r="EB88" t="str">
            <v>2 3</v>
          </cell>
          <cell r="EC88">
            <v>15.727320800000001</v>
          </cell>
          <cell r="ED88">
            <v>0</v>
          </cell>
          <cell r="EE88">
            <v>0</v>
          </cell>
          <cell r="EF88">
            <v>15.727320800000001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11.64023137</v>
          </cell>
          <cell r="EN88">
            <v>0</v>
          </cell>
          <cell r="EO88">
            <v>0</v>
          </cell>
          <cell r="EP88">
            <v>11.64023137</v>
          </cell>
          <cell r="EQ88">
            <v>0</v>
          </cell>
          <cell r="ER88">
            <v>4.0870894299999998</v>
          </cell>
          <cell r="ES88">
            <v>0</v>
          </cell>
          <cell r="ET88">
            <v>0</v>
          </cell>
          <cell r="EU88">
            <v>4.0870894299999998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4.0870894299999998</v>
          </cell>
          <cell r="FC88">
            <v>0</v>
          </cell>
          <cell r="FD88">
            <v>0</v>
          </cell>
          <cell r="FE88">
            <v>4.0870894299999998</v>
          </cell>
          <cell r="FF88">
            <v>0</v>
          </cell>
          <cell r="FG88">
            <v>1</v>
          </cell>
          <cell r="FH88">
            <v>2</v>
          </cell>
          <cell r="FI88">
            <v>3</v>
          </cell>
          <cell r="FJ88">
            <v>4</v>
          </cell>
          <cell r="FK88" t="str">
            <v>1 2 3 4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25.513163949999999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13</v>
          </cell>
          <cell r="GI88">
            <v>0</v>
          </cell>
          <cell r="GJ88">
            <v>13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>
            <v>0</v>
          </cell>
          <cell r="IE88" t="str">
            <v>нд</v>
          </cell>
          <cell r="IF88">
            <v>0</v>
          </cell>
          <cell r="IG88">
            <v>0</v>
          </cell>
          <cell r="IH88" t="str">
            <v>нд</v>
          </cell>
          <cell r="II88" t="str">
            <v>нд</v>
          </cell>
          <cell r="IJ88" t="str">
            <v>нд</v>
          </cell>
          <cell r="IK88">
            <v>0</v>
          </cell>
          <cell r="IL88">
            <v>0</v>
          </cell>
          <cell r="IM88">
            <v>0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2014</v>
          </cell>
          <cell r="OM88">
            <v>2019</v>
          </cell>
          <cell r="ON88">
            <v>2019</v>
          </cell>
          <cell r="OO88">
            <v>2019</v>
          </cell>
          <cell r="OP88" t="str">
            <v>и</v>
          </cell>
          <cell r="OR88">
            <v>0</v>
          </cell>
          <cell r="OT88">
            <v>92.742125478199995</v>
          </cell>
        </row>
        <row r="89">
          <cell r="A89" t="str">
            <v>F_prj_109108_5385</v>
          </cell>
          <cell r="B89" t="str">
            <v>1.6</v>
          </cell>
          <cell r="C89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89" t="str">
            <v>F_prj_109108_5385</v>
          </cell>
          <cell r="E89">
            <v>349.81581535600003</v>
          </cell>
          <cell r="F89">
            <v>0</v>
          </cell>
          <cell r="G89">
            <v>0</v>
          </cell>
          <cell r="H89">
            <v>349.75487930600002</v>
          </cell>
          <cell r="I89">
            <v>0</v>
          </cell>
          <cell r="J89">
            <v>100.40877191000001</v>
          </cell>
          <cell r="K89">
            <v>100.40877191000001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100.34783586</v>
          </cell>
          <cell r="BH89">
            <v>0</v>
          </cell>
          <cell r="BI89">
            <v>0</v>
          </cell>
          <cell r="BJ89">
            <v>100.34783586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100.34783586</v>
          </cell>
          <cell r="BT89">
            <v>0</v>
          </cell>
          <cell r="BU89">
            <v>0</v>
          </cell>
          <cell r="BV89">
            <v>100.34783586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>
            <v>2</v>
          </cell>
          <cell r="CS89" t="str">
            <v/>
          </cell>
          <cell r="CT89" t="str">
            <v/>
          </cell>
          <cell r="CU89" t="str">
            <v>2</v>
          </cell>
          <cell r="CX89">
            <v>296.686398</v>
          </cell>
          <cell r="CY89">
            <v>37.646070000000002</v>
          </cell>
          <cell r="CZ89">
            <v>279.44923999999997</v>
          </cell>
          <cell r="DA89">
            <v>13.38151</v>
          </cell>
          <cell r="DB89">
            <v>27.529046000000058</v>
          </cell>
          <cell r="DE89">
            <v>296.68639800000005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2013</v>
          </cell>
          <cell r="OM89" t="str">
            <v>нд</v>
          </cell>
          <cell r="ON89">
            <v>2023</v>
          </cell>
          <cell r="OO89" t="str">
            <v>нд</v>
          </cell>
          <cell r="OP89" t="str">
            <v>с</v>
          </cell>
          <cell r="OR89">
            <v>0</v>
          </cell>
          <cell r="OT89">
            <v>349.81581535600003</v>
          </cell>
        </row>
        <row r="90">
          <cell r="A90" t="str">
            <v>I_Che143</v>
          </cell>
          <cell r="B90" t="str">
            <v>1.6</v>
          </cell>
          <cell r="C90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D90" t="str">
            <v>I_Che143</v>
          </cell>
          <cell r="E90">
            <v>200.83727325999999</v>
          </cell>
          <cell r="F90">
            <v>0</v>
          </cell>
          <cell r="G90">
            <v>0</v>
          </cell>
          <cell r="H90">
            <v>70.274528279999998</v>
          </cell>
          <cell r="I90">
            <v>0</v>
          </cell>
          <cell r="J90">
            <v>200.83727325999999</v>
          </cell>
          <cell r="K90">
            <v>200.83727325999999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70.274528279999998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70.274528279999998</v>
          </cell>
          <cell r="BM90">
            <v>5.9525603299999998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5.9525603299999998</v>
          </cell>
          <cell r="BS90">
            <v>64.321967950000001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64.321967950000001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 t="str">
            <v/>
          </cell>
          <cell r="CT90" t="str">
            <v/>
          </cell>
          <cell r="CU90" t="str">
            <v>1 2</v>
          </cell>
          <cell r="CX90">
            <v>170.20107903389831</v>
          </cell>
          <cell r="CY90">
            <v>170.20107903389831</v>
          </cell>
          <cell r="CZ90">
            <v>0</v>
          </cell>
          <cell r="DA90">
            <v>0</v>
          </cell>
          <cell r="DB90">
            <v>0</v>
          </cell>
          <cell r="DE90">
            <v>119.94958475</v>
          </cell>
          <cell r="DF90">
            <v>0</v>
          </cell>
          <cell r="DG90">
            <v>170.20107903389831</v>
          </cell>
          <cell r="DH90">
            <v>170.20107903389831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1</v>
          </cell>
          <cell r="DY90">
            <v>2</v>
          </cell>
          <cell r="DZ90" t="str">
            <v/>
          </cell>
          <cell r="EA90" t="str">
            <v/>
          </cell>
          <cell r="EB90" t="str">
            <v>1 2</v>
          </cell>
          <cell r="EC90">
            <v>119.94958475</v>
          </cell>
          <cell r="ED90">
            <v>188.65710769</v>
          </cell>
          <cell r="EE90">
            <v>0</v>
          </cell>
          <cell r="EF90">
            <v>0</v>
          </cell>
          <cell r="EG90">
            <v>0</v>
          </cell>
          <cell r="EH90">
            <v>77.907908059999997</v>
          </cell>
          <cell r="EI90">
            <v>146.615431</v>
          </cell>
          <cell r="EJ90">
            <v>0</v>
          </cell>
          <cell r="EK90">
            <v>0</v>
          </cell>
          <cell r="EL90">
            <v>0</v>
          </cell>
          <cell r="EM90">
            <v>42.041676690000003</v>
          </cell>
          <cell r="EN90">
            <v>42.041676690000003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1</v>
          </cell>
          <cell r="FW90">
            <v>0</v>
          </cell>
          <cell r="FX90">
            <v>1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2018</v>
          </cell>
          <cell r="OM90">
            <v>2019</v>
          </cell>
          <cell r="ON90">
            <v>2019</v>
          </cell>
          <cell r="OO90">
            <v>2019</v>
          </cell>
          <cell r="OP90" t="str">
            <v>п</v>
          </cell>
          <cell r="OR90">
            <v>0</v>
          </cell>
          <cell r="OT90">
            <v>200.83727325999999</v>
          </cell>
        </row>
        <row r="91">
          <cell r="A91" t="str">
            <v>I_Che136</v>
          </cell>
          <cell r="B91" t="str">
            <v>1.6</v>
          </cell>
          <cell r="C91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D91" t="str">
            <v>I_Che136</v>
          </cell>
          <cell r="E91">
            <v>207.37437734</v>
          </cell>
          <cell r="F91">
            <v>0</v>
          </cell>
          <cell r="G91">
            <v>0</v>
          </cell>
          <cell r="H91">
            <v>185.68207825000002</v>
          </cell>
          <cell r="I91">
            <v>0</v>
          </cell>
          <cell r="J91">
            <v>207.37437734</v>
          </cell>
          <cell r="K91">
            <v>207.37437734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185.68207825000002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185.68207825000002</v>
          </cell>
          <cell r="BM91">
            <v>24.493047239999999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24.493047239999999</v>
          </cell>
          <cell r="BS91">
            <v>161.18903101000001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161.18903101000001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 t="str">
            <v/>
          </cell>
          <cell r="CT91" t="str">
            <v/>
          </cell>
          <cell r="CU91" t="str">
            <v>1 2</v>
          </cell>
          <cell r="CX91">
            <v>175.74099774576271</v>
          </cell>
          <cell r="CY91">
            <v>175.74099774576271</v>
          </cell>
          <cell r="CZ91">
            <v>0</v>
          </cell>
          <cell r="DA91">
            <v>0</v>
          </cell>
          <cell r="DB91">
            <v>0</v>
          </cell>
          <cell r="DE91">
            <v>225.6534661</v>
          </cell>
          <cell r="DF91">
            <v>0</v>
          </cell>
          <cell r="DG91">
            <v>175.74099774576271</v>
          </cell>
          <cell r="DH91">
            <v>175.74099774576271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1</v>
          </cell>
          <cell r="DY91">
            <v>2</v>
          </cell>
          <cell r="DZ91" t="str">
            <v/>
          </cell>
          <cell r="EA91" t="str">
            <v/>
          </cell>
          <cell r="EB91" t="str">
            <v>1 2</v>
          </cell>
          <cell r="EC91">
            <v>225.6534661</v>
          </cell>
          <cell r="ED91">
            <v>156.94594316000001</v>
          </cell>
          <cell r="EE91">
            <v>0</v>
          </cell>
          <cell r="EF91">
            <v>0</v>
          </cell>
          <cell r="EG91">
            <v>0</v>
          </cell>
          <cell r="EH91">
            <v>146.615431</v>
          </cell>
          <cell r="EI91">
            <v>77.907908059999997</v>
          </cell>
          <cell r="EJ91">
            <v>0</v>
          </cell>
          <cell r="EK91">
            <v>0</v>
          </cell>
          <cell r="EL91">
            <v>0</v>
          </cell>
          <cell r="EM91">
            <v>79.038035100000002</v>
          </cell>
          <cell r="EN91">
            <v>79.038035100000002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1</v>
          </cell>
          <cell r="FW91">
            <v>0</v>
          </cell>
          <cell r="FX91">
            <v>1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0</v>
          </cell>
          <cell r="ID91">
            <v>0</v>
          </cell>
          <cell r="IE91">
            <v>0</v>
          </cell>
          <cell r="IF91">
            <v>0</v>
          </cell>
          <cell r="IG91">
            <v>0</v>
          </cell>
          <cell r="IH91">
            <v>0</v>
          </cell>
          <cell r="II91">
            <v>0</v>
          </cell>
          <cell r="IJ91">
            <v>0</v>
          </cell>
          <cell r="IK91">
            <v>0</v>
          </cell>
          <cell r="IL91">
            <v>0</v>
          </cell>
          <cell r="IM91">
            <v>0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0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0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>
            <v>0</v>
          </cell>
          <cell r="LR91">
            <v>0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2018</v>
          </cell>
          <cell r="OM91">
            <v>2019</v>
          </cell>
          <cell r="ON91">
            <v>2019</v>
          </cell>
          <cell r="OO91">
            <v>2019</v>
          </cell>
          <cell r="OP91" t="str">
            <v>п</v>
          </cell>
          <cell r="OR91">
            <v>0</v>
          </cell>
          <cell r="OT91">
            <v>207.37437734</v>
          </cell>
        </row>
        <row r="92">
          <cell r="A92" t="str">
            <v>I_Che231_18</v>
          </cell>
          <cell r="B92" t="str">
            <v>1.6</v>
          </cell>
          <cell r="C92" t="str">
            <v>Приобретение персональных компьютеров–30 ед</v>
          </cell>
          <cell r="D92" t="str">
            <v>I_Che231_18</v>
          </cell>
          <cell r="E92" t="str">
            <v>нд</v>
          </cell>
          <cell r="F92">
            <v>0</v>
          </cell>
          <cell r="G92">
            <v>0</v>
          </cell>
          <cell r="H92">
            <v>1.496360997</v>
          </cell>
          <cell r="I92">
            <v>0</v>
          </cell>
          <cell r="J92">
            <v>1.496360997</v>
          </cell>
          <cell r="K92">
            <v>0.1113869999999999</v>
          </cell>
          <cell r="L92">
            <v>1.3849739970000001</v>
          </cell>
          <cell r="M92">
            <v>0</v>
          </cell>
          <cell r="N92">
            <v>0</v>
          </cell>
          <cell r="O92">
            <v>1.1737067771186442</v>
          </cell>
          <cell r="P92">
            <v>0</v>
          </cell>
          <cell r="Q92">
            <v>0.21126721988135588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>
            <v>4</v>
          </cell>
          <cell r="BF92" t="str">
            <v>1 2 3 4</v>
          </cell>
          <cell r="BG92">
            <v>0.111387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0.111387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0.111387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0.111387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>
            <v>2</v>
          </cell>
          <cell r="CS92" t="str">
            <v/>
          </cell>
          <cell r="CT92" t="str">
            <v/>
          </cell>
          <cell r="CU92" t="str">
            <v>2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1.2681025399999999</v>
          </cell>
          <cell r="DF92">
            <v>0</v>
          </cell>
          <cell r="DG92">
            <v>1.2681025399999999</v>
          </cell>
          <cell r="DH92">
            <v>0</v>
          </cell>
          <cell r="DI92">
            <v>1.2681025399999999</v>
          </cell>
          <cell r="DJ92">
            <v>0</v>
          </cell>
          <cell r="DK92">
            <v>0</v>
          </cell>
          <cell r="DL92">
            <v>1.2681025399999999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2</v>
          </cell>
          <cell r="FI92">
            <v>3</v>
          </cell>
          <cell r="FJ92">
            <v>4</v>
          </cell>
          <cell r="FK92" t="str">
            <v>1 2 3 4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1.2681025399999999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30</v>
          </cell>
          <cell r="GI92">
            <v>0</v>
          </cell>
          <cell r="GJ92">
            <v>30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>
            <v>0</v>
          </cell>
          <cell r="IE92" t="str">
            <v>нд</v>
          </cell>
          <cell r="IF92">
            <v>0</v>
          </cell>
          <cell r="IG92">
            <v>0</v>
          </cell>
          <cell r="IH92" t="str">
            <v>нд</v>
          </cell>
          <cell r="II92" t="str">
            <v>нд</v>
          </cell>
          <cell r="IJ92" t="str">
            <v>нд</v>
          </cell>
          <cell r="IK92">
            <v>0</v>
          </cell>
          <cell r="IL92">
            <v>0</v>
          </cell>
          <cell r="IM92">
            <v>0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2019</v>
          </cell>
          <cell r="OM92">
            <v>2019</v>
          </cell>
          <cell r="ON92">
            <v>2019</v>
          </cell>
          <cell r="OO92">
            <v>2019</v>
          </cell>
          <cell r="OP92" t="str">
            <v>и</v>
          </cell>
          <cell r="OR92">
            <v>0</v>
          </cell>
          <cell r="OT92">
            <v>1.496360997</v>
          </cell>
        </row>
        <row r="93">
          <cell r="A93" t="str">
            <v>I_Che164</v>
          </cell>
          <cell r="B93" t="str">
            <v>1.6</v>
          </cell>
          <cell r="C93" t="str">
            <v>Разработка проектно-сметной документации по реконструкции ВЛ 110 кВ ПС Ярык-Су – ПС Ойсунгур (Л-128) с заменой существующего провода АС-120 на АС-185 по трассе протяжённостью 26,72 км.</v>
          </cell>
          <cell r="D93" t="str">
            <v>I_Che164</v>
          </cell>
          <cell r="E93">
            <v>8.8757181307055699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8.8757181307055699</v>
          </cell>
          <cell r="K93">
            <v>8.8757181307055699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8.8757181307055699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8.8757181307055699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8.8757181307055699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8.8757181307055699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>
            <v>2</v>
          </cell>
          <cell r="BD93" t="str">
            <v/>
          </cell>
          <cell r="BE93" t="str">
            <v/>
          </cell>
          <cell r="BF93" t="str">
            <v>2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7.5217950260216702</v>
          </cell>
          <cell r="CY93">
            <v>7.5217950260216702</v>
          </cell>
          <cell r="CZ93">
            <v>0</v>
          </cell>
          <cell r="DA93">
            <v>0</v>
          </cell>
          <cell r="DB93">
            <v>0</v>
          </cell>
          <cell r="DE93">
            <v>0</v>
          </cell>
          <cell r="DF93">
            <v>0</v>
          </cell>
          <cell r="DG93">
            <v>7.5217950260216702</v>
          </cell>
          <cell r="DH93">
            <v>7.5217950260216702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7.5217950260216702</v>
          </cell>
          <cell r="DS93">
            <v>0</v>
          </cell>
          <cell r="DT93">
            <v>7.5217950260216702</v>
          </cell>
          <cell r="DU93">
            <v>0</v>
          </cell>
          <cell r="DV93">
            <v>0</v>
          </cell>
          <cell r="DW93">
            <v>0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 t="str">
            <v/>
          </cell>
          <cell r="FI93" t="str">
            <v/>
          </cell>
          <cell r="FJ93" t="str">
            <v/>
          </cell>
          <cell r="FK93" t="str">
            <v>1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1</v>
          </cell>
          <cell r="FW93">
            <v>0</v>
          </cell>
          <cell r="FX93">
            <v>1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0</v>
          </cell>
          <cell r="ID93">
            <v>0</v>
          </cell>
          <cell r="IE93">
            <v>0</v>
          </cell>
          <cell r="IF93">
            <v>0</v>
          </cell>
          <cell r="IG93">
            <v>0</v>
          </cell>
          <cell r="IH93">
            <v>0</v>
          </cell>
          <cell r="II93">
            <v>0</v>
          </cell>
          <cell r="IJ93">
            <v>0</v>
          </cell>
          <cell r="IK93">
            <v>0</v>
          </cell>
          <cell r="IL93">
            <v>0</v>
          </cell>
          <cell r="IM93">
            <v>0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>
            <v>0</v>
          </cell>
          <cell r="LR93">
            <v>0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2018</v>
          </cell>
          <cell r="OM93">
            <v>2019</v>
          </cell>
          <cell r="ON93">
            <v>2020</v>
          </cell>
          <cell r="OO93">
            <v>2020</v>
          </cell>
          <cell r="OP93" t="str">
            <v>п</v>
          </cell>
          <cell r="OR93">
            <v>0</v>
          </cell>
          <cell r="OT93">
            <v>8.8757181307055699</v>
          </cell>
        </row>
        <row r="94">
          <cell r="A94" t="str">
            <v>I_Che165</v>
          </cell>
          <cell r="B94" t="str">
            <v>1.6</v>
          </cell>
          <cell r="C94" t="str">
            <v>Разработка проектно-сметной документации по реконструкции ВЛ 110 кВ ПС Наурская - ПС  №84 (Л-185) с заменой существующего провода АС-150 на АС-185 по трассе протяжённостью 40,2 км.</v>
          </cell>
          <cell r="D94" t="str">
            <v>I_Che165</v>
          </cell>
          <cell r="E94">
            <v>16.206652335787847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16.206652335787847</v>
          </cell>
          <cell r="K94">
            <v>16.206652335787847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16.206652335787847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16.206652335787847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16.206652335787847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16.206652335787847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>
            <v>2</v>
          </cell>
          <cell r="BD94" t="str">
            <v/>
          </cell>
          <cell r="BE94" t="str">
            <v/>
          </cell>
          <cell r="BF94" t="str">
            <v>2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13.734451132023599</v>
          </cell>
          <cell r="CY94">
            <v>13.734451132023599</v>
          </cell>
          <cell r="CZ94">
            <v>0</v>
          </cell>
          <cell r="DA94">
            <v>0</v>
          </cell>
          <cell r="DB94">
            <v>0</v>
          </cell>
          <cell r="DE94">
            <v>0</v>
          </cell>
          <cell r="DF94">
            <v>0</v>
          </cell>
          <cell r="DG94">
            <v>13.734451132023599</v>
          </cell>
          <cell r="DH94">
            <v>13.734451132023599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13.734451132023599</v>
          </cell>
          <cell r="DS94">
            <v>0</v>
          </cell>
          <cell r="DT94">
            <v>13.734451132023599</v>
          </cell>
          <cell r="DU94">
            <v>0</v>
          </cell>
          <cell r="DV94">
            <v>0</v>
          </cell>
          <cell r="DW94">
            <v>0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 t="str">
            <v/>
          </cell>
          <cell r="FI94" t="str">
            <v/>
          </cell>
          <cell r="FJ94" t="str">
            <v/>
          </cell>
          <cell r="FK94" t="str">
            <v>1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1</v>
          </cell>
          <cell r="FW94">
            <v>0</v>
          </cell>
          <cell r="FX94">
            <v>1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0</v>
          </cell>
          <cell r="ID94">
            <v>0</v>
          </cell>
          <cell r="IE94">
            <v>0</v>
          </cell>
          <cell r="IF94">
            <v>0</v>
          </cell>
          <cell r="IG94">
            <v>0</v>
          </cell>
          <cell r="IH94">
            <v>0</v>
          </cell>
          <cell r="II94">
            <v>0</v>
          </cell>
          <cell r="IJ94">
            <v>0</v>
          </cell>
          <cell r="IK94">
            <v>0</v>
          </cell>
          <cell r="IL94">
            <v>0</v>
          </cell>
          <cell r="IM94">
            <v>0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0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0</v>
          </cell>
          <cell r="JH94">
            <v>0</v>
          </cell>
          <cell r="JI94">
            <v>0</v>
          </cell>
          <cell r="JJ94">
            <v>0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0</v>
          </cell>
          <cell r="JS94">
            <v>0</v>
          </cell>
          <cell r="JT94">
            <v>0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>
            <v>0</v>
          </cell>
          <cell r="LR94">
            <v>0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2018</v>
          </cell>
          <cell r="OM94">
            <v>2019</v>
          </cell>
          <cell r="ON94">
            <v>2020</v>
          </cell>
          <cell r="OO94">
            <v>2020</v>
          </cell>
          <cell r="OP94" t="str">
            <v>п</v>
          </cell>
          <cell r="OR94">
            <v>0</v>
          </cell>
          <cell r="OT94">
            <v>16.206652335787847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H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DN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IY95">
            <v>0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L95">
            <v>0</v>
          </cell>
          <cell r="OM95">
            <v>0</v>
          </cell>
          <cell r="ON95">
            <v>0</v>
          </cell>
          <cell r="OO95">
            <v>0</v>
          </cell>
          <cell r="OP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H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DN96">
            <v>0</v>
          </cell>
          <cell r="DS96">
            <v>0</v>
          </cell>
          <cell r="DT96">
            <v>0</v>
          </cell>
          <cell r="DU96">
            <v>0</v>
          </cell>
          <cell r="DV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L96">
            <v>0</v>
          </cell>
          <cell r="OM96">
            <v>0</v>
          </cell>
          <cell r="ON96">
            <v>0</v>
          </cell>
          <cell r="OO96">
            <v>0</v>
          </cell>
          <cell r="OP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H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DN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IY97">
            <v>0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L97">
            <v>0</v>
          </cell>
          <cell r="OM97">
            <v>0</v>
          </cell>
          <cell r="ON97">
            <v>0</v>
          </cell>
          <cell r="OO97">
            <v>0</v>
          </cell>
          <cell r="OP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H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DN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IY98">
            <v>0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L98">
            <v>0</v>
          </cell>
          <cell r="OM98">
            <v>0</v>
          </cell>
          <cell r="ON98">
            <v>0</v>
          </cell>
          <cell r="OO98">
            <v>0</v>
          </cell>
          <cell r="OP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H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DN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IY99">
            <v>0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L99">
            <v>0</v>
          </cell>
          <cell r="OM99">
            <v>0</v>
          </cell>
          <cell r="ON99">
            <v>0</v>
          </cell>
          <cell r="OO99">
            <v>0</v>
          </cell>
          <cell r="OP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H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DN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IY100">
            <v>0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L100">
            <v>0</v>
          </cell>
          <cell r="OM100">
            <v>0</v>
          </cell>
          <cell r="ON100">
            <v>0</v>
          </cell>
          <cell r="OO100">
            <v>0</v>
          </cell>
          <cell r="OP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H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DN101">
            <v>0</v>
          </cell>
          <cell r="DS101">
            <v>0</v>
          </cell>
          <cell r="DT101">
            <v>0</v>
          </cell>
          <cell r="DU101">
            <v>0</v>
          </cell>
          <cell r="DV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IY101">
            <v>0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L101">
            <v>0</v>
          </cell>
          <cell r="OM101">
            <v>0</v>
          </cell>
          <cell r="ON101">
            <v>0</v>
          </cell>
          <cell r="OO101">
            <v>0</v>
          </cell>
          <cell r="OP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H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DN102">
            <v>0</v>
          </cell>
          <cell r="DS102">
            <v>0</v>
          </cell>
          <cell r="DT102">
            <v>0</v>
          </cell>
          <cell r="DU102">
            <v>0</v>
          </cell>
          <cell r="DV102">
            <v>0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IY102">
            <v>0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L102">
            <v>0</v>
          </cell>
          <cell r="OM102">
            <v>0</v>
          </cell>
          <cell r="ON102">
            <v>0</v>
          </cell>
          <cell r="OO102">
            <v>0</v>
          </cell>
          <cell r="OP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H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DN103">
            <v>0</v>
          </cell>
          <cell r="DS103">
            <v>0</v>
          </cell>
          <cell r="DT103">
            <v>0</v>
          </cell>
          <cell r="DU103">
            <v>0</v>
          </cell>
          <cell r="DV103">
            <v>0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IY103">
            <v>0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L103">
            <v>0</v>
          </cell>
          <cell r="OM103">
            <v>0</v>
          </cell>
          <cell r="ON103">
            <v>0</v>
          </cell>
          <cell r="OO103">
            <v>0</v>
          </cell>
          <cell r="OP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H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DN104">
            <v>0</v>
          </cell>
          <cell r="DS104">
            <v>0</v>
          </cell>
          <cell r="DT104">
            <v>0</v>
          </cell>
          <cell r="DU104">
            <v>0</v>
          </cell>
          <cell r="DV104">
            <v>0</v>
          </cell>
          <cell r="DX104">
            <v>0</v>
          </cell>
          <cell r="DY104">
            <v>0</v>
          </cell>
          <cell r="DZ104">
            <v>0</v>
          </cell>
          <cell r="EA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IY104">
            <v>0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L104">
            <v>0</v>
          </cell>
          <cell r="OM104">
            <v>0</v>
          </cell>
          <cell r="ON104">
            <v>0</v>
          </cell>
          <cell r="OO104">
            <v>0</v>
          </cell>
          <cell r="OP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H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Q105">
            <v>0</v>
          </cell>
          <cell r="CR105">
            <v>0</v>
          </cell>
          <cell r="CS105">
            <v>0</v>
          </cell>
          <cell r="CT105">
            <v>0</v>
          </cell>
          <cell r="DN105">
            <v>0</v>
          </cell>
          <cell r="DS105">
            <v>0</v>
          </cell>
          <cell r="DT105">
            <v>0</v>
          </cell>
          <cell r="DU105">
            <v>0</v>
          </cell>
          <cell r="DV105">
            <v>0</v>
          </cell>
          <cell r="DX105">
            <v>0</v>
          </cell>
          <cell r="DY105">
            <v>0</v>
          </cell>
          <cell r="DZ105">
            <v>0</v>
          </cell>
          <cell r="EA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IY105">
            <v>0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L105">
            <v>0</v>
          </cell>
          <cell r="OM105">
            <v>0</v>
          </cell>
          <cell r="ON105">
            <v>0</v>
          </cell>
          <cell r="OO105">
            <v>0</v>
          </cell>
          <cell r="OP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H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DN106">
            <v>0</v>
          </cell>
          <cell r="DS106">
            <v>0</v>
          </cell>
          <cell r="DT106">
            <v>0</v>
          </cell>
          <cell r="DU106">
            <v>0</v>
          </cell>
          <cell r="DV106">
            <v>0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IY106">
            <v>0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L106">
            <v>0</v>
          </cell>
          <cell r="OM106">
            <v>0</v>
          </cell>
          <cell r="ON106">
            <v>0</v>
          </cell>
          <cell r="OO106">
            <v>0</v>
          </cell>
          <cell r="OP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H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DN107">
            <v>0</v>
          </cell>
          <cell r="DS107">
            <v>0</v>
          </cell>
          <cell r="DT107">
            <v>0</v>
          </cell>
          <cell r="DU107">
            <v>0</v>
          </cell>
          <cell r="DV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IY107">
            <v>0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L107">
            <v>0</v>
          </cell>
          <cell r="OM107">
            <v>0</v>
          </cell>
          <cell r="ON107">
            <v>0</v>
          </cell>
          <cell r="OO107">
            <v>0</v>
          </cell>
          <cell r="OP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H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DN108">
            <v>0</v>
          </cell>
          <cell r="DS108">
            <v>0</v>
          </cell>
          <cell r="DT108">
            <v>0</v>
          </cell>
          <cell r="DU108">
            <v>0</v>
          </cell>
          <cell r="DV108">
            <v>0</v>
          </cell>
          <cell r="DX108">
            <v>0</v>
          </cell>
          <cell r="DY108">
            <v>0</v>
          </cell>
          <cell r="DZ108">
            <v>0</v>
          </cell>
          <cell r="EA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IY108">
            <v>0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L108">
            <v>0</v>
          </cell>
          <cell r="OM108">
            <v>0</v>
          </cell>
          <cell r="ON108">
            <v>0</v>
          </cell>
          <cell r="OO108">
            <v>0</v>
          </cell>
          <cell r="OP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H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DN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IY109">
            <v>0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L109">
            <v>0</v>
          </cell>
          <cell r="OM109">
            <v>0</v>
          </cell>
          <cell r="ON109">
            <v>0</v>
          </cell>
          <cell r="OO109">
            <v>0</v>
          </cell>
          <cell r="OP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H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DN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IY110">
            <v>0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L110">
            <v>0</v>
          </cell>
          <cell r="OM110">
            <v>0</v>
          </cell>
          <cell r="ON110">
            <v>0</v>
          </cell>
          <cell r="OO110">
            <v>0</v>
          </cell>
          <cell r="OP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H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DN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IY111">
            <v>0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L111">
            <v>0</v>
          </cell>
          <cell r="OM111">
            <v>0</v>
          </cell>
          <cell r="ON111">
            <v>0</v>
          </cell>
          <cell r="OO111">
            <v>0</v>
          </cell>
          <cell r="OP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H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DN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IY112">
            <v>0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L112">
            <v>0</v>
          </cell>
          <cell r="OM112">
            <v>0</v>
          </cell>
          <cell r="ON112">
            <v>0</v>
          </cell>
          <cell r="OO112">
            <v>0</v>
          </cell>
          <cell r="OP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H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DN113">
            <v>0</v>
          </cell>
          <cell r="DS113">
            <v>0</v>
          </cell>
          <cell r="DT113">
            <v>0</v>
          </cell>
          <cell r="DU113">
            <v>0</v>
          </cell>
          <cell r="DV113">
            <v>0</v>
          </cell>
          <cell r="DX113">
            <v>0</v>
          </cell>
          <cell r="DY113">
            <v>0</v>
          </cell>
          <cell r="DZ113">
            <v>0</v>
          </cell>
          <cell r="EA113">
            <v>0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IY113">
            <v>0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L113">
            <v>0</v>
          </cell>
          <cell r="OM113">
            <v>0</v>
          </cell>
          <cell r="ON113">
            <v>0</v>
          </cell>
          <cell r="OO113">
            <v>0</v>
          </cell>
          <cell r="OP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H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DN114">
            <v>0</v>
          </cell>
          <cell r="DS114">
            <v>0</v>
          </cell>
          <cell r="DT114">
            <v>0</v>
          </cell>
          <cell r="DU114">
            <v>0</v>
          </cell>
          <cell r="DV114">
            <v>0</v>
          </cell>
          <cell r="DX114">
            <v>0</v>
          </cell>
          <cell r="DY114">
            <v>0</v>
          </cell>
          <cell r="DZ114">
            <v>0</v>
          </cell>
          <cell r="EA114">
            <v>0</v>
          </cell>
          <cell r="FG114">
            <v>0</v>
          </cell>
          <cell r="FH114">
            <v>0</v>
          </cell>
          <cell r="FI114">
            <v>0</v>
          </cell>
          <cell r="FJ114">
            <v>0</v>
          </cell>
          <cell r="IY114">
            <v>0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L114">
            <v>0</v>
          </cell>
          <cell r="OM114">
            <v>0</v>
          </cell>
          <cell r="ON114">
            <v>0</v>
          </cell>
          <cell r="OO114">
            <v>0</v>
          </cell>
          <cell r="OP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H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DN115">
            <v>0</v>
          </cell>
          <cell r="DS115">
            <v>0</v>
          </cell>
          <cell r="DT115">
            <v>0</v>
          </cell>
          <cell r="DU115">
            <v>0</v>
          </cell>
          <cell r="DV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FG115">
            <v>0</v>
          </cell>
          <cell r="FH115">
            <v>0</v>
          </cell>
          <cell r="FI115">
            <v>0</v>
          </cell>
          <cell r="FJ115">
            <v>0</v>
          </cell>
          <cell r="IY115">
            <v>0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L115">
            <v>0</v>
          </cell>
          <cell r="OM115">
            <v>0</v>
          </cell>
          <cell r="ON115">
            <v>0</v>
          </cell>
          <cell r="OO115">
            <v>0</v>
          </cell>
          <cell r="OP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H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DN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FG116">
            <v>0</v>
          </cell>
          <cell r="FH116">
            <v>0</v>
          </cell>
          <cell r="FI116">
            <v>0</v>
          </cell>
          <cell r="FJ116">
            <v>0</v>
          </cell>
          <cell r="IY116">
            <v>0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L116">
            <v>0</v>
          </cell>
          <cell r="OM116">
            <v>0</v>
          </cell>
          <cell r="ON116">
            <v>0</v>
          </cell>
          <cell r="OO116">
            <v>0</v>
          </cell>
          <cell r="OP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H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DN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FG117">
            <v>0</v>
          </cell>
          <cell r="FH117">
            <v>0</v>
          </cell>
          <cell r="FI117">
            <v>0</v>
          </cell>
          <cell r="FJ117">
            <v>0</v>
          </cell>
          <cell r="IY117">
            <v>0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L117">
            <v>0</v>
          </cell>
          <cell r="OM117">
            <v>0</v>
          </cell>
          <cell r="ON117">
            <v>0</v>
          </cell>
          <cell r="OO117">
            <v>0</v>
          </cell>
          <cell r="OP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H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DN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FG118">
            <v>0</v>
          </cell>
          <cell r="FH118">
            <v>0</v>
          </cell>
          <cell r="FI118">
            <v>0</v>
          </cell>
          <cell r="FJ118">
            <v>0</v>
          </cell>
          <cell r="IY118">
            <v>0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L118">
            <v>0</v>
          </cell>
          <cell r="OM118">
            <v>0</v>
          </cell>
          <cell r="ON118">
            <v>0</v>
          </cell>
          <cell r="OO118">
            <v>0</v>
          </cell>
          <cell r="OP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H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DN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FG119">
            <v>0</v>
          </cell>
          <cell r="FH119">
            <v>0</v>
          </cell>
          <cell r="FI119">
            <v>0</v>
          </cell>
          <cell r="FJ119">
            <v>0</v>
          </cell>
          <cell r="IY119">
            <v>0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L119">
            <v>0</v>
          </cell>
          <cell r="OM119">
            <v>0</v>
          </cell>
          <cell r="ON119">
            <v>0</v>
          </cell>
          <cell r="OO119">
            <v>0</v>
          </cell>
          <cell r="OP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H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DN120">
            <v>0</v>
          </cell>
          <cell r="DS120">
            <v>0</v>
          </cell>
          <cell r="DT120">
            <v>0</v>
          </cell>
          <cell r="DU120">
            <v>0</v>
          </cell>
          <cell r="DV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FG120">
            <v>0</v>
          </cell>
          <cell r="FH120">
            <v>0</v>
          </cell>
          <cell r="FI120">
            <v>0</v>
          </cell>
          <cell r="FJ120">
            <v>0</v>
          </cell>
          <cell r="IY120">
            <v>0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L120">
            <v>0</v>
          </cell>
          <cell r="OM120">
            <v>0</v>
          </cell>
          <cell r="ON120">
            <v>0</v>
          </cell>
          <cell r="OO120">
            <v>0</v>
          </cell>
          <cell r="OP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H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DN121">
            <v>0</v>
          </cell>
          <cell r="DS121">
            <v>0</v>
          </cell>
          <cell r="DT121">
            <v>0</v>
          </cell>
          <cell r="DU121">
            <v>0</v>
          </cell>
          <cell r="DV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IY121">
            <v>0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L121">
            <v>0</v>
          </cell>
          <cell r="OM121">
            <v>0</v>
          </cell>
          <cell r="ON121">
            <v>0</v>
          </cell>
          <cell r="OO121">
            <v>0</v>
          </cell>
          <cell r="OP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H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DN122">
            <v>0</v>
          </cell>
          <cell r="DS122">
            <v>0</v>
          </cell>
          <cell r="DT122">
            <v>0</v>
          </cell>
          <cell r="DU122">
            <v>0</v>
          </cell>
          <cell r="DV122">
            <v>0</v>
          </cell>
          <cell r="DX122">
            <v>0</v>
          </cell>
          <cell r="DY122">
            <v>0</v>
          </cell>
          <cell r="DZ122">
            <v>0</v>
          </cell>
          <cell r="EA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IY122">
            <v>0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L122">
            <v>0</v>
          </cell>
          <cell r="OM122">
            <v>0</v>
          </cell>
          <cell r="ON122">
            <v>0</v>
          </cell>
          <cell r="OO122">
            <v>0</v>
          </cell>
          <cell r="OP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H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DN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IY123">
            <v>0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L123">
            <v>0</v>
          </cell>
          <cell r="OM123">
            <v>0</v>
          </cell>
          <cell r="ON123">
            <v>0</v>
          </cell>
          <cell r="OO123">
            <v>0</v>
          </cell>
          <cell r="OP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H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DN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IY124">
            <v>0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L124">
            <v>0</v>
          </cell>
          <cell r="OM124">
            <v>0</v>
          </cell>
          <cell r="ON124">
            <v>0</v>
          </cell>
          <cell r="OO124">
            <v>0</v>
          </cell>
          <cell r="OP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H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DN125">
            <v>0</v>
          </cell>
          <cell r="DS125">
            <v>0</v>
          </cell>
          <cell r="DT125">
            <v>0</v>
          </cell>
          <cell r="DU125">
            <v>0</v>
          </cell>
          <cell r="DV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IY125">
            <v>0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L125">
            <v>0</v>
          </cell>
          <cell r="OM125">
            <v>0</v>
          </cell>
          <cell r="ON125">
            <v>0</v>
          </cell>
          <cell r="OO125">
            <v>0</v>
          </cell>
          <cell r="OP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H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DN126">
            <v>0</v>
          </cell>
          <cell r="DS126">
            <v>0</v>
          </cell>
          <cell r="DT126">
            <v>0</v>
          </cell>
          <cell r="DU126">
            <v>0</v>
          </cell>
          <cell r="DV126">
            <v>0</v>
          </cell>
          <cell r="DX126">
            <v>0</v>
          </cell>
          <cell r="DY126">
            <v>0</v>
          </cell>
          <cell r="DZ126">
            <v>0</v>
          </cell>
          <cell r="EA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IY126">
            <v>0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L126">
            <v>0</v>
          </cell>
          <cell r="OM126">
            <v>0</v>
          </cell>
          <cell r="ON126">
            <v>0</v>
          </cell>
          <cell r="OO126">
            <v>0</v>
          </cell>
          <cell r="OP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H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DN127">
            <v>0</v>
          </cell>
          <cell r="DS127">
            <v>0</v>
          </cell>
          <cell r="DT127">
            <v>0</v>
          </cell>
          <cell r="DU127">
            <v>0</v>
          </cell>
          <cell r="DV127">
            <v>0</v>
          </cell>
          <cell r="DX127">
            <v>0</v>
          </cell>
          <cell r="DY127">
            <v>0</v>
          </cell>
          <cell r="DZ127">
            <v>0</v>
          </cell>
          <cell r="EA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IY127">
            <v>0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L127">
            <v>0</v>
          </cell>
          <cell r="OM127">
            <v>0</v>
          </cell>
          <cell r="ON127">
            <v>0</v>
          </cell>
          <cell r="OO127">
            <v>0</v>
          </cell>
          <cell r="OP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H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DN128">
            <v>0</v>
          </cell>
          <cell r="DS128">
            <v>0</v>
          </cell>
          <cell r="DT128">
            <v>0</v>
          </cell>
          <cell r="DU128">
            <v>0</v>
          </cell>
          <cell r="DV128">
            <v>0</v>
          </cell>
          <cell r="DX128">
            <v>0</v>
          </cell>
          <cell r="DY128">
            <v>0</v>
          </cell>
          <cell r="DZ128">
            <v>0</v>
          </cell>
          <cell r="EA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IY128">
            <v>0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L128">
            <v>0</v>
          </cell>
          <cell r="OM128">
            <v>0</v>
          </cell>
          <cell r="ON128">
            <v>0</v>
          </cell>
          <cell r="OO128">
            <v>0</v>
          </cell>
          <cell r="OP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H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DN129">
            <v>0</v>
          </cell>
          <cell r="DS129">
            <v>0</v>
          </cell>
          <cell r="DT129">
            <v>0</v>
          </cell>
          <cell r="DU129">
            <v>0</v>
          </cell>
          <cell r="DV129">
            <v>0</v>
          </cell>
          <cell r="DX129">
            <v>0</v>
          </cell>
          <cell r="DY129">
            <v>0</v>
          </cell>
          <cell r="DZ129">
            <v>0</v>
          </cell>
          <cell r="EA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IY129">
            <v>0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L129">
            <v>0</v>
          </cell>
          <cell r="OM129">
            <v>0</v>
          </cell>
          <cell r="ON129">
            <v>0</v>
          </cell>
          <cell r="OO129">
            <v>0</v>
          </cell>
          <cell r="OP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H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DN130">
            <v>0</v>
          </cell>
          <cell r="DS130">
            <v>0</v>
          </cell>
          <cell r="DT130">
            <v>0</v>
          </cell>
          <cell r="DU130">
            <v>0</v>
          </cell>
          <cell r="DV130">
            <v>0</v>
          </cell>
          <cell r="DX130">
            <v>0</v>
          </cell>
          <cell r="DY130">
            <v>0</v>
          </cell>
          <cell r="DZ130">
            <v>0</v>
          </cell>
          <cell r="EA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IY130">
            <v>0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L130">
            <v>0</v>
          </cell>
          <cell r="OM130">
            <v>0</v>
          </cell>
          <cell r="ON130">
            <v>0</v>
          </cell>
          <cell r="OO130">
            <v>0</v>
          </cell>
          <cell r="OP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H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DN131">
            <v>0</v>
          </cell>
          <cell r="DS131">
            <v>0</v>
          </cell>
          <cell r="DT131">
            <v>0</v>
          </cell>
          <cell r="DU131">
            <v>0</v>
          </cell>
          <cell r="DV131">
            <v>0</v>
          </cell>
          <cell r="DX131">
            <v>0</v>
          </cell>
          <cell r="DY131">
            <v>0</v>
          </cell>
          <cell r="DZ131">
            <v>0</v>
          </cell>
          <cell r="EA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IY131">
            <v>0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L131">
            <v>0</v>
          </cell>
          <cell r="OM131">
            <v>0</v>
          </cell>
          <cell r="ON131">
            <v>0</v>
          </cell>
          <cell r="OO131">
            <v>0</v>
          </cell>
          <cell r="OP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H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DN132">
            <v>0</v>
          </cell>
          <cell r="DS132">
            <v>0</v>
          </cell>
          <cell r="DT132">
            <v>0</v>
          </cell>
          <cell r="DU132">
            <v>0</v>
          </cell>
          <cell r="DV132">
            <v>0</v>
          </cell>
          <cell r="DX132">
            <v>0</v>
          </cell>
          <cell r="DY132">
            <v>0</v>
          </cell>
          <cell r="DZ132">
            <v>0</v>
          </cell>
          <cell r="EA132">
            <v>0</v>
          </cell>
          <cell r="FG132">
            <v>0</v>
          </cell>
          <cell r="FH132">
            <v>0</v>
          </cell>
          <cell r="FI132">
            <v>0</v>
          </cell>
          <cell r="FJ132">
            <v>0</v>
          </cell>
          <cell r="IY132">
            <v>0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L132">
            <v>0</v>
          </cell>
          <cell r="OM132">
            <v>0</v>
          </cell>
          <cell r="ON132">
            <v>0</v>
          </cell>
          <cell r="OO132">
            <v>0</v>
          </cell>
          <cell r="OP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H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DN133">
            <v>0</v>
          </cell>
          <cell r="DS133">
            <v>0</v>
          </cell>
          <cell r="DT133">
            <v>0</v>
          </cell>
          <cell r="DU133">
            <v>0</v>
          </cell>
          <cell r="DV133">
            <v>0</v>
          </cell>
          <cell r="DX133">
            <v>0</v>
          </cell>
          <cell r="DY133">
            <v>0</v>
          </cell>
          <cell r="DZ133">
            <v>0</v>
          </cell>
          <cell r="EA133">
            <v>0</v>
          </cell>
          <cell r="FG133">
            <v>0</v>
          </cell>
          <cell r="FH133">
            <v>0</v>
          </cell>
          <cell r="FI133">
            <v>0</v>
          </cell>
          <cell r="FJ133">
            <v>0</v>
          </cell>
          <cell r="IY133">
            <v>0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L133">
            <v>0</v>
          </cell>
          <cell r="OM133">
            <v>0</v>
          </cell>
          <cell r="ON133">
            <v>0</v>
          </cell>
          <cell r="OO133">
            <v>0</v>
          </cell>
          <cell r="OP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H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DN134">
            <v>0</v>
          </cell>
          <cell r="DS134">
            <v>0</v>
          </cell>
          <cell r="DT134">
            <v>0</v>
          </cell>
          <cell r="DU134">
            <v>0</v>
          </cell>
          <cell r="DV134">
            <v>0</v>
          </cell>
          <cell r="DX134">
            <v>0</v>
          </cell>
          <cell r="DY134">
            <v>0</v>
          </cell>
          <cell r="DZ134">
            <v>0</v>
          </cell>
          <cell r="EA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IY134">
            <v>0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L134">
            <v>0</v>
          </cell>
          <cell r="OM134">
            <v>0</v>
          </cell>
          <cell r="ON134">
            <v>0</v>
          </cell>
          <cell r="OO134">
            <v>0</v>
          </cell>
          <cell r="OP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H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DN135">
            <v>0</v>
          </cell>
          <cell r="DS135">
            <v>0</v>
          </cell>
          <cell r="DT135">
            <v>0</v>
          </cell>
          <cell r="DU135">
            <v>0</v>
          </cell>
          <cell r="DV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IY135">
            <v>0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L135">
            <v>0</v>
          </cell>
          <cell r="OM135">
            <v>0</v>
          </cell>
          <cell r="ON135">
            <v>0</v>
          </cell>
          <cell r="OO135">
            <v>0</v>
          </cell>
          <cell r="OP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H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DN136">
            <v>0</v>
          </cell>
          <cell r="DS136">
            <v>0</v>
          </cell>
          <cell r="DT136">
            <v>0</v>
          </cell>
          <cell r="DU136">
            <v>0</v>
          </cell>
          <cell r="DV136">
            <v>0</v>
          </cell>
          <cell r="DX136">
            <v>0</v>
          </cell>
          <cell r="DY136">
            <v>0</v>
          </cell>
          <cell r="DZ136">
            <v>0</v>
          </cell>
          <cell r="EA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IY136">
            <v>0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L136">
            <v>0</v>
          </cell>
          <cell r="OM136">
            <v>0</v>
          </cell>
          <cell r="ON136">
            <v>0</v>
          </cell>
          <cell r="OO136">
            <v>0</v>
          </cell>
          <cell r="OP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H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DN137">
            <v>0</v>
          </cell>
          <cell r="DS137">
            <v>0</v>
          </cell>
          <cell r="DT137">
            <v>0</v>
          </cell>
          <cell r="DU137">
            <v>0</v>
          </cell>
          <cell r="DV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IY137">
            <v>0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L137">
            <v>0</v>
          </cell>
          <cell r="OM137">
            <v>0</v>
          </cell>
          <cell r="ON137">
            <v>0</v>
          </cell>
          <cell r="OO137">
            <v>0</v>
          </cell>
          <cell r="OP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H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DN138">
            <v>0</v>
          </cell>
          <cell r="DS138">
            <v>0</v>
          </cell>
          <cell r="DT138">
            <v>0</v>
          </cell>
          <cell r="DU138">
            <v>0</v>
          </cell>
          <cell r="DV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IY138">
            <v>0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L138">
            <v>0</v>
          </cell>
          <cell r="OM138">
            <v>0</v>
          </cell>
          <cell r="ON138">
            <v>0</v>
          </cell>
          <cell r="OO138">
            <v>0</v>
          </cell>
          <cell r="OP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H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DN139">
            <v>0</v>
          </cell>
          <cell r="DS139">
            <v>0</v>
          </cell>
          <cell r="DT139">
            <v>0</v>
          </cell>
          <cell r="DU139">
            <v>0</v>
          </cell>
          <cell r="DV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IY139">
            <v>0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L139">
            <v>0</v>
          </cell>
          <cell r="OM139">
            <v>0</v>
          </cell>
          <cell r="ON139">
            <v>0</v>
          </cell>
          <cell r="OO139">
            <v>0</v>
          </cell>
          <cell r="OP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H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DN140">
            <v>0</v>
          </cell>
          <cell r="DS140">
            <v>0</v>
          </cell>
          <cell r="DT140">
            <v>0</v>
          </cell>
          <cell r="DU140">
            <v>0</v>
          </cell>
          <cell r="DV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IY140">
            <v>0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L140">
            <v>0</v>
          </cell>
          <cell r="OM140">
            <v>0</v>
          </cell>
          <cell r="ON140">
            <v>0</v>
          </cell>
          <cell r="OO140">
            <v>0</v>
          </cell>
          <cell r="OP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H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DN141">
            <v>0</v>
          </cell>
          <cell r="DS141">
            <v>0</v>
          </cell>
          <cell r="DT141">
            <v>0</v>
          </cell>
          <cell r="DU141">
            <v>0</v>
          </cell>
          <cell r="DV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IY141">
            <v>0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L141">
            <v>0</v>
          </cell>
          <cell r="OM141">
            <v>0</v>
          </cell>
          <cell r="ON141">
            <v>0</v>
          </cell>
          <cell r="OO141">
            <v>0</v>
          </cell>
          <cell r="OP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H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DN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IY142">
            <v>0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L142">
            <v>0</v>
          </cell>
          <cell r="OM142">
            <v>0</v>
          </cell>
          <cell r="ON142">
            <v>0</v>
          </cell>
          <cell r="OO142">
            <v>0</v>
          </cell>
          <cell r="OP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H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DN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IY143">
            <v>0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L143">
            <v>0</v>
          </cell>
          <cell r="OM143">
            <v>0</v>
          </cell>
          <cell r="ON143">
            <v>0</v>
          </cell>
          <cell r="OO143">
            <v>0</v>
          </cell>
          <cell r="OP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H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DN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IY144">
            <v>0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L144">
            <v>0</v>
          </cell>
          <cell r="OM144">
            <v>0</v>
          </cell>
          <cell r="ON144">
            <v>0</v>
          </cell>
          <cell r="OO144">
            <v>0</v>
          </cell>
          <cell r="OP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H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DN145">
            <v>0</v>
          </cell>
          <cell r="DS145">
            <v>0</v>
          </cell>
          <cell r="DT145">
            <v>0</v>
          </cell>
          <cell r="DU145">
            <v>0</v>
          </cell>
          <cell r="DV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IY145">
            <v>0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L145">
            <v>0</v>
          </cell>
          <cell r="OM145">
            <v>0</v>
          </cell>
          <cell r="ON145">
            <v>0</v>
          </cell>
          <cell r="OO145">
            <v>0</v>
          </cell>
          <cell r="OP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H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DN146">
            <v>0</v>
          </cell>
          <cell r="DS146">
            <v>0</v>
          </cell>
          <cell r="DT146">
            <v>0</v>
          </cell>
          <cell r="DU146">
            <v>0</v>
          </cell>
          <cell r="DV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IY146">
            <v>0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L146">
            <v>0</v>
          </cell>
          <cell r="OM146">
            <v>0</v>
          </cell>
          <cell r="ON146">
            <v>0</v>
          </cell>
          <cell r="OO146">
            <v>0</v>
          </cell>
          <cell r="OP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H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DN147">
            <v>0</v>
          </cell>
          <cell r="DS147">
            <v>0</v>
          </cell>
          <cell r="DT147">
            <v>0</v>
          </cell>
          <cell r="DU147">
            <v>0</v>
          </cell>
          <cell r="DV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IY147">
            <v>0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L147">
            <v>0</v>
          </cell>
          <cell r="OM147">
            <v>0</v>
          </cell>
          <cell r="ON147">
            <v>0</v>
          </cell>
          <cell r="OO147">
            <v>0</v>
          </cell>
          <cell r="OP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H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DN148">
            <v>0</v>
          </cell>
          <cell r="DS148">
            <v>0</v>
          </cell>
          <cell r="DT148">
            <v>0</v>
          </cell>
          <cell r="DU148">
            <v>0</v>
          </cell>
          <cell r="DV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IY148">
            <v>0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L148">
            <v>0</v>
          </cell>
          <cell r="OM148">
            <v>0</v>
          </cell>
          <cell r="ON148">
            <v>0</v>
          </cell>
          <cell r="OO148">
            <v>0</v>
          </cell>
          <cell r="OP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H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DN149">
            <v>0</v>
          </cell>
          <cell r="DS149">
            <v>0</v>
          </cell>
          <cell r="DT149">
            <v>0</v>
          </cell>
          <cell r="DU149">
            <v>0</v>
          </cell>
          <cell r="DV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IY149">
            <v>0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L149">
            <v>0</v>
          </cell>
          <cell r="OM149">
            <v>0</v>
          </cell>
          <cell r="ON149">
            <v>0</v>
          </cell>
          <cell r="OO149">
            <v>0</v>
          </cell>
          <cell r="OP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H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DN150">
            <v>0</v>
          </cell>
          <cell r="DS150">
            <v>0</v>
          </cell>
          <cell r="DT150">
            <v>0</v>
          </cell>
          <cell r="DU150">
            <v>0</v>
          </cell>
          <cell r="DV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IY150">
            <v>0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L150">
            <v>0</v>
          </cell>
          <cell r="OM150">
            <v>0</v>
          </cell>
          <cell r="ON150">
            <v>0</v>
          </cell>
          <cell r="OO150">
            <v>0</v>
          </cell>
          <cell r="OP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H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DN151">
            <v>0</v>
          </cell>
          <cell r="DS151">
            <v>0</v>
          </cell>
          <cell r="DT151">
            <v>0</v>
          </cell>
          <cell r="DU151">
            <v>0</v>
          </cell>
          <cell r="DV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IY151">
            <v>0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L151">
            <v>0</v>
          </cell>
          <cell r="OM151">
            <v>0</v>
          </cell>
          <cell r="ON151">
            <v>0</v>
          </cell>
          <cell r="OO151">
            <v>0</v>
          </cell>
          <cell r="OP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H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DN152">
            <v>0</v>
          </cell>
          <cell r="DS152">
            <v>0</v>
          </cell>
          <cell r="DT152">
            <v>0</v>
          </cell>
          <cell r="DU152">
            <v>0</v>
          </cell>
          <cell r="DV152">
            <v>0</v>
          </cell>
          <cell r="DX152">
            <v>0</v>
          </cell>
          <cell r="DY152">
            <v>0</v>
          </cell>
          <cell r="DZ152">
            <v>0</v>
          </cell>
          <cell r="EA152">
            <v>0</v>
          </cell>
          <cell r="FG152">
            <v>0</v>
          </cell>
          <cell r="FH152">
            <v>0</v>
          </cell>
          <cell r="FI152">
            <v>0</v>
          </cell>
          <cell r="FJ152">
            <v>0</v>
          </cell>
          <cell r="IY152">
            <v>0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L152">
            <v>0</v>
          </cell>
          <cell r="OM152">
            <v>0</v>
          </cell>
          <cell r="ON152">
            <v>0</v>
          </cell>
          <cell r="OO152">
            <v>0</v>
          </cell>
          <cell r="OP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H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DN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FG153">
            <v>0</v>
          </cell>
          <cell r="FH153">
            <v>0</v>
          </cell>
          <cell r="FI153">
            <v>0</v>
          </cell>
          <cell r="FJ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L153">
            <v>0</v>
          </cell>
          <cell r="OM153">
            <v>0</v>
          </cell>
          <cell r="ON153">
            <v>0</v>
          </cell>
          <cell r="OO153">
            <v>0</v>
          </cell>
          <cell r="OP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H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DN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FG154">
            <v>0</v>
          </cell>
          <cell r="FH154">
            <v>0</v>
          </cell>
          <cell r="FI154">
            <v>0</v>
          </cell>
          <cell r="FJ154">
            <v>0</v>
          </cell>
          <cell r="IY154">
            <v>0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L154">
            <v>0</v>
          </cell>
          <cell r="OM154">
            <v>0</v>
          </cell>
          <cell r="ON154">
            <v>0</v>
          </cell>
          <cell r="OO154">
            <v>0</v>
          </cell>
          <cell r="OP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H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DN155">
            <v>0</v>
          </cell>
          <cell r="DS155">
            <v>0</v>
          </cell>
          <cell r="DT155">
            <v>0</v>
          </cell>
          <cell r="DU155">
            <v>0</v>
          </cell>
          <cell r="DV155">
            <v>0</v>
          </cell>
          <cell r="DX155">
            <v>0</v>
          </cell>
          <cell r="DY155">
            <v>0</v>
          </cell>
          <cell r="DZ155">
            <v>0</v>
          </cell>
          <cell r="EA155">
            <v>0</v>
          </cell>
          <cell r="FG155">
            <v>0</v>
          </cell>
          <cell r="FH155">
            <v>0</v>
          </cell>
          <cell r="FI155">
            <v>0</v>
          </cell>
          <cell r="FJ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L155">
            <v>0</v>
          </cell>
          <cell r="OM155">
            <v>0</v>
          </cell>
          <cell r="ON155">
            <v>0</v>
          </cell>
          <cell r="OO155">
            <v>0</v>
          </cell>
          <cell r="OP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H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DN156">
            <v>0</v>
          </cell>
          <cell r="DS156">
            <v>0</v>
          </cell>
          <cell r="DT156">
            <v>0</v>
          </cell>
          <cell r="DU156">
            <v>0</v>
          </cell>
          <cell r="DV156">
            <v>0</v>
          </cell>
          <cell r="DX156">
            <v>0</v>
          </cell>
          <cell r="DY156">
            <v>0</v>
          </cell>
          <cell r="DZ156">
            <v>0</v>
          </cell>
          <cell r="EA156">
            <v>0</v>
          </cell>
          <cell r="FG156">
            <v>0</v>
          </cell>
          <cell r="FH156">
            <v>0</v>
          </cell>
          <cell r="FI156">
            <v>0</v>
          </cell>
          <cell r="FJ156">
            <v>0</v>
          </cell>
          <cell r="IY156">
            <v>0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L156">
            <v>0</v>
          </cell>
          <cell r="OM156">
            <v>0</v>
          </cell>
          <cell r="ON156">
            <v>0</v>
          </cell>
          <cell r="OO156">
            <v>0</v>
          </cell>
          <cell r="OP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H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DN157">
            <v>0</v>
          </cell>
          <cell r="DS157">
            <v>0</v>
          </cell>
          <cell r="DT157">
            <v>0</v>
          </cell>
          <cell r="DU157">
            <v>0</v>
          </cell>
          <cell r="DV157">
            <v>0</v>
          </cell>
          <cell r="DX157">
            <v>0</v>
          </cell>
          <cell r="DY157">
            <v>0</v>
          </cell>
          <cell r="DZ157">
            <v>0</v>
          </cell>
          <cell r="EA157">
            <v>0</v>
          </cell>
          <cell r="FG157">
            <v>0</v>
          </cell>
          <cell r="FH157">
            <v>0</v>
          </cell>
          <cell r="FI157">
            <v>0</v>
          </cell>
          <cell r="FJ157">
            <v>0</v>
          </cell>
          <cell r="IY157">
            <v>0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L157">
            <v>0</v>
          </cell>
          <cell r="OM157">
            <v>0</v>
          </cell>
          <cell r="ON157">
            <v>0</v>
          </cell>
          <cell r="OO157">
            <v>0</v>
          </cell>
          <cell r="OP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H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DN158">
            <v>0</v>
          </cell>
          <cell r="DS158">
            <v>0</v>
          </cell>
          <cell r="DT158">
            <v>0</v>
          </cell>
          <cell r="DU158">
            <v>0</v>
          </cell>
          <cell r="DV158">
            <v>0</v>
          </cell>
          <cell r="DX158">
            <v>0</v>
          </cell>
          <cell r="DY158">
            <v>0</v>
          </cell>
          <cell r="DZ158">
            <v>0</v>
          </cell>
          <cell r="EA158">
            <v>0</v>
          </cell>
          <cell r="FG158">
            <v>0</v>
          </cell>
          <cell r="FH158">
            <v>0</v>
          </cell>
          <cell r="FI158">
            <v>0</v>
          </cell>
          <cell r="FJ158">
            <v>0</v>
          </cell>
          <cell r="IY158">
            <v>0</v>
          </cell>
          <cell r="IZ158">
            <v>0</v>
          </cell>
          <cell r="JA158">
            <v>0</v>
          </cell>
          <cell r="JB158">
            <v>0</v>
          </cell>
          <cell r="JC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L158">
            <v>0</v>
          </cell>
          <cell r="OM158">
            <v>0</v>
          </cell>
          <cell r="ON158">
            <v>0</v>
          </cell>
          <cell r="OO158">
            <v>0</v>
          </cell>
          <cell r="OP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H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DN159">
            <v>0</v>
          </cell>
          <cell r="DS159">
            <v>0</v>
          </cell>
          <cell r="DT159">
            <v>0</v>
          </cell>
          <cell r="DU159">
            <v>0</v>
          </cell>
          <cell r="DV159">
            <v>0</v>
          </cell>
          <cell r="DX159">
            <v>0</v>
          </cell>
          <cell r="DY159">
            <v>0</v>
          </cell>
          <cell r="DZ159">
            <v>0</v>
          </cell>
          <cell r="EA159">
            <v>0</v>
          </cell>
          <cell r="FG159">
            <v>0</v>
          </cell>
          <cell r="FH159">
            <v>0</v>
          </cell>
          <cell r="FI159">
            <v>0</v>
          </cell>
          <cell r="FJ159">
            <v>0</v>
          </cell>
          <cell r="IY159">
            <v>0</v>
          </cell>
          <cell r="IZ159">
            <v>0</v>
          </cell>
          <cell r="JA159">
            <v>0</v>
          </cell>
          <cell r="JB159">
            <v>0</v>
          </cell>
          <cell r="JC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L159">
            <v>0</v>
          </cell>
          <cell r="OM159">
            <v>0</v>
          </cell>
          <cell r="ON159">
            <v>0</v>
          </cell>
          <cell r="OO159">
            <v>0</v>
          </cell>
          <cell r="OP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H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DN160">
            <v>0</v>
          </cell>
          <cell r="DS160">
            <v>0</v>
          </cell>
          <cell r="DT160">
            <v>0</v>
          </cell>
          <cell r="DU160">
            <v>0</v>
          </cell>
          <cell r="DV160">
            <v>0</v>
          </cell>
          <cell r="DX160">
            <v>0</v>
          </cell>
          <cell r="DY160">
            <v>0</v>
          </cell>
          <cell r="DZ160">
            <v>0</v>
          </cell>
          <cell r="EA160">
            <v>0</v>
          </cell>
          <cell r="FG160">
            <v>0</v>
          </cell>
          <cell r="FH160">
            <v>0</v>
          </cell>
          <cell r="FI160">
            <v>0</v>
          </cell>
          <cell r="FJ160">
            <v>0</v>
          </cell>
          <cell r="IY160">
            <v>0</v>
          </cell>
          <cell r="IZ160">
            <v>0</v>
          </cell>
          <cell r="JA160">
            <v>0</v>
          </cell>
          <cell r="JB160">
            <v>0</v>
          </cell>
          <cell r="JC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L160">
            <v>0</v>
          </cell>
          <cell r="OM160">
            <v>0</v>
          </cell>
          <cell r="ON160">
            <v>0</v>
          </cell>
          <cell r="OO160">
            <v>0</v>
          </cell>
          <cell r="OP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H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DN161">
            <v>0</v>
          </cell>
          <cell r="DS161">
            <v>0</v>
          </cell>
          <cell r="DT161">
            <v>0</v>
          </cell>
          <cell r="DU161">
            <v>0</v>
          </cell>
          <cell r="DV161">
            <v>0</v>
          </cell>
          <cell r="DX161">
            <v>0</v>
          </cell>
          <cell r="DY161">
            <v>0</v>
          </cell>
          <cell r="DZ161">
            <v>0</v>
          </cell>
          <cell r="EA161">
            <v>0</v>
          </cell>
          <cell r="FG161">
            <v>0</v>
          </cell>
          <cell r="FH161">
            <v>0</v>
          </cell>
          <cell r="FI161">
            <v>0</v>
          </cell>
          <cell r="FJ161">
            <v>0</v>
          </cell>
          <cell r="IY161">
            <v>0</v>
          </cell>
          <cell r="IZ161">
            <v>0</v>
          </cell>
          <cell r="JA161">
            <v>0</v>
          </cell>
          <cell r="JB161">
            <v>0</v>
          </cell>
          <cell r="JC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L161">
            <v>0</v>
          </cell>
          <cell r="OM161">
            <v>0</v>
          </cell>
          <cell r="ON161">
            <v>0</v>
          </cell>
          <cell r="OO161">
            <v>0</v>
          </cell>
          <cell r="OP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H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DN162">
            <v>0</v>
          </cell>
          <cell r="DS162">
            <v>0</v>
          </cell>
          <cell r="DT162">
            <v>0</v>
          </cell>
          <cell r="DU162">
            <v>0</v>
          </cell>
          <cell r="DV162">
            <v>0</v>
          </cell>
          <cell r="DX162">
            <v>0</v>
          </cell>
          <cell r="DY162">
            <v>0</v>
          </cell>
          <cell r="DZ162">
            <v>0</v>
          </cell>
          <cell r="EA162">
            <v>0</v>
          </cell>
          <cell r="FG162">
            <v>0</v>
          </cell>
          <cell r="FH162">
            <v>0</v>
          </cell>
          <cell r="FI162">
            <v>0</v>
          </cell>
          <cell r="FJ162">
            <v>0</v>
          </cell>
          <cell r="IY162">
            <v>0</v>
          </cell>
          <cell r="IZ162">
            <v>0</v>
          </cell>
          <cell r="JA162">
            <v>0</v>
          </cell>
          <cell r="JB162">
            <v>0</v>
          </cell>
          <cell r="JC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L162">
            <v>0</v>
          </cell>
          <cell r="OM162">
            <v>0</v>
          </cell>
          <cell r="ON162">
            <v>0</v>
          </cell>
          <cell r="OO162">
            <v>0</v>
          </cell>
          <cell r="OP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H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DN163">
            <v>0</v>
          </cell>
          <cell r="DS163">
            <v>0</v>
          </cell>
          <cell r="DT163">
            <v>0</v>
          </cell>
          <cell r="DU163">
            <v>0</v>
          </cell>
          <cell r="DV163">
            <v>0</v>
          </cell>
          <cell r="DX163">
            <v>0</v>
          </cell>
          <cell r="DY163">
            <v>0</v>
          </cell>
          <cell r="DZ163">
            <v>0</v>
          </cell>
          <cell r="EA163">
            <v>0</v>
          </cell>
          <cell r="FG163">
            <v>0</v>
          </cell>
          <cell r="FH163">
            <v>0</v>
          </cell>
          <cell r="FI163">
            <v>0</v>
          </cell>
          <cell r="FJ163">
            <v>0</v>
          </cell>
          <cell r="IY163">
            <v>0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L163">
            <v>0</v>
          </cell>
          <cell r="OM163">
            <v>0</v>
          </cell>
          <cell r="ON163">
            <v>0</v>
          </cell>
          <cell r="OO163">
            <v>0</v>
          </cell>
          <cell r="OP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H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DN164">
            <v>0</v>
          </cell>
          <cell r="DS164">
            <v>0</v>
          </cell>
          <cell r="DT164">
            <v>0</v>
          </cell>
          <cell r="DU164">
            <v>0</v>
          </cell>
          <cell r="DV164">
            <v>0</v>
          </cell>
          <cell r="DX164">
            <v>0</v>
          </cell>
          <cell r="DY164">
            <v>0</v>
          </cell>
          <cell r="DZ164">
            <v>0</v>
          </cell>
          <cell r="EA164">
            <v>0</v>
          </cell>
          <cell r="FG164">
            <v>0</v>
          </cell>
          <cell r="FH164">
            <v>0</v>
          </cell>
          <cell r="FI164">
            <v>0</v>
          </cell>
          <cell r="FJ164">
            <v>0</v>
          </cell>
          <cell r="IY164">
            <v>0</v>
          </cell>
          <cell r="IZ164">
            <v>0</v>
          </cell>
          <cell r="JA164">
            <v>0</v>
          </cell>
          <cell r="JB164">
            <v>0</v>
          </cell>
          <cell r="JC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L164">
            <v>0</v>
          </cell>
          <cell r="OM164">
            <v>0</v>
          </cell>
          <cell r="ON164">
            <v>0</v>
          </cell>
          <cell r="OO164">
            <v>0</v>
          </cell>
          <cell r="OP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H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DN165">
            <v>0</v>
          </cell>
          <cell r="DS165">
            <v>0</v>
          </cell>
          <cell r="DT165">
            <v>0</v>
          </cell>
          <cell r="DU165">
            <v>0</v>
          </cell>
          <cell r="DV165">
            <v>0</v>
          </cell>
          <cell r="DX165">
            <v>0</v>
          </cell>
          <cell r="DY165">
            <v>0</v>
          </cell>
          <cell r="DZ165">
            <v>0</v>
          </cell>
          <cell r="EA165">
            <v>0</v>
          </cell>
          <cell r="FG165">
            <v>0</v>
          </cell>
          <cell r="FH165">
            <v>0</v>
          </cell>
          <cell r="FI165">
            <v>0</v>
          </cell>
          <cell r="FJ165">
            <v>0</v>
          </cell>
          <cell r="IY165">
            <v>0</v>
          </cell>
          <cell r="IZ165">
            <v>0</v>
          </cell>
          <cell r="JA165">
            <v>0</v>
          </cell>
          <cell r="JB165">
            <v>0</v>
          </cell>
          <cell r="JC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L165">
            <v>0</v>
          </cell>
          <cell r="OM165">
            <v>0</v>
          </cell>
          <cell r="ON165">
            <v>0</v>
          </cell>
          <cell r="OO165">
            <v>0</v>
          </cell>
          <cell r="OP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H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X166">
            <v>0</v>
          </cell>
          <cell r="DY166">
            <v>0</v>
          </cell>
          <cell r="DZ166">
            <v>0</v>
          </cell>
          <cell r="EA166">
            <v>0</v>
          </cell>
          <cell r="FG166">
            <v>0</v>
          </cell>
          <cell r="FH166">
            <v>0</v>
          </cell>
          <cell r="FI166">
            <v>0</v>
          </cell>
          <cell r="FJ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L166">
            <v>0</v>
          </cell>
          <cell r="OM166">
            <v>0</v>
          </cell>
          <cell r="ON166">
            <v>0</v>
          </cell>
          <cell r="OO166">
            <v>0</v>
          </cell>
          <cell r="OP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H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X167">
            <v>0</v>
          </cell>
          <cell r="DY167">
            <v>0</v>
          </cell>
          <cell r="DZ167">
            <v>0</v>
          </cell>
          <cell r="EA167">
            <v>0</v>
          </cell>
          <cell r="FG167">
            <v>0</v>
          </cell>
          <cell r="FH167">
            <v>0</v>
          </cell>
          <cell r="FI167">
            <v>0</v>
          </cell>
          <cell r="FJ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L167">
            <v>0</v>
          </cell>
          <cell r="OM167">
            <v>0</v>
          </cell>
          <cell r="ON167">
            <v>0</v>
          </cell>
          <cell r="OO167">
            <v>0</v>
          </cell>
          <cell r="OP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H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X168">
            <v>0</v>
          </cell>
          <cell r="DY168">
            <v>0</v>
          </cell>
          <cell r="DZ168">
            <v>0</v>
          </cell>
          <cell r="EA168">
            <v>0</v>
          </cell>
          <cell r="FG168">
            <v>0</v>
          </cell>
          <cell r="FH168">
            <v>0</v>
          </cell>
          <cell r="FI168">
            <v>0</v>
          </cell>
          <cell r="FJ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L168">
            <v>0</v>
          </cell>
          <cell r="OM168">
            <v>0</v>
          </cell>
          <cell r="ON168">
            <v>0</v>
          </cell>
          <cell r="OO168">
            <v>0</v>
          </cell>
          <cell r="OP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H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X169">
            <v>0</v>
          </cell>
          <cell r="DY169">
            <v>0</v>
          </cell>
          <cell r="DZ169">
            <v>0</v>
          </cell>
          <cell r="EA169">
            <v>0</v>
          </cell>
          <cell r="FG169">
            <v>0</v>
          </cell>
          <cell r="FH169">
            <v>0</v>
          </cell>
          <cell r="FI169">
            <v>0</v>
          </cell>
          <cell r="FJ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L169">
            <v>0</v>
          </cell>
          <cell r="OM169">
            <v>0</v>
          </cell>
          <cell r="ON169">
            <v>0</v>
          </cell>
          <cell r="OO169">
            <v>0</v>
          </cell>
          <cell r="OP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H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FG170">
            <v>0</v>
          </cell>
          <cell r="FH170">
            <v>0</v>
          </cell>
          <cell r="FI170">
            <v>0</v>
          </cell>
          <cell r="FJ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L170">
            <v>0</v>
          </cell>
          <cell r="OM170">
            <v>0</v>
          </cell>
          <cell r="ON170">
            <v>0</v>
          </cell>
          <cell r="OO170">
            <v>0</v>
          </cell>
          <cell r="OP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H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DN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FG171">
            <v>0</v>
          </cell>
          <cell r="FH171">
            <v>0</v>
          </cell>
          <cell r="FI171">
            <v>0</v>
          </cell>
          <cell r="FJ171">
            <v>0</v>
          </cell>
          <cell r="IY171">
            <v>0</v>
          </cell>
          <cell r="IZ171">
            <v>0</v>
          </cell>
          <cell r="JA171">
            <v>0</v>
          </cell>
          <cell r="JB171">
            <v>0</v>
          </cell>
          <cell r="JC171">
            <v>0</v>
          </cell>
          <cell r="MC171">
            <v>0</v>
          </cell>
          <cell r="MD171">
            <v>0</v>
          </cell>
          <cell r="ME171">
            <v>0</v>
          </cell>
          <cell r="MF171">
            <v>0</v>
          </cell>
          <cell r="MG171">
            <v>0</v>
          </cell>
          <cell r="MH171">
            <v>0</v>
          </cell>
          <cell r="MI171">
            <v>0</v>
          </cell>
          <cell r="MJ171">
            <v>0</v>
          </cell>
          <cell r="MK171">
            <v>0</v>
          </cell>
          <cell r="ML171">
            <v>0</v>
          </cell>
          <cell r="MM171">
            <v>0</v>
          </cell>
          <cell r="MN171">
            <v>0</v>
          </cell>
          <cell r="MO171">
            <v>0</v>
          </cell>
          <cell r="MP171">
            <v>0</v>
          </cell>
          <cell r="MQ171">
            <v>0</v>
          </cell>
          <cell r="MR171">
            <v>0</v>
          </cell>
          <cell r="MS171">
            <v>0</v>
          </cell>
          <cell r="MT171">
            <v>0</v>
          </cell>
          <cell r="MU171">
            <v>0</v>
          </cell>
          <cell r="MV171">
            <v>0</v>
          </cell>
          <cell r="MW171">
            <v>0</v>
          </cell>
          <cell r="MX171">
            <v>0</v>
          </cell>
          <cell r="MY171">
            <v>0</v>
          </cell>
          <cell r="MZ171">
            <v>0</v>
          </cell>
          <cell r="NA171">
            <v>0</v>
          </cell>
          <cell r="NG171">
            <v>0</v>
          </cell>
          <cell r="NH171">
            <v>0</v>
          </cell>
          <cell r="NI171">
            <v>0</v>
          </cell>
          <cell r="NJ171">
            <v>0</v>
          </cell>
          <cell r="NK171">
            <v>0</v>
          </cell>
          <cell r="NL171">
            <v>0</v>
          </cell>
          <cell r="NM171">
            <v>0</v>
          </cell>
          <cell r="NN171">
            <v>0</v>
          </cell>
          <cell r="NO171">
            <v>0</v>
          </cell>
          <cell r="NP171">
            <v>0</v>
          </cell>
          <cell r="NQ171">
            <v>0</v>
          </cell>
          <cell r="NR171">
            <v>0</v>
          </cell>
          <cell r="NS171">
            <v>0</v>
          </cell>
          <cell r="NT171">
            <v>0</v>
          </cell>
          <cell r="NU171">
            <v>0</v>
          </cell>
          <cell r="NV171">
            <v>0</v>
          </cell>
          <cell r="NW171">
            <v>0</v>
          </cell>
          <cell r="NX171">
            <v>0</v>
          </cell>
          <cell r="NY171">
            <v>0</v>
          </cell>
          <cell r="NZ171">
            <v>0</v>
          </cell>
          <cell r="OA171">
            <v>0</v>
          </cell>
          <cell r="OB171">
            <v>0</v>
          </cell>
          <cell r="OC171">
            <v>0</v>
          </cell>
          <cell r="OD171">
            <v>0</v>
          </cell>
          <cell r="OE171">
            <v>0</v>
          </cell>
          <cell r="OL171">
            <v>0</v>
          </cell>
          <cell r="OM171">
            <v>0</v>
          </cell>
          <cell r="ON171">
            <v>0</v>
          </cell>
          <cell r="OO171">
            <v>0</v>
          </cell>
          <cell r="OP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H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DN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FG172">
            <v>0</v>
          </cell>
          <cell r="FH172">
            <v>0</v>
          </cell>
          <cell r="FI172">
            <v>0</v>
          </cell>
          <cell r="FJ172">
            <v>0</v>
          </cell>
          <cell r="IY172">
            <v>0</v>
          </cell>
          <cell r="IZ172">
            <v>0</v>
          </cell>
          <cell r="JA172">
            <v>0</v>
          </cell>
          <cell r="JB172">
            <v>0</v>
          </cell>
          <cell r="JC172">
            <v>0</v>
          </cell>
          <cell r="MC172">
            <v>0</v>
          </cell>
          <cell r="MD172">
            <v>0</v>
          </cell>
          <cell r="ME172">
            <v>0</v>
          </cell>
          <cell r="MF172">
            <v>0</v>
          </cell>
          <cell r="MG172">
            <v>0</v>
          </cell>
          <cell r="MH172">
            <v>0</v>
          </cell>
          <cell r="MI172">
            <v>0</v>
          </cell>
          <cell r="MJ172">
            <v>0</v>
          </cell>
          <cell r="MK172">
            <v>0</v>
          </cell>
          <cell r="ML172">
            <v>0</v>
          </cell>
          <cell r="MM172">
            <v>0</v>
          </cell>
          <cell r="MN172">
            <v>0</v>
          </cell>
          <cell r="MO172">
            <v>0</v>
          </cell>
          <cell r="MP172">
            <v>0</v>
          </cell>
          <cell r="MQ172">
            <v>0</v>
          </cell>
          <cell r="MR172">
            <v>0</v>
          </cell>
          <cell r="MS172">
            <v>0</v>
          </cell>
          <cell r="MT172">
            <v>0</v>
          </cell>
          <cell r="MU172">
            <v>0</v>
          </cell>
          <cell r="MV172">
            <v>0</v>
          </cell>
          <cell r="MW172">
            <v>0</v>
          </cell>
          <cell r="MX172">
            <v>0</v>
          </cell>
          <cell r="MY172">
            <v>0</v>
          </cell>
          <cell r="MZ172">
            <v>0</v>
          </cell>
          <cell r="NA172">
            <v>0</v>
          </cell>
          <cell r="NG172">
            <v>0</v>
          </cell>
          <cell r="NH172">
            <v>0</v>
          </cell>
          <cell r="NI172">
            <v>0</v>
          </cell>
          <cell r="NJ172">
            <v>0</v>
          </cell>
          <cell r="NK172">
            <v>0</v>
          </cell>
          <cell r="NL172">
            <v>0</v>
          </cell>
          <cell r="NM172">
            <v>0</v>
          </cell>
          <cell r="NN172">
            <v>0</v>
          </cell>
          <cell r="NO172">
            <v>0</v>
          </cell>
          <cell r="NP172">
            <v>0</v>
          </cell>
          <cell r="NQ172">
            <v>0</v>
          </cell>
          <cell r="NR172">
            <v>0</v>
          </cell>
          <cell r="NS172">
            <v>0</v>
          </cell>
          <cell r="NT172">
            <v>0</v>
          </cell>
          <cell r="NU172">
            <v>0</v>
          </cell>
          <cell r="NV172">
            <v>0</v>
          </cell>
          <cell r="NW172">
            <v>0</v>
          </cell>
          <cell r="NX172">
            <v>0</v>
          </cell>
          <cell r="NY172">
            <v>0</v>
          </cell>
          <cell r="NZ172">
            <v>0</v>
          </cell>
          <cell r="OA172">
            <v>0</v>
          </cell>
          <cell r="OB172">
            <v>0</v>
          </cell>
          <cell r="OC172">
            <v>0</v>
          </cell>
          <cell r="OD172">
            <v>0</v>
          </cell>
          <cell r="OE172">
            <v>0</v>
          </cell>
          <cell r="OL172">
            <v>0</v>
          </cell>
          <cell r="OM172">
            <v>0</v>
          </cell>
          <cell r="ON172">
            <v>0</v>
          </cell>
          <cell r="OO172">
            <v>0</v>
          </cell>
          <cell r="OP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H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DN173">
            <v>0</v>
          </cell>
          <cell r="DS173">
            <v>0</v>
          </cell>
          <cell r="DT173">
            <v>0</v>
          </cell>
          <cell r="DU173">
            <v>0</v>
          </cell>
          <cell r="DV173">
            <v>0</v>
          </cell>
          <cell r="DX173">
            <v>0</v>
          </cell>
          <cell r="DY173">
            <v>0</v>
          </cell>
          <cell r="DZ173">
            <v>0</v>
          </cell>
          <cell r="EA173">
            <v>0</v>
          </cell>
          <cell r="FG173">
            <v>0</v>
          </cell>
          <cell r="FH173">
            <v>0</v>
          </cell>
          <cell r="FI173">
            <v>0</v>
          </cell>
          <cell r="FJ173">
            <v>0</v>
          </cell>
          <cell r="IY173">
            <v>0</v>
          </cell>
          <cell r="IZ173">
            <v>0</v>
          </cell>
          <cell r="JA173">
            <v>0</v>
          </cell>
          <cell r="JB173">
            <v>0</v>
          </cell>
          <cell r="JC173">
            <v>0</v>
          </cell>
          <cell r="MC173">
            <v>0</v>
          </cell>
          <cell r="MD173">
            <v>0</v>
          </cell>
          <cell r="ME173">
            <v>0</v>
          </cell>
          <cell r="MF173">
            <v>0</v>
          </cell>
          <cell r="MG173">
            <v>0</v>
          </cell>
          <cell r="MH173">
            <v>0</v>
          </cell>
          <cell r="MI173">
            <v>0</v>
          </cell>
          <cell r="MJ173">
            <v>0</v>
          </cell>
          <cell r="MK173">
            <v>0</v>
          </cell>
          <cell r="ML173">
            <v>0</v>
          </cell>
          <cell r="MM173">
            <v>0</v>
          </cell>
          <cell r="MN173">
            <v>0</v>
          </cell>
          <cell r="MO173">
            <v>0</v>
          </cell>
          <cell r="MP173">
            <v>0</v>
          </cell>
          <cell r="MQ173">
            <v>0</v>
          </cell>
          <cell r="MR173">
            <v>0</v>
          </cell>
          <cell r="MS173">
            <v>0</v>
          </cell>
          <cell r="MT173">
            <v>0</v>
          </cell>
          <cell r="MU173">
            <v>0</v>
          </cell>
          <cell r="MV173">
            <v>0</v>
          </cell>
          <cell r="MW173">
            <v>0</v>
          </cell>
          <cell r="MX173">
            <v>0</v>
          </cell>
          <cell r="MY173">
            <v>0</v>
          </cell>
          <cell r="MZ173">
            <v>0</v>
          </cell>
          <cell r="NA173">
            <v>0</v>
          </cell>
          <cell r="NG173">
            <v>0</v>
          </cell>
          <cell r="NH173">
            <v>0</v>
          </cell>
          <cell r="NI173">
            <v>0</v>
          </cell>
          <cell r="NJ173">
            <v>0</v>
          </cell>
          <cell r="NK173">
            <v>0</v>
          </cell>
          <cell r="NL173">
            <v>0</v>
          </cell>
          <cell r="NM173">
            <v>0</v>
          </cell>
          <cell r="NN173">
            <v>0</v>
          </cell>
          <cell r="NO173">
            <v>0</v>
          </cell>
          <cell r="NP173">
            <v>0</v>
          </cell>
          <cell r="NQ173">
            <v>0</v>
          </cell>
          <cell r="NR173">
            <v>0</v>
          </cell>
          <cell r="NS173">
            <v>0</v>
          </cell>
          <cell r="NT173">
            <v>0</v>
          </cell>
          <cell r="NU173">
            <v>0</v>
          </cell>
          <cell r="NV173">
            <v>0</v>
          </cell>
          <cell r="NW173">
            <v>0</v>
          </cell>
          <cell r="NX173">
            <v>0</v>
          </cell>
          <cell r="NY173">
            <v>0</v>
          </cell>
          <cell r="NZ173">
            <v>0</v>
          </cell>
          <cell r="OA173">
            <v>0</v>
          </cell>
          <cell r="OB173">
            <v>0</v>
          </cell>
          <cell r="OC173">
            <v>0</v>
          </cell>
          <cell r="OD173">
            <v>0</v>
          </cell>
          <cell r="OE173">
            <v>0</v>
          </cell>
          <cell r="OL173">
            <v>0</v>
          </cell>
          <cell r="OM173">
            <v>0</v>
          </cell>
          <cell r="ON173">
            <v>0</v>
          </cell>
          <cell r="OO173">
            <v>0</v>
          </cell>
          <cell r="OP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H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DN174">
            <v>0</v>
          </cell>
          <cell r="DS174">
            <v>0</v>
          </cell>
          <cell r="DT174">
            <v>0</v>
          </cell>
          <cell r="DU174">
            <v>0</v>
          </cell>
          <cell r="DV174">
            <v>0</v>
          </cell>
          <cell r="DX174">
            <v>0</v>
          </cell>
          <cell r="DY174">
            <v>0</v>
          </cell>
          <cell r="DZ174">
            <v>0</v>
          </cell>
          <cell r="EA174">
            <v>0</v>
          </cell>
          <cell r="FG174">
            <v>0</v>
          </cell>
          <cell r="FH174">
            <v>0</v>
          </cell>
          <cell r="FI174">
            <v>0</v>
          </cell>
          <cell r="FJ174">
            <v>0</v>
          </cell>
          <cell r="IY174">
            <v>0</v>
          </cell>
          <cell r="IZ174">
            <v>0</v>
          </cell>
          <cell r="JA174">
            <v>0</v>
          </cell>
          <cell r="JB174">
            <v>0</v>
          </cell>
          <cell r="JC174">
            <v>0</v>
          </cell>
          <cell r="MC174">
            <v>0</v>
          </cell>
          <cell r="MD174">
            <v>0</v>
          </cell>
          <cell r="ME174">
            <v>0</v>
          </cell>
          <cell r="MF174">
            <v>0</v>
          </cell>
          <cell r="MG174">
            <v>0</v>
          </cell>
          <cell r="MH174">
            <v>0</v>
          </cell>
          <cell r="MI174">
            <v>0</v>
          </cell>
          <cell r="MJ174">
            <v>0</v>
          </cell>
          <cell r="MK174">
            <v>0</v>
          </cell>
          <cell r="ML174">
            <v>0</v>
          </cell>
          <cell r="MM174">
            <v>0</v>
          </cell>
          <cell r="MN174">
            <v>0</v>
          </cell>
          <cell r="MO174">
            <v>0</v>
          </cell>
          <cell r="MP174">
            <v>0</v>
          </cell>
          <cell r="MQ174">
            <v>0</v>
          </cell>
          <cell r="MR174">
            <v>0</v>
          </cell>
          <cell r="MS174">
            <v>0</v>
          </cell>
          <cell r="MT174">
            <v>0</v>
          </cell>
          <cell r="MU174">
            <v>0</v>
          </cell>
          <cell r="MV174">
            <v>0</v>
          </cell>
          <cell r="MW174">
            <v>0</v>
          </cell>
          <cell r="MX174">
            <v>0</v>
          </cell>
          <cell r="MY174">
            <v>0</v>
          </cell>
          <cell r="MZ174">
            <v>0</v>
          </cell>
          <cell r="NA174">
            <v>0</v>
          </cell>
          <cell r="NG174">
            <v>0</v>
          </cell>
          <cell r="NH174">
            <v>0</v>
          </cell>
          <cell r="NI174">
            <v>0</v>
          </cell>
          <cell r="NJ174">
            <v>0</v>
          </cell>
          <cell r="NK174">
            <v>0</v>
          </cell>
          <cell r="NL174">
            <v>0</v>
          </cell>
          <cell r="NM174">
            <v>0</v>
          </cell>
          <cell r="NN174">
            <v>0</v>
          </cell>
          <cell r="NO174">
            <v>0</v>
          </cell>
          <cell r="NP174">
            <v>0</v>
          </cell>
          <cell r="NQ174">
            <v>0</v>
          </cell>
          <cell r="NR174">
            <v>0</v>
          </cell>
          <cell r="NS174">
            <v>0</v>
          </cell>
          <cell r="NT174">
            <v>0</v>
          </cell>
          <cell r="NU174">
            <v>0</v>
          </cell>
          <cell r="NV174">
            <v>0</v>
          </cell>
          <cell r="NW174">
            <v>0</v>
          </cell>
          <cell r="NX174">
            <v>0</v>
          </cell>
          <cell r="NY174">
            <v>0</v>
          </cell>
          <cell r="NZ174">
            <v>0</v>
          </cell>
          <cell r="OA174">
            <v>0</v>
          </cell>
          <cell r="OB174">
            <v>0</v>
          </cell>
          <cell r="OC174">
            <v>0</v>
          </cell>
          <cell r="OD174">
            <v>0</v>
          </cell>
          <cell r="OE174">
            <v>0</v>
          </cell>
          <cell r="OL174">
            <v>0</v>
          </cell>
          <cell r="OM174">
            <v>0</v>
          </cell>
          <cell r="ON174">
            <v>0</v>
          </cell>
          <cell r="OO174">
            <v>0</v>
          </cell>
          <cell r="OP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H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BZ175">
            <v>0</v>
          </cell>
          <cell r="CA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DN175">
            <v>0</v>
          </cell>
          <cell r="DS175">
            <v>0</v>
          </cell>
          <cell r="DT175">
            <v>0</v>
          </cell>
          <cell r="DU175">
            <v>0</v>
          </cell>
          <cell r="DV175">
            <v>0</v>
          </cell>
          <cell r="DX175">
            <v>0</v>
          </cell>
          <cell r="DY175">
            <v>0</v>
          </cell>
          <cell r="DZ175">
            <v>0</v>
          </cell>
          <cell r="EA175">
            <v>0</v>
          </cell>
          <cell r="FG175">
            <v>0</v>
          </cell>
          <cell r="FH175">
            <v>0</v>
          </cell>
          <cell r="FI175">
            <v>0</v>
          </cell>
          <cell r="FJ175">
            <v>0</v>
          </cell>
          <cell r="IY175">
            <v>0</v>
          </cell>
          <cell r="IZ175">
            <v>0</v>
          </cell>
          <cell r="JA175">
            <v>0</v>
          </cell>
          <cell r="JB175">
            <v>0</v>
          </cell>
          <cell r="JC175">
            <v>0</v>
          </cell>
          <cell r="MC175">
            <v>0</v>
          </cell>
          <cell r="MD175">
            <v>0</v>
          </cell>
          <cell r="ME175">
            <v>0</v>
          </cell>
          <cell r="MF175">
            <v>0</v>
          </cell>
          <cell r="MG175">
            <v>0</v>
          </cell>
          <cell r="MH175">
            <v>0</v>
          </cell>
          <cell r="MI175">
            <v>0</v>
          </cell>
          <cell r="MJ175">
            <v>0</v>
          </cell>
          <cell r="MK175">
            <v>0</v>
          </cell>
          <cell r="ML175">
            <v>0</v>
          </cell>
          <cell r="MM175">
            <v>0</v>
          </cell>
          <cell r="MN175">
            <v>0</v>
          </cell>
          <cell r="MO175">
            <v>0</v>
          </cell>
          <cell r="MP175">
            <v>0</v>
          </cell>
          <cell r="MQ175">
            <v>0</v>
          </cell>
          <cell r="MR175">
            <v>0</v>
          </cell>
          <cell r="MS175">
            <v>0</v>
          </cell>
          <cell r="MT175">
            <v>0</v>
          </cell>
          <cell r="MU175">
            <v>0</v>
          </cell>
          <cell r="MV175">
            <v>0</v>
          </cell>
          <cell r="MW175">
            <v>0</v>
          </cell>
          <cell r="MX175">
            <v>0</v>
          </cell>
          <cell r="MY175">
            <v>0</v>
          </cell>
          <cell r="MZ175">
            <v>0</v>
          </cell>
          <cell r="NA175">
            <v>0</v>
          </cell>
          <cell r="NG175">
            <v>0</v>
          </cell>
          <cell r="NH175">
            <v>0</v>
          </cell>
          <cell r="NI175">
            <v>0</v>
          </cell>
          <cell r="NJ175">
            <v>0</v>
          </cell>
          <cell r="NK175">
            <v>0</v>
          </cell>
          <cell r="NL175">
            <v>0</v>
          </cell>
          <cell r="NM175">
            <v>0</v>
          </cell>
          <cell r="NN175">
            <v>0</v>
          </cell>
          <cell r="NO175">
            <v>0</v>
          </cell>
          <cell r="NP175">
            <v>0</v>
          </cell>
          <cell r="NQ175">
            <v>0</v>
          </cell>
          <cell r="NR175">
            <v>0</v>
          </cell>
          <cell r="NS175">
            <v>0</v>
          </cell>
          <cell r="NT175">
            <v>0</v>
          </cell>
          <cell r="NU175">
            <v>0</v>
          </cell>
          <cell r="NV175">
            <v>0</v>
          </cell>
          <cell r="NW175">
            <v>0</v>
          </cell>
          <cell r="NX175">
            <v>0</v>
          </cell>
          <cell r="NY175">
            <v>0</v>
          </cell>
          <cell r="NZ175">
            <v>0</v>
          </cell>
          <cell r="OA175">
            <v>0</v>
          </cell>
          <cell r="OB175">
            <v>0</v>
          </cell>
          <cell r="OC175">
            <v>0</v>
          </cell>
          <cell r="OD175">
            <v>0</v>
          </cell>
          <cell r="OE175">
            <v>0</v>
          </cell>
          <cell r="OL175">
            <v>0</v>
          </cell>
          <cell r="OM175">
            <v>0</v>
          </cell>
          <cell r="ON175">
            <v>0</v>
          </cell>
          <cell r="OO175">
            <v>0</v>
          </cell>
          <cell r="OP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H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DN176">
            <v>0</v>
          </cell>
          <cell r="DS176">
            <v>0</v>
          </cell>
          <cell r="DT176">
            <v>0</v>
          </cell>
          <cell r="DU176">
            <v>0</v>
          </cell>
          <cell r="DV176">
            <v>0</v>
          </cell>
          <cell r="DX176">
            <v>0</v>
          </cell>
          <cell r="DY176">
            <v>0</v>
          </cell>
          <cell r="DZ176">
            <v>0</v>
          </cell>
          <cell r="EA176">
            <v>0</v>
          </cell>
          <cell r="FG176">
            <v>0</v>
          </cell>
          <cell r="FH176">
            <v>0</v>
          </cell>
          <cell r="FI176">
            <v>0</v>
          </cell>
          <cell r="FJ176">
            <v>0</v>
          </cell>
          <cell r="IY176">
            <v>0</v>
          </cell>
          <cell r="IZ176">
            <v>0</v>
          </cell>
          <cell r="JA176">
            <v>0</v>
          </cell>
          <cell r="JB176">
            <v>0</v>
          </cell>
          <cell r="JC176">
            <v>0</v>
          </cell>
          <cell r="MC176">
            <v>0</v>
          </cell>
          <cell r="MD176">
            <v>0</v>
          </cell>
          <cell r="ME176">
            <v>0</v>
          </cell>
          <cell r="MF176">
            <v>0</v>
          </cell>
          <cell r="MG176">
            <v>0</v>
          </cell>
          <cell r="MH176">
            <v>0</v>
          </cell>
          <cell r="MI176">
            <v>0</v>
          </cell>
          <cell r="MJ176">
            <v>0</v>
          </cell>
          <cell r="MK176">
            <v>0</v>
          </cell>
          <cell r="ML176">
            <v>0</v>
          </cell>
          <cell r="MM176">
            <v>0</v>
          </cell>
          <cell r="MN176">
            <v>0</v>
          </cell>
          <cell r="MO176">
            <v>0</v>
          </cell>
          <cell r="MP176">
            <v>0</v>
          </cell>
          <cell r="MQ176">
            <v>0</v>
          </cell>
          <cell r="MR176">
            <v>0</v>
          </cell>
          <cell r="MS176">
            <v>0</v>
          </cell>
          <cell r="MT176">
            <v>0</v>
          </cell>
          <cell r="MU176">
            <v>0</v>
          </cell>
          <cell r="MV176">
            <v>0</v>
          </cell>
          <cell r="MW176">
            <v>0</v>
          </cell>
          <cell r="MX176">
            <v>0</v>
          </cell>
          <cell r="MY176">
            <v>0</v>
          </cell>
          <cell r="MZ176">
            <v>0</v>
          </cell>
          <cell r="NA176">
            <v>0</v>
          </cell>
          <cell r="NG176">
            <v>0</v>
          </cell>
          <cell r="NH176">
            <v>0</v>
          </cell>
          <cell r="NI176">
            <v>0</v>
          </cell>
          <cell r="NJ176">
            <v>0</v>
          </cell>
          <cell r="NK176">
            <v>0</v>
          </cell>
          <cell r="NL176">
            <v>0</v>
          </cell>
          <cell r="NM176">
            <v>0</v>
          </cell>
          <cell r="NN176">
            <v>0</v>
          </cell>
          <cell r="NO176">
            <v>0</v>
          </cell>
          <cell r="NP176">
            <v>0</v>
          </cell>
          <cell r="NQ176">
            <v>0</v>
          </cell>
          <cell r="NR176">
            <v>0</v>
          </cell>
          <cell r="NS176">
            <v>0</v>
          </cell>
          <cell r="NT176">
            <v>0</v>
          </cell>
          <cell r="NU176">
            <v>0</v>
          </cell>
          <cell r="NV176">
            <v>0</v>
          </cell>
          <cell r="NW176">
            <v>0</v>
          </cell>
          <cell r="NX176">
            <v>0</v>
          </cell>
          <cell r="NY176">
            <v>0</v>
          </cell>
          <cell r="NZ176">
            <v>0</v>
          </cell>
          <cell r="OA176">
            <v>0</v>
          </cell>
          <cell r="OB176">
            <v>0</v>
          </cell>
          <cell r="OC176">
            <v>0</v>
          </cell>
          <cell r="OD176">
            <v>0</v>
          </cell>
          <cell r="OE176">
            <v>0</v>
          </cell>
          <cell r="OL176">
            <v>0</v>
          </cell>
          <cell r="OM176">
            <v>0</v>
          </cell>
          <cell r="ON176">
            <v>0</v>
          </cell>
          <cell r="OO176">
            <v>0</v>
          </cell>
          <cell r="OP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H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DN177">
            <v>0</v>
          </cell>
          <cell r="DS177">
            <v>0</v>
          </cell>
          <cell r="DT177">
            <v>0</v>
          </cell>
          <cell r="DU177">
            <v>0</v>
          </cell>
          <cell r="DV177">
            <v>0</v>
          </cell>
          <cell r="DX177">
            <v>0</v>
          </cell>
          <cell r="DY177">
            <v>0</v>
          </cell>
          <cell r="DZ177">
            <v>0</v>
          </cell>
          <cell r="EA177">
            <v>0</v>
          </cell>
          <cell r="FG177">
            <v>0</v>
          </cell>
          <cell r="FH177">
            <v>0</v>
          </cell>
          <cell r="FI177">
            <v>0</v>
          </cell>
          <cell r="FJ177">
            <v>0</v>
          </cell>
          <cell r="IY177">
            <v>0</v>
          </cell>
          <cell r="IZ177">
            <v>0</v>
          </cell>
          <cell r="JA177">
            <v>0</v>
          </cell>
          <cell r="JB177">
            <v>0</v>
          </cell>
          <cell r="JC177">
            <v>0</v>
          </cell>
          <cell r="MC177">
            <v>0</v>
          </cell>
          <cell r="MD177">
            <v>0</v>
          </cell>
          <cell r="ME177">
            <v>0</v>
          </cell>
          <cell r="MF177">
            <v>0</v>
          </cell>
          <cell r="MG177">
            <v>0</v>
          </cell>
          <cell r="MH177">
            <v>0</v>
          </cell>
          <cell r="MI177">
            <v>0</v>
          </cell>
          <cell r="MJ177">
            <v>0</v>
          </cell>
          <cell r="MK177">
            <v>0</v>
          </cell>
          <cell r="ML177">
            <v>0</v>
          </cell>
          <cell r="MM177">
            <v>0</v>
          </cell>
          <cell r="MN177">
            <v>0</v>
          </cell>
          <cell r="MO177">
            <v>0</v>
          </cell>
          <cell r="MP177">
            <v>0</v>
          </cell>
          <cell r="MQ177">
            <v>0</v>
          </cell>
          <cell r="MR177">
            <v>0</v>
          </cell>
          <cell r="MS177">
            <v>0</v>
          </cell>
          <cell r="MT177">
            <v>0</v>
          </cell>
          <cell r="MU177">
            <v>0</v>
          </cell>
          <cell r="MV177">
            <v>0</v>
          </cell>
          <cell r="MW177">
            <v>0</v>
          </cell>
          <cell r="MX177">
            <v>0</v>
          </cell>
          <cell r="MY177">
            <v>0</v>
          </cell>
          <cell r="MZ177">
            <v>0</v>
          </cell>
          <cell r="NA177">
            <v>0</v>
          </cell>
          <cell r="NG177">
            <v>0</v>
          </cell>
          <cell r="NH177">
            <v>0</v>
          </cell>
          <cell r="NI177">
            <v>0</v>
          </cell>
          <cell r="NJ177">
            <v>0</v>
          </cell>
          <cell r="NK177">
            <v>0</v>
          </cell>
          <cell r="NL177">
            <v>0</v>
          </cell>
          <cell r="NM177">
            <v>0</v>
          </cell>
          <cell r="NN177">
            <v>0</v>
          </cell>
          <cell r="NO177">
            <v>0</v>
          </cell>
          <cell r="NP177">
            <v>0</v>
          </cell>
          <cell r="NQ177">
            <v>0</v>
          </cell>
          <cell r="NR177">
            <v>0</v>
          </cell>
          <cell r="NS177">
            <v>0</v>
          </cell>
          <cell r="NT177">
            <v>0</v>
          </cell>
          <cell r="NU177">
            <v>0</v>
          </cell>
          <cell r="NV177">
            <v>0</v>
          </cell>
          <cell r="NW177">
            <v>0</v>
          </cell>
          <cell r="NX177">
            <v>0</v>
          </cell>
          <cell r="NY177">
            <v>0</v>
          </cell>
          <cell r="NZ177">
            <v>0</v>
          </cell>
          <cell r="OA177">
            <v>0</v>
          </cell>
          <cell r="OB177">
            <v>0</v>
          </cell>
          <cell r="OC177">
            <v>0</v>
          </cell>
          <cell r="OD177">
            <v>0</v>
          </cell>
          <cell r="OE177">
            <v>0</v>
          </cell>
          <cell r="OL177">
            <v>0</v>
          </cell>
          <cell r="OM177">
            <v>0</v>
          </cell>
          <cell r="ON177">
            <v>0</v>
          </cell>
          <cell r="OO177">
            <v>0</v>
          </cell>
          <cell r="OP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H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DN178">
            <v>0</v>
          </cell>
          <cell r="DS178">
            <v>0</v>
          </cell>
          <cell r="DT178">
            <v>0</v>
          </cell>
          <cell r="DU178">
            <v>0</v>
          </cell>
          <cell r="DV178">
            <v>0</v>
          </cell>
          <cell r="DX178">
            <v>0</v>
          </cell>
          <cell r="DY178">
            <v>0</v>
          </cell>
          <cell r="DZ178">
            <v>0</v>
          </cell>
          <cell r="EA178">
            <v>0</v>
          </cell>
          <cell r="FG178">
            <v>0</v>
          </cell>
          <cell r="FH178">
            <v>0</v>
          </cell>
          <cell r="FI178">
            <v>0</v>
          </cell>
          <cell r="FJ178">
            <v>0</v>
          </cell>
          <cell r="IY178">
            <v>0</v>
          </cell>
          <cell r="IZ178">
            <v>0</v>
          </cell>
          <cell r="JA178">
            <v>0</v>
          </cell>
          <cell r="JB178">
            <v>0</v>
          </cell>
          <cell r="JC178">
            <v>0</v>
          </cell>
          <cell r="MC178">
            <v>0</v>
          </cell>
          <cell r="MD178">
            <v>0</v>
          </cell>
          <cell r="ME178">
            <v>0</v>
          </cell>
          <cell r="MF178">
            <v>0</v>
          </cell>
          <cell r="MG178">
            <v>0</v>
          </cell>
          <cell r="MH178">
            <v>0</v>
          </cell>
          <cell r="MI178">
            <v>0</v>
          </cell>
          <cell r="MJ178">
            <v>0</v>
          </cell>
          <cell r="MK178">
            <v>0</v>
          </cell>
          <cell r="ML178">
            <v>0</v>
          </cell>
          <cell r="MM178">
            <v>0</v>
          </cell>
          <cell r="MN178">
            <v>0</v>
          </cell>
          <cell r="MO178">
            <v>0</v>
          </cell>
          <cell r="MP178">
            <v>0</v>
          </cell>
          <cell r="MQ178">
            <v>0</v>
          </cell>
          <cell r="MR178">
            <v>0</v>
          </cell>
          <cell r="MS178">
            <v>0</v>
          </cell>
          <cell r="MT178">
            <v>0</v>
          </cell>
          <cell r="MU178">
            <v>0</v>
          </cell>
          <cell r="MV178">
            <v>0</v>
          </cell>
          <cell r="MW178">
            <v>0</v>
          </cell>
          <cell r="MX178">
            <v>0</v>
          </cell>
          <cell r="MY178">
            <v>0</v>
          </cell>
          <cell r="MZ178">
            <v>0</v>
          </cell>
          <cell r="NA178">
            <v>0</v>
          </cell>
          <cell r="NG178">
            <v>0</v>
          </cell>
          <cell r="NH178">
            <v>0</v>
          </cell>
          <cell r="NI178">
            <v>0</v>
          </cell>
          <cell r="NJ178">
            <v>0</v>
          </cell>
          <cell r="NK178">
            <v>0</v>
          </cell>
          <cell r="NL178">
            <v>0</v>
          </cell>
          <cell r="NM178">
            <v>0</v>
          </cell>
          <cell r="NN178">
            <v>0</v>
          </cell>
          <cell r="NO178">
            <v>0</v>
          </cell>
          <cell r="NP178">
            <v>0</v>
          </cell>
          <cell r="NQ178">
            <v>0</v>
          </cell>
          <cell r="NR178">
            <v>0</v>
          </cell>
          <cell r="NS178">
            <v>0</v>
          </cell>
          <cell r="NT178">
            <v>0</v>
          </cell>
          <cell r="NU178">
            <v>0</v>
          </cell>
          <cell r="NV178">
            <v>0</v>
          </cell>
          <cell r="NW178">
            <v>0</v>
          </cell>
          <cell r="NX178">
            <v>0</v>
          </cell>
          <cell r="NY178">
            <v>0</v>
          </cell>
          <cell r="NZ178">
            <v>0</v>
          </cell>
          <cell r="OA178">
            <v>0</v>
          </cell>
          <cell r="OB178">
            <v>0</v>
          </cell>
          <cell r="OC178">
            <v>0</v>
          </cell>
          <cell r="OD178">
            <v>0</v>
          </cell>
          <cell r="OE178">
            <v>0</v>
          </cell>
          <cell r="OL178">
            <v>0</v>
          </cell>
          <cell r="OM178">
            <v>0</v>
          </cell>
          <cell r="ON178">
            <v>0</v>
          </cell>
          <cell r="OO178">
            <v>0</v>
          </cell>
          <cell r="OP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H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R179">
            <v>0</v>
          </cell>
          <cell r="BS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BZ179">
            <v>0</v>
          </cell>
          <cell r="CA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DN179">
            <v>0</v>
          </cell>
          <cell r="DS179">
            <v>0</v>
          </cell>
          <cell r="DT179">
            <v>0</v>
          </cell>
          <cell r="DU179">
            <v>0</v>
          </cell>
          <cell r="DV179">
            <v>0</v>
          </cell>
          <cell r="DX179">
            <v>0</v>
          </cell>
          <cell r="DY179">
            <v>0</v>
          </cell>
          <cell r="DZ179">
            <v>0</v>
          </cell>
          <cell r="EA179">
            <v>0</v>
          </cell>
          <cell r="FG179">
            <v>0</v>
          </cell>
          <cell r="FH179">
            <v>0</v>
          </cell>
          <cell r="FI179">
            <v>0</v>
          </cell>
          <cell r="FJ179">
            <v>0</v>
          </cell>
          <cell r="IY179">
            <v>0</v>
          </cell>
          <cell r="IZ179">
            <v>0</v>
          </cell>
          <cell r="JA179">
            <v>0</v>
          </cell>
          <cell r="JB179">
            <v>0</v>
          </cell>
          <cell r="JC179">
            <v>0</v>
          </cell>
          <cell r="MC179">
            <v>0</v>
          </cell>
          <cell r="MD179">
            <v>0</v>
          </cell>
          <cell r="ME179">
            <v>0</v>
          </cell>
          <cell r="MF179">
            <v>0</v>
          </cell>
          <cell r="MG179">
            <v>0</v>
          </cell>
          <cell r="MH179">
            <v>0</v>
          </cell>
          <cell r="MI179">
            <v>0</v>
          </cell>
          <cell r="MJ179">
            <v>0</v>
          </cell>
          <cell r="MK179">
            <v>0</v>
          </cell>
          <cell r="ML179">
            <v>0</v>
          </cell>
          <cell r="MM179">
            <v>0</v>
          </cell>
          <cell r="MN179">
            <v>0</v>
          </cell>
          <cell r="MO179">
            <v>0</v>
          </cell>
          <cell r="MP179">
            <v>0</v>
          </cell>
          <cell r="MQ179">
            <v>0</v>
          </cell>
          <cell r="MR179">
            <v>0</v>
          </cell>
          <cell r="MS179">
            <v>0</v>
          </cell>
          <cell r="MT179">
            <v>0</v>
          </cell>
          <cell r="MU179">
            <v>0</v>
          </cell>
          <cell r="MV179">
            <v>0</v>
          </cell>
          <cell r="MW179">
            <v>0</v>
          </cell>
          <cell r="MX179">
            <v>0</v>
          </cell>
          <cell r="MY179">
            <v>0</v>
          </cell>
          <cell r="MZ179">
            <v>0</v>
          </cell>
          <cell r="NA179">
            <v>0</v>
          </cell>
          <cell r="NG179">
            <v>0</v>
          </cell>
          <cell r="NH179">
            <v>0</v>
          </cell>
          <cell r="NI179">
            <v>0</v>
          </cell>
          <cell r="NJ179">
            <v>0</v>
          </cell>
          <cell r="NK179">
            <v>0</v>
          </cell>
          <cell r="NL179">
            <v>0</v>
          </cell>
          <cell r="NM179">
            <v>0</v>
          </cell>
          <cell r="NN179">
            <v>0</v>
          </cell>
          <cell r="NO179">
            <v>0</v>
          </cell>
          <cell r="NP179">
            <v>0</v>
          </cell>
          <cell r="NQ179">
            <v>0</v>
          </cell>
          <cell r="NR179">
            <v>0</v>
          </cell>
          <cell r="NS179">
            <v>0</v>
          </cell>
          <cell r="NT179">
            <v>0</v>
          </cell>
          <cell r="NU179">
            <v>0</v>
          </cell>
          <cell r="NV179">
            <v>0</v>
          </cell>
          <cell r="NW179">
            <v>0</v>
          </cell>
          <cell r="NX179">
            <v>0</v>
          </cell>
          <cell r="NY179">
            <v>0</v>
          </cell>
          <cell r="NZ179">
            <v>0</v>
          </cell>
          <cell r="OA179">
            <v>0</v>
          </cell>
          <cell r="OB179">
            <v>0</v>
          </cell>
          <cell r="OC179">
            <v>0</v>
          </cell>
          <cell r="OD179">
            <v>0</v>
          </cell>
          <cell r="OE179">
            <v>0</v>
          </cell>
          <cell r="OL179">
            <v>0</v>
          </cell>
          <cell r="OM179">
            <v>0</v>
          </cell>
          <cell r="ON179">
            <v>0</v>
          </cell>
          <cell r="OO179">
            <v>0</v>
          </cell>
          <cell r="OP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H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DN180">
            <v>0</v>
          </cell>
          <cell r="DS180">
            <v>0</v>
          </cell>
          <cell r="DT180">
            <v>0</v>
          </cell>
          <cell r="DU180">
            <v>0</v>
          </cell>
          <cell r="DV180">
            <v>0</v>
          </cell>
          <cell r="DX180">
            <v>0</v>
          </cell>
          <cell r="DY180">
            <v>0</v>
          </cell>
          <cell r="DZ180">
            <v>0</v>
          </cell>
          <cell r="EA180">
            <v>0</v>
          </cell>
          <cell r="FG180">
            <v>0</v>
          </cell>
          <cell r="FH180">
            <v>0</v>
          </cell>
          <cell r="FI180">
            <v>0</v>
          </cell>
          <cell r="FJ180">
            <v>0</v>
          </cell>
          <cell r="IY180">
            <v>0</v>
          </cell>
          <cell r="IZ180">
            <v>0</v>
          </cell>
          <cell r="JA180">
            <v>0</v>
          </cell>
          <cell r="JB180">
            <v>0</v>
          </cell>
          <cell r="JC180">
            <v>0</v>
          </cell>
          <cell r="MC180">
            <v>0</v>
          </cell>
          <cell r="MD180">
            <v>0</v>
          </cell>
          <cell r="ME180">
            <v>0</v>
          </cell>
          <cell r="MF180">
            <v>0</v>
          </cell>
          <cell r="MG180">
            <v>0</v>
          </cell>
          <cell r="MH180">
            <v>0</v>
          </cell>
          <cell r="MI180">
            <v>0</v>
          </cell>
          <cell r="MJ180">
            <v>0</v>
          </cell>
          <cell r="MK180">
            <v>0</v>
          </cell>
          <cell r="ML180">
            <v>0</v>
          </cell>
          <cell r="MM180">
            <v>0</v>
          </cell>
          <cell r="MN180">
            <v>0</v>
          </cell>
          <cell r="MO180">
            <v>0</v>
          </cell>
          <cell r="MP180">
            <v>0</v>
          </cell>
          <cell r="MQ180">
            <v>0</v>
          </cell>
          <cell r="MR180">
            <v>0</v>
          </cell>
          <cell r="MS180">
            <v>0</v>
          </cell>
          <cell r="MT180">
            <v>0</v>
          </cell>
          <cell r="MU180">
            <v>0</v>
          </cell>
          <cell r="MV180">
            <v>0</v>
          </cell>
          <cell r="MW180">
            <v>0</v>
          </cell>
          <cell r="MX180">
            <v>0</v>
          </cell>
          <cell r="MY180">
            <v>0</v>
          </cell>
          <cell r="MZ180">
            <v>0</v>
          </cell>
          <cell r="NA180">
            <v>0</v>
          </cell>
          <cell r="NG180">
            <v>0</v>
          </cell>
          <cell r="NH180">
            <v>0</v>
          </cell>
          <cell r="NI180">
            <v>0</v>
          </cell>
          <cell r="NJ180">
            <v>0</v>
          </cell>
          <cell r="NK180">
            <v>0</v>
          </cell>
          <cell r="NL180">
            <v>0</v>
          </cell>
          <cell r="NM180">
            <v>0</v>
          </cell>
          <cell r="NN180">
            <v>0</v>
          </cell>
          <cell r="NO180">
            <v>0</v>
          </cell>
          <cell r="NP180">
            <v>0</v>
          </cell>
          <cell r="NQ180">
            <v>0</v>
          </cell>
          <cell r="NR180">
            <v>0</v>
          </cell>
          <cell r="NS180">
            <v>0</v>
          </cell>
          <cell r="NT180">
            <v>0</v>
          </cell>
          <cell r="NU180">
            <v>0</v>
          </cell>
          <cell r="NV180">
            <v>0</v>
          </cell>
          <cell r="NW180">
            <v>0</v>
          </cell>
          <cell r="NX180">
            <v>0</v>
          </cell>
          <cell r="NY180">
            <v>0</v>
          </cell>
          <cell r="NZ180">
            <v>0</v>
          </cell>
          <cell r="OA180">
            <v>0</v>
          </cell>
          <cell r="OB180">
            <v>0</v>
          </cell>
          <cell r="OC180">
            <v>0</v>
          </cell>
          <cell r="OD180">
            <v>0</v>
          </cell>
          <cell r="OE180">
            <v>0</v>
          </cell>
          <cell r="OL180">
            <v>0</v>
          </cell>
          <cell r="OM180">
            <v>0</v>
          </cell>
          <cell r="ON180">
            <v>0</v>
          </cell>
          <cell r="OO180">
            <v>0</v>
          </cell>
          <cell r="OP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H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R181">
            <v>0</v>
          </cell>
          <cell r="BS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BZ181">
            <v>0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DN181">
            <v>0</v>
          </cell>
          <cell r="DS181">
            <v>0</v>
          </cell>
          <cell r="DT181">
            <v>0</v>
          </cell>
          <cell r="DU181">
            <v>0</v>
          </cell>
          <cell r="DV181">
            <v>0</v>
          </cell>
          <cell r="DX181">
            <v>0</v>
          </cell>
          <cell r="DY181">
            <v>0</v>
          </cell>
          <cell r="DZ181">
            <v>0</v>
          </cell>
          <cell r="EA181">
            <v>0</v>
          </cell>
          <cell r="FG181">
            <v>0</v>
          </cell>
          <cell r="FH181">
            <v>0</v>
          </cell>
          <cell r="FI181">
            <v>0</v>
          </cell>
          <cell r="FJ181">
            <v>0</v>
          </cell>
          <cell r="IY181">
            <v>0</v>
          </cell>
          <cell r="IZ181">
            <v>0</v>
          </cell>
          <cell r="JA181">
            <v>0</v>
          </cell>
          <cell r="JB181">
            <v>0</v>
          </cell>
          <cell r="JC181">
            <v>0</v>
          </cell>
          <cell r="MC181">
            <v>0</v>
          </cell>
          <cell r="MD181">
            <v>0</v>
          </cell>
          <cell r="ME181">
            <v>0</v>
          </cell>
          <cell r="MF181">
            <v>0</v>
          </cell>
          <cell r="MG181">
            <v>0</v>
          </cell>
          <cell r="MH181">
            <v>0</v>
          </cell>
          <cell r="MI181">
            <v>0</v>
          </cell>
          <cell r="MJ181">
            <v>0</v>
          </cell>
          <cell r="MK181">
            <v>0</v>
          </cell>
          <cell r="ML181">
            <v>0</v>
          </cell>
          <cell r="MM181">
            <v>0</v>
          </cell>
          <cell r="MN181">
            <v>0</v>
          </cell>
          <cell r="MO181">
            <v>0</v>
          </cell>
          <cell r="MP181">
            <v>0</v>
          </cell>
          <cell r="MQ181">
            <v>0</v>
          </cell>
          <cell r="MR181">
            <v>0</v>
          </cell>
          <cell r="MS181">
            <v>0</v>
          </cell>
          <cell r="MT181">
            <v>0</v>
          </cell>
          <cell r="MU181">
            <v>0</v>
          </cell>
          <cell r="MV181">
            <v>0</v>
          </cell>
          <cell r="MW181">
            <v>0</v>
          </cell>
          <cell r="MX181">
            <v>0</v>
          </cell>
          <cell r="MY181">
            <v>0</v>
          </cell>
          <cell r="MZ181">
            <v>0</v>
          </cell>
          <cell r="NA181">
            <v>0</v>
          </cell>
          <cell r="NG181">
            <v>0</v>
          </cell>
          <cell r="NH181">
            <v>0</v>
          </cell>
          <cell r="NI181">
            <v>0</v>
          </cell>
          <cell r="NJ181">
            <v>0</v>
          </cell>
          <cell r="NK181">
            <v>0</v>
          </cell>
          <cell r="NL181">
            <v>0</v>
          </cell>
          <cell r="NM181">
            <v>0</v>
          </cell>
          <cell r="NN181">
            <v>0</v>
          </cell>
          <cell r="NO181">
            <v>0</v>
          </cell>
          <cell r="NP181">
            <v>0</v>
          </cell>
          <cell r="NQ181">
            <v>0</v>
          </cell>
          <cell r="NR181">
            <v>0</v>
          </cell>
          <cell r="NS181">
            <v>0</v>
          </cell>
          <cell r="NT181">
            <v>0</v>
          </cell>
          <cell r="NU181">
            <v>0</v>
          </cell>
          <cell r="NV181">
            <v>0</v>
          </cell>
          <cell r="NW181">
            <v>0</v>
          </cell>
          <cell r="NX181">
            <v>0</v>
          </cell>
          <cell r="NY181">
            <v>0</v>
          </cell>
          <cell r="NZ181">
            <v>0</v>
          </cell>
          <cell r="OA181">
            <v>0</v>
          </cell>
          <cell r="OB181">
            <v>0</v>
          </cell>
          <cell r="OC181">
            <v>0</v>
          </cell>
          <cell r="OD181">
            <v>0</v>
          </cell>
          <cell r="OE181">
            <v>0</v>
          </cell>
          <cell r="OL181">
            <v>0</v>
          </cell>
          <cell r="OM181">
            <v>0</v>
          </cell>
          <cell r="ON181">
            <v>0</v>
          </cell>
          <cell r="OO181">
            <v>0</v>
          </cell>
          <cell r="OP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H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DN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FG182">
            <v>0</v>
          </cell>
          <cell r="FH182">
            <v>0</v>
          </cell>
          <cell r="FI182">
            <v>0</v>
          </cell>
          <cell r="FJ182">
            <v>0</v>
          </cell>
          <cell r="IY182">
            <v>0</v>
          </cell>
          <cell r="IZ182">
            <v>0</v>
          </cell>
          <cell r="JA182">
            <v>0</v>
          </cell>
          <cell r="JB182">
            <v>0</v>
          </cell>
          <cell r="JC182">
            <v>0</v>
          </cell>
          <cell r="MC182">
            <v>0</v>
          </cell>
          <cell r="MD182">
            <v>0</v>
          </cell>
          <cell r="ME182">
            <v>0</v>
          </cell>
          <cell r="MF182">
            <v>0</v>
          </cell>
          <cell r="MG182">
            <v>0</v>
          </cell>
          <cell r="MH182">
            <v>0</v>
          </cell>
          <cell r="MI182">
            <v>0</v>
          </cell>
          <cell r="MJ182">
            <v>0</v>
          </cell>
          <cell r="MK182">
            <v>0</v>
          </cell>
          <cell r="ML182">
            <v>0</v>
          </cell>
          <cell r="MM182">
            <v>0</v>
          </cell>
          <cell r="MN182">
            <v>0</v>
          </cell>
          <cell r="MO182">
            <v>0</v>
          </cell>
          <cell r="MP182">
            <v>0</v>
          </cell>
          <cell r="MQ182">
            <v>0</v>
          </cell>
          <cell r="MR182">
            <v>0</v>
          </cell>
          <cell r="MS182">
            <v>0</v>
          </cell>
          <cell r="MT182">
            <v>0</v>
          </cell>
          <cell r="MU182">
            <v>0</v>
          </cell>
          <cell r="MV182">
            <v>0</v>
          </cell>
          <cell r="MW182">
            <v>0</v>
          </cell>
          <cell r="MX182">
            <v>0</v>
          </cell>
          <cell r="MY182">
            <v>0</v>
          </cell>
          <cell r="MZ182">
            <v>0</v>
          </cell>
          <cell r="NA182">
            <v>0</v>
          </cell>
          <cell r="NG182">
            <v>0</v>
          </cell>
          <cell r="NH182">
            <v>0</v>
          </cell>
          <cell r="NI182">
            <v>0</v>
          </cell>
          <cell r="NJ182">
            <v>0</v>
          </cell>
          <cell r="NK182">
            <v>0</v>
          </cell>
          <cell r="NL182">
            <v>0</v>
          </cell>
          <cell r="NM182">
            <v>0</v>
          </cell>
          <cell r="NN182">
            <v>0</v>
          </cell>
          <cell r="NO182">
            <v>0</v>
          </cell>
          <cell r="NP182">
            <v>0</v>
          </cell>
          <cell r="NQ182">
            <v>0</v>
          </cell>
          <cell r="NR182">
            <v>0</v>
          </cell>
          <cell r="NS182">
            <v>0</v>
          </cell>
          <cell r="NT182">
            <v>0</v>
          </cell>
          <cell r="NU182">
            <v>0</v>
          </cell>
          <cell r="NV182">
            <v>0</v>
          </cell>
          <cell r="NW182">
            <v>0</v>
          </cell>
          <cell r="NX182">
            <v>0</v>
          </cell>
          <cell r="NY182">
            <v>0</v>
          </cell>
          <cell r="NZ182">
            <v>0</v>
          </cell>
          <cell r="OA182">
            <v>0</v>
          </cell>
          <cell r="OB182">
            <v>0</v>
          </cell>
          <cell r="OC182">
            <v>0</v>
          </cell>
          <cell r="OD182">
            <v>0</v>
          </cell>
          <cell r="OE182">
            <v>0</v>
          </cell>
          <cell r="OL182">
            <v>0</v>
          </cell>
          <cell r="OM182">
            <v>0</v>
          </cell>
          <cell r="ON182">
            <v>0</v>
          </cell>
          <cell r="OO182">
            <v>0</v>
          </cell>
          <cell r="OP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H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DN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FG183">
            <v>0</v>
          </cell>
          <cell r="FH183">
            <v>0</v>
          </cell>
          <cell r="FI183">
            <v>0</v>
          </cell>
          <cell r="FJ183">
            <v>0</v>
          </cell>
          <cell r="IY183">
            <v>0</v>
          </cell>
          <cell r="IZ183">
            <v>0</v>
          </cell>
          <cell r="JA183">
            <v>0</v>
          </cell>
          <cell r="JB183">
            <v>0</v>
          </cell>
          <cell r="JC183">
            <v>0</v>
          </cell>
          <cell r="MC183">
            <v>0</v>
          </cell>
          <cell r="MD183">
            <v>0</v>
          </cell>
          <cell r="ME183">
            <v>0</v>
          </cell>
          <cell r="MF183">
            <v>0</v>
          </cell>
          <cell r="MG183">
            <v>0</v>
          </cell>
          <cell r="MH183">
            <v>0</v>
          </cell>
          <cell r="MI183">
            <v>0</v>
          </cell>
          <cell r="MJ183">
            <v>0</v>
          </cell>
          <cell r="MK183">
            <v>0</v>
          </cell>
          <cell r="ML183">
            <v>0</v>
          </cell>
          <cell r="MM183">
            <v>0</v>
          </cell>
          <cell r="MN183">
            <v>0</v>
          </cell>
          <cell r="MO183">
            <v>0</v>
          </cell>
          <cell r="MP183">
            <v>0</v>
          </cell>
          <cell r="MQ183">
            <v>0</v>
          </cell>
          <cell r="MR183">
            <v>0</v>
          </cell>
          <cell r="MS183">
            <v>0</v>
          </cell>
          <cell r="MT183">
            <v>0</v>
          </cell>
          <cell r="MU183">
            <v>0</v>
          </cell>
          <cell r="MV183">
            <v>0</v>
          </cell>
          <cell r="MW183">
            <v>0</v>
          </cell>
          <cell r="MX183">
            <v>0</v>
          </cell>
          <cell r="MY183">
            <v>0</v>
          </cell>
          <cell r="MZ183">
            <v>0</v>
          </cell>
          <cell r="NA183">
            <v>0</v>
          </cell>
          <cell r="NG183">
            <v>0</v>
          </cell>
          <cell r="NH183">
            <v>0</v>
          </cell>
          <cell r="NI183">
            <v>0</v>
          </cell>
          <cell r="NJ183">
            <v>0</v>
          </cell>
          <cell r="NK183">
            <v>0</v>
          </cell>
          <cell r="NL183">
            <v>0</v>
          </cell>
          <cell r="NM183">
            <v>0</v>
          </cell>
          <cell r="NN183">
            <v>0</v>
          </cell>
          <cell r="NO183">
            <v>0</v>
          </cell>
          <cell r="NP183">
            <v>0</v>
          </cell>
          <cell r="NQ183">
            <v>0</v>
          </cell>
          <cell r="NR183">
            <v>0</v>
          </cell>
          <cell r="NS183">
            <v>0</v>
          </cell>
          <cell r="NT183">
            <v>0</v>
          </cell>
          <cell r="NU183">
            <v>0</v>
          </cell>
          <cell r="NV183">
            <v>0</v>
          </cell>
          <cell r="NW183">
            <v>0</v>
          </cell>
          <cell r="NX183">
            <v>0</v>
          </cell>
          <cell r="NY183">
            <v>0</v>
          </cell>
          <cell r="NZ183">
            <v>0</v>
          </cell>
          <cell r="OA183">
            <v>0</v>
          </cell>
          <cell r="OB183">
            <v>0</v>
          </cell>
          <cell r="OC183">
            <v>0</v>
          </cell>
          <cell r="OD183">
            <v>0</v>
          </cell>
          <cell r="OE183">
            <v>0</v>
          </cell>
          <cell r="OL183">
            <v>0</v>
          </cell>
          <cell r="OM183">
            <v>0</v>
          </cell>
          <cell r="ON183">
            <v>0</v>
          </cell>
          <cell r="OO183">
            <v>0</v>
          </cell>
          <cell r="OP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H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DN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FG184">
            <v>0</v>
          </cell>
          <cell r="FH184">
            <v>0</v>
          </cell>
          <cell r="FI184">
            <v>0</v>
          </cell>
          <cell r="FJ184">
            <v>0</v>
          </cell>
          <cell r="IY184">
            <v>0</v>
          </cell>
          <cell r="IZ184">
            <v>0</v>
          </cell>
          <cell r="JA184">
            <v>0</v>
          </cell>
          <cell r="JB184">
            <v>0</v>
          </cell>
          <cell r="JC184">
            <v>0</v>
          </cell>
          <cell r="MC184">
            <v>0</v>
          </cell>
          <cell r="MD184">
            <v>0</v>
          </cell>
          <cell r="ME184">
            <v>0</v>
          </cell>
          <cell r="MF184">
            <v>0</v>
          </cell>
          <cell r="MG184">
            <v>0</v>
          </cell>
          <cell r="MH184">
            <v>0</v>
          </cell>
          <cell r="MI184">
            <v>0</v>
          </cell>
          <cell r="MJ184">
            <v>0</v>
          </cell>
          <cell r="MK184">
            <v>0</v>
          </cell>
          <cell r="ML184">
            <v>0</v>
          </cell>
          <cell r="MM184">
            <v>0</v>
          </cell>
          <cell r="MN184">
            <v>0</v>
          </cell>
          <cell r="MO184">
            <v>0</v>
          </cell>
          <cell r="MP184">
            <v>0</v>
          </cell>
          <cell r="MQ184">
            <v>0</v>
          </cell>
          <cell r="MR184">
            <v>0</v>
          </cell>
          <cell r="MS184">
            <v>0</v>
          </cell>
          <cell r="MT184">
            <v>0</v>
          </cell>
          <cell r="MU184">
            <v>0</v>
          </cell>
          <cell r="MV184">
            <v>0</v>
          </cell>
          <cell r="MW184">
            <v>0</v>
          </cell>
          <cell r="MX184">
            <v>0</v>
          </cell>
          <cell r="MY184">
            <v>0</v>
          </cell>
          <cell r="MZ184">
            <v>0</v>
          </cell>
          <cell r="NA184">
            <v>0</v>
          </cell>
          <cell r="NG184">
            <v>0</v>
          </cell>
          <cell r="NH184">
            <v>0</v>
          </cell>
          <cell r="NI184">
            <v>0</v>
          </cell>
          <cell r="NJ184">
            <v>0</v>
          </cell>
          <cell r="NK184">
            <v>0</v>
          </cell>
          <cell r="NL184">
            <v>0</v>
          </cell>
          <cell r="NM184">
            <v>0</v>
          </cell>
          <cell r="NN184">
            <v>0</v>
          </cell>
          <cell r="NO184">
            <v>0</v>
          </cell>
          <cell r="NP184">
            <v>0</v>
          </cell>
          <cell r="NQ184">
            <v>0</v>
          </cell>
          <cell r="NR184">
            <v>0</v>
          </cell>
          <cell r="NS184">
            <v>0</v>
          </cell>
          <cell r="NT184">
            <v>0</v>
          </cell>
          <cell r="NU184">
            <v>0</v>
          </cell>
          <cell r="NV184">
            <v>0</v>
          </cell>
          <cell r="NW184">
            <v>0</v>
          </cell>
          <cell r="NX184">
            <v>0</v>
          </cell>
          <cell r="NY184">
            <v>0</v>
          </cell>
          <cell r="NZ184">
            <v>0</v>
          </cell>
          <cell r="OA184">
            <v>0</v>
          </cell>
          <cell r="OB184">
            <v>0</v>
          </cell>
          <cell r="OC184">
            <v>0</v>
          </cell>
          <cell r="OD184">
            <v>0</v>
          </cell>
          <cell r="OE184">
            <v>0</v>
          </cell>
          <cell r="OL184">
            <v>0</v>
          </cell>
          <cell r="OM184">
            <v>0</v>
          </cell>
          <cell r="ON184">
            <v>0</v>
          </cell>
          <cell r="OO184">
            <v>0</v>
          </cell>
          <cell r="OP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H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R185">
            <v>0</v>
          </cell>
          <cell r="BS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BZ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Q185">
            <v>0</v>
          </cell>
          <cell r="CR185">
            <v>0</v>
          </cell>
          <cell r="CS185">
            <v>0</v>
          </cell>
          <cell r="CT185">
            <v>0</v>
          </cell>
          <cell r="DN185">
            <v>0</v>
          </cell>
          <cell r="DS185">
            <v>0</v>
          </cell>
          <cell r="DT185">
            <v>0</v>
          </cell>
          <cell r="DU185">
            <v>0</v>
          </cell>
          <cell r="DV185">
            <v>0</v>
          </cell>
          <cell r="DX185">
            <v>0</v>
          </cell>
          <cell r="DY185">
            <v>0</v>
          </cell>
          <cell r="DZ185">
            <v>0</v>
          </cell>
          <cell r="EA185">
            <v>0</v>
          </cell>
          <cell r="FG185">
            <v>0</v>
          </cell>
          <cell r="FH185">
            <v>0</v>
          </cell>
          <cell r="FI185">
            <v>0</v>
          </cell>
          <cell r="FJ185">
            <v>0</v>
          </cell>
          <cell r="IY185">
            <v>0</v>
          </cell>
          <cell r="IZ185">
            <v>0</v>
          </cell>
          <cell r="JA185">
            <v>0</v>
          </cell>
          <cell r="JB185">
            <v>0</v>
          </cell>
          <cell r="JC185">
            <v>0</v>
          </cell>
          <cell r="MC185">
            <v>0</v>
          </cell>
          <cell r="MD185">
            <v>0</v>
          </cell>
          <cell r="ME185">
            <v>0</v>
          </cell>
          <cell r="MF185">
            <v>0</v>
          </cell>
          <cell r="MG185">
            <v>0</v>
          </cell>
          <cell r="MH185">
            <v>0</v>
          </cell>
          <cell r="MI185">
            <v>0</v>
          </cell>
          <cell r="MJ185">
            <v>0</v>
          </cell>
          <cell r="MK185">
            <v>0</v>
          </cell>
          <cell r="ML185">
            <v>0</v>
          </cell>
          <cell r="MM185">
            <v>0</v>
          </cell>
          <cell r="MN185">
            <v>0</v>
          </cell>
          <cell r="MO185">
            <v>0</v>
          </cell>
          <cell r="MP185">
            <v>0</v>
          </cell>
          <cell r="MQ185">
            <v>0</v>
          </cell>
          <cell r="MR185">
            <v>0</v>
          </cell>
          <cell r="MS185">
            <v>0</v>
          </cell>
          <cell r="MT185">
            <v>0</v>
          </cell>
          <cell r="MU185">
            <v>0</v>
          </cell>
          <cell r="MV185">
            <v>0</v>
          </cell>
          <cell r="MW185">
            <v>0</v>
          </cell>
          <cell r="MX185">
            <v>0</v>
          </cell>
          <cell r="MY185">
            <v>0</v>
          </cell>
          <cell r="MZ185">
            <v>0</v>
          </cell>
          <cell r="NA185">
            <v>0</v>
          </cell>
          <cell r="NG185">
            <v>0</v>
          </cell>
          <cell r="NH185">
            <v>0</v>
          </cell>
          <cell r="NI185">
            <v>0</v>
          </cell>
          <cell r="NJ185">
            <v>0</v>
          </cell>
          <cell r="NK185">
            <v>0</v>
          </cell>
          <cell r="NL185">
            <v>0</v>
          </cell>
          <cell r="NM185">
            <v>0</v>
          </cell>
          <cell r="NN185">
            <v>0</v>
          </cell>
          <cell r="NO185">
            <v>0</v>
          </cell>
          <cell r="NP185">
            <v>0</v>
          </cell>
          <cell r="NQ185">
            <v>0</v>
          </cell>
          <cell r="NR185">
            <v>0</v>
          </cell>
          <cell r="NS185">
            <v>0</v>
          </cell>
          <cell r="NT185">
            <v>0</v>
          </cell>
          <cell r="NU185">
            <v>0</v>
          </cell>
          <cell r="NV185">
            <v>0</v>
          </cell>
          <cell r="NW185">
            <v>0</v>
          </cell>
          <cell r="NX185">
            <v>0</v>
          </cell>
          <cell r="NY185">
            <v>0</v>
          </cell>
          <cell r="NZ185">
            <v>0</v>
          </cell>
          <cell r="OA185">
            <v>0</v>
          </cell>
          <cell r="OB185">
            <v>0</v>
          </cell>
          <cell r="OC185">
            <v>0</v>
          </cell>
          <cell r="OD185">
            <v>0</v>
          </cell>
          <cell r="OE185">
            <v>0</v>
          </cell>
          <cell r="OL185">
            <v>0</v>
          </cell>
          <cell r="OM185">
            <v>0</v>
          </cell>
          <cell r="ON185">
            <v>0</v>
          </cell>
          <cell r="OO185">
            <v>0</v>
          </cell>
          <cell r="OP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H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DN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FG186">
            <v>0</v>
          </cell>
          <cell r="FH186">
            <v>0</v>
          </cell>
          <cell r="FI186">
            <v>0</v>
          </cell>
          <cell r="FJ186">
            <v>0</v>
          </cell>
          <cell r="IY186">
            <v>0</v>
          </cell>
          <cell r="IZ186">
            <v>0</v>
          </cell>
          <cell r="JA186">
            <v>0</v>
          </cell>
          <cell r="JB186">
            <v>0</v>
          </cell>
          <cell r="JC186">
            <v>0</v>
          </cell>
          <cell r="MC186">
            <v>0</v>
          </cell>
          <cell r="MD186">
            <v>0</v>
          </cell>
          <cell r="ME186">
            <v>0</v>
          </cell>
          <cell r="MF186">
            <v>0</v>
          </cell>
          <cell r="MG186">
            <v>0</v>
          </cell>
          <cell r="MH186">
            <v>0</v>
          </cell>
          <cell r="MI186">
            <v>0</v>
          </cell>
          <cell r="MJ186">
            <v>0</v>
          </cell>
          <cell r="MK186">
            <v>0</v>
          </cell>
          <cell r="ML186">
            <v>0</v>
          </cell>
          <cell r="MM186">
            <v>0</v>
          </cell>
          <cell r="MN186">
            <v>0</v>
          </cell>
          <cell r="MO186">
            <v>0</v>
          </cell>
          <cell r="MP186">
            <v>0</v>
          </cell>
          <cell r="MQ186">
            <v>0</v>
          </cell>
          <cell r="MR186">
            <v>0</v>
          </cell>
          <cell r="MS186">
            <v>0</v>
          </cell>
          <cell r="MT186">
            <v>0</v>
          </cell>
          <cell r="MU186">
            <v>0</v>
          </cell>
          <cell r="MV186">
            <v>0</v>
          </cell>
          <cell r="MW186">
            <v>0</v>
          </cell>
          <cell r="MX186">
            <v>0</v>
          </cell>
          <cell r="MY186">
            <v>0</v>
          </cell>
          <cell r="MZ186">
            <v>0</v>
          </cell>
          <cell r="NA186">
            <v>0</v>
          </cell>
          <cell r="NG186">
            <v>0</v>
          </cell>
          <cell r="NH186">
            <v>0</v>
          </cell>
          <cell r="NI186">
            <v>0</v>
          </cell>
          <cell r="NJ186">
            <v>0</v>
          </cell>
          <cell r="NK186">
            <v>0</v>
          </cell>
          <cell r="NL186">
            <v>0</v>
          </cell>
          <cell r="NM186">
            <v>0</v>
          </cell>
          <cell r="NN186">
            <v>0</v>
          </cell>
          <cell r="NO186">
            <v>0</v>
          </cell>
          <cell r="NP186">
            <v>0</v>
          </cell>
          <cell r="NQ186">
            <v>0</v>
          </cell>
          <cell r="NR186">
            <v>0</v>
          </cell>
          <cell r="NS186">
            <v>0</v>
          </cell>
          <cell r="NT186">
            <v>0</v>
          </cell>
          <cell r="NU186">
            <v>0</v>
          </cell>
          <cell r="NV186">
            <v>0</v>
          </cell>
          <cell r="NW186">
            <v>0</v>
          </cell>
          <cell r="NX186">
            <v>0</v>
          </cell>
          <cell r="NY186">
            <v>0</v>
          </cell>
          <cell r="NZ186">
            <v>0</v>
          </cell>
          <cell r="OA186">
            <v>0</v>
          </cell>
          <cell r="OB186">
            <v>0</v>
          </cell>
          <cell r="OC186">
            <v>0</v>
          </cell>
          <cell r="OD186">
            <v>0</v>
          </cell>
          <cell r="OE186">
            <v>0</v>
          </cell>
          <cell r="OL186">
            <v>0</v>
          </cell>
          <cell r="OM186">
            <v>0</v>
          </cell>
          <cell r="ON186">
            <v>0</v>
          </cell>
          <cell r="OO186">
            <v>0</v>
          </cell>
          <cell r="OP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H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DN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FG187">
            <v>0</v>
          </cell>
          <cell r="FH187">
            <v>0</v>
          </cell>
          <cell r="FI187">
            <v>0</v>
          </cell>
          <cell r="FJ187">
            <v>0</v>
          </cell>
          <cell r="IY187">
            <v>0</v>
          </cell>
          <cell r="IZ187">
            <v>0</v>
          </cell>
          <cell r="JA187">
            <v>0</v>
          </cell>
          <cell r="JB187">
            <v>0</v>
          </cell>
          <cell r="JC187">
            <v>0</v>
          </cell>
          <cell r="MC187">
            <v>0</v>
          </cell>
          <cell r="MD187">
            <v>0</v>
          </cell>
          <cell r="ME187">
            <v>0</v>
          </cell>
          <cell r="MF187">
            <v>0</v>
          </cell>
          <cell r="MG187">
            <v>0</v>
          </cell>
          <cell r="MH187">
            <v>0</v>
          </cell>
          <cell r="MI187">
            <v>0</v>
          </cell>
          <cell r="MJ187">
            <v>0</v>
          </cell>
          <cell r="MK187">
            <v>0</v>
          </cell>
          <cell r="ML187">
            <v>0</v>
          </cell>
          <cell r="MM187">
            <v>0</v>
          </cell>
          <cell r="MN187">
            <v>0</v>
          </cell>
          <cell r="MO187">
            <v>0</v>
          </cell>
          <cell r="MP187">
            <v>0</v>
          </cell>
          <cell r="MQ187">
            <v>0</v>
          </cell>
          <cell r="MR187">
            <v>0</v>
          </cell>
          <cell r="MS187">
            <v>0</v>
          </cell>
          <cell r="MT187">
            <v>0</v>
          </cell>
          <cell r="MU187">
            <v>0</v>
          </cell>
          <cell r="MV187">
            <v>0</v>
          </cell>
          <cell r="MW187">
            <v>0</v>
          </cell>
          <cell r="MX187">
            <v>0</v>
          </cell>
          <cell r="MY187">
            <v>0</v>
          </cell>
          <cell r="MZ187">
            <v>0</v>
          </cell>
          <cell r="NA187">
            <v>0</v>
          </cell>
          <cell r="NG187">
            <v>0</v>
          </cell>
          <cell r="NH187">
            <v>0</v>
          </cell>
          <cell r="NI187">
            <v>0</v>
          </cell>
          <cell r="NJ187">
            <v>0</v>
          </cell>
          <cell r="NK187">
            <v>0</v>
          </cell>
          <cell r="NL187">
            <v>0</v>
          </cell>
          <cell r="NM187">
            <v>0</v>
          </cell>
          <cell r="NN187">
            <v>0</v>
          </cell>
          <cell r="NO187">
            <v>0</v>
          </cell>
          <cell r="NP187">
            <v>0</v>
          </cell>
          <cell r="NQ187">
            <v>0</v>
          </cell>
          <cell r="NR187">
            <v>0</v>
          </cell>
          <cell r="NS187">
            <v>0</v>
          </cell>
          <cell r="NT187">
            <v>0</v>
          </cell>
          <cell r="NU187">
            <v>0</v>
          </cell>
          <cell r="NV187">
            <v>0</v>
          </cell>
          <cell r="NW187">
            <v>0</v>
          </cell>
          <cell r="NX187">
            <v>0</v>
          </cell>
          <cell r="NY187">
            <v>0</v>
          </cell>
          <cell r="NZ187">
            <v>0</v>
          </cell>
          <cell r="OA187">
            <v>0</v>
          </cell>
          <cell r="OB187">
            <v>0</v>
          </cell>
          <cell r="OC187">
            <v>0</v>
          </cell>
          <cell r="OD187">
            <v>0</v>
          </cell>
          <cell r="OE187">
            <v>0</v>
          </cell>
          <cell r="OL187">
            <v>0</v>
          </cell>
          <cell r="OM187">
            <v>0</v>
          </cell>
          <cell r="ON187">
            <v>0</v>
          </cell>
          <cell r="OO187">
            <v>0</v>
          </cell>
          <cell r="OP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H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DN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FG188">
            <v>0</v>
          </cell>
          <cell r="FH188">
            <v>0</v>
          </cell>
          <cell r="FI188">
            <v>0</v>
          </cell>
          <cell r="FJ188">
            <v>0</v>
          </cell>
          <cell r="IY188">
            <v>0</v>
          </cell>
          <cell r="IZ188">
            <v>0</v>
          </cell>
          <cell r="JA188">
            <v>0</v>
          </cell>
          <cell r="JB188">
            <v>0</v>
          </cell>
          <cell r="JC188">
            <v>0</v>
          </cell>
          <cell r="MC188">
            <v>0</v>
          </cell>
          <cell r="MD188">
            <v>0</v>
          </cell>
          <cell r="ME188">
            <v>0</v>
          </cell>
          <cell r="MF188">
            <v>0</v>
          </cell>
          <cell r="MG188">
            <v>0</v>
          </cell>
          <cell r="MH188">
            <v>0</v>
          </cell>
          <cell r="MI188">
            <v>0</v>
          </cell>
          <cell r="MJ188">
            <v>0</v>
          </cell>
          <cell r="MK188">
            <v>0</v>
          </cell>
          <cell r="ML188">
            <v>0</v>
          </cell>
          <cell r="MM188">
            <v>0</v>
          </cell>
          <cell r="MN188">
            <v>0</v>
          </cell>
          <cell r="MO188">
            <v>0</v>
          </cell>
          <cell r="MP188">
            <v>0</v>
          </cell>
          <cell r="MQ188">
            <v>0</v>
          </cell>
          <cell r="MR188">
            <v>0</v>
          </cell>
          <cell r="MS188">
            <v>0</v>
          </cell>
          <cell r="MT188">
            <v>0</v>
          </cell>
          <cell r="MU188">
            <v>0</v>
          </cell>
          <cell r="MV188">
            <v>0</v>
          </cell>
          <cell r="MW188">
            <v>0</v>
          </cell>
          <cell r="MX188">
            <v>0</v>
          </cell>
          <cell r="MY188">
            <v>0</v>
          </cell>
          <cell r="MZ188">
            <v>0</v>
          </cell>
          <cell r="NA188">
            <v>0</v>
          </cell>
          <cell r="NG188">
            <v>0</v>
          </cell>
          <cell r="NH188">
            <v>0</v>
          </cell>
          <cell r="NI188">
            <v>0</v>
          </cell>
          <cell r="NJ188">
            <v>0</v>
          </cell>
          <cell r="NK188">
            <v>0</v>
          </cell>
          <cell r="NL188">
            <v>0</v>
          </cell>
          <cell r="NM188">
            <v>0</v>
          </cell>
          <cell r="NN188">
            <v>0</v>
          </cell>
          <cell r="NO188">
            <v>0</v>
          </cell>
          <cell r="NP188">
            <v>0</v>
          </cell>
          <cell r="NQ188">
            <v>0</v>
          </cell>
          <cell r="NR188">
            <v>0</v>
          </cell>
          <cell r="NS188">
            <v>0</v>
          </cell>
          <cell r="NT188">
            <v>0</v>
          </cell>
          <cell r="NU188">
            <v>0</v>
          </cell>
          <cell r="NV188">
            <v>0</v>
          </cell>
          <cell r="NW188">
            <v>0</v>
          </cell>
          <cell r="NX188">
            <v>0</v>
          </cell>
          <cell r="NY188">
            <v>0</v>
          </cell>
          <cell r="NZ188">
            <v>0</v>
          </cell>
          <cell r="OA188">
            <v>0</v>
          </cell>
          <cell r="OB188">
            <v>0</v>
          </cell>
          <cell r="OC188">
            <v>0</v>
          </cell>
          <cell r="OD188">
            <v>0</v>
          </cell>
          <cell r="OE188">
            <v>0</v>
          </cell>
          <cell r="OL188">
            <v>0</v>
          </cell>
          <cell r="OM188">
            <v>0</v>
          </cell>
          <cell r="ON188">
            <v>0</v>
          </cell>
          <cell r="OO188">
            <v>0</v>
          </cell>
          <cell r="OP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H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DN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FG189">
            <v>0</v>
          </cell>
          <cell r="FH189">
            <v>0</v>
          </cell>
          <cell r="FI189">
            <v>0</v>
          </cell>
          <cell r="FJ189">
            <v>0</v>
          </cell>
          <cell r="IY189">
            <v>0</v>
          </cell>
          <cell r="IZ189">
            <v>0</v>
          </cell>
          <cell r="JA189">
            <v>0</v>
          </cell>
          <cell r="JB189">
            <v>0</v>
          </cell>
          <cell r="JC189">
            <v>0</v>
          </cell>
          <cell r="MC189">
            <v>0</v>
          </cell>
          <cell r="MD189">
            <v>0</v>
          </cell>
          <cell r="ME189">
            <v>0</v>
          </cell>
          <cell r="MF189">
            <v>0</v>
          </cell>
          <cell r="MG189">
            <v>0</v>
          </cell>
          <cell r="MH189">
            <v>0</v>
          </cell>
          <cell r="MI189">
            <v>0</v>
          </cell>
          <cell r="MJ189">
            <v>0</v>
          </cell>
          <cell r="MK189">
            <v>0</v>
          </cell>
          <cell r="ML189">
            <v>0</v>
          </cell>
          <cell r="MM189">
            <v>0</v>
          </cell>
          <cell r="MN189">
            <v>0</v>
          </cell>
          <cell r="MO189">
            <v>0</v>
          </cell>
          <cell r="MP189">
            <v>0</v>
          </cell>
          <cell r="MQ189">
            <v>0</v>
          </cell>
          <cell r="MR189">
            <v>0</v>
          </cell>
          <cell r="MS189">
            <v>0</v>
          </cell>
          <cell r="MT189">
            <v>0</v>
          </cell>
          <cell r="MU189">
            <v>0</v>
          </cell>
          <cell r="MV189">
            <v>0</v>
          </cell>
          <cell r="MW189">
            <v>0</v>
          </cell>
          <cell r="MX189">
            <v>0</v>
          </cell>
          <cell r="MY189">
            <v>0</v>
          </cell>
          <cell r="MZ189">
            <v>0</v>
          </cell>
          <cell r="NA189">
            <v>0</v>
          </cell>
          <cell r="NG189">
            <v>0</v>
          </cell>
          <cell r="NH189">
            <v>0</v>
          </cell>
          <cell r="NI189">
            <v>0</v>
          </cell>
          <cell r="NJ189">
            <v>0</v>
          </cell>
          <cell r="NK189">
            <v>0</v>
          </cell>
          <cell r="NL189">
            <v>0</v>
          </cell>
          <cell r="NM189">
            <v>0</v>
          </cell>
          <cell r="NN189">
            <v>0</v>
          </cell>
          <cell r="NO189">
            <v>0</v>
          </cell>
          <cell r="NP189">
            <v>0</v>
          </cell>
          <cell r="NQ189">
            <v>0</v>
          </cell>
          <cell r="NR189">
            <v>0</v>
          </cell>
          <cell r="NS189">
            <v>0</v>
          </cell>
          <cell r="NT189">
            <v>0</v>
          </cell>
          <cell r="NU189">
            <v>0</v>
          </cell>
          <cell r="NV189">
            <v>0</v>
          </cell>
          <cell r="NW189">
            <v>0</v>
          </cell>
          <cell r="NX189">
            <v>0</v>
          </cell>
          <cell r="NY189">
            <v>0</v>
          </cell>
          <cell r="NZ189">
            <v>0</v>
          </cell>
          <cell r="OA189">
            <v>0</v>
          </cell>
          <cell r="OB189">
            <v>0</v>
          </cell>
          <cell r="OC189">
            <v>0</v>
          </cell>
          <cell r="OD189">
            <v>0</v>
          </cell>
          <cell r="OE189">
            <v>0</v>
          </cell>
          <cell r="OL189">
            <v>0</v>
          </cell>
          <cell r="OM189">
            <v>0</v>
          </cell>
          <cell r="ON189">
            <v>0</v>
          </cell>
          <cell r="OO189">
            <v>0</v>
          </cell>
          <cell r="OP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H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DN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FG190">
            <v>0</v>
          </cell>
          <cell r="FH190">
            <v>0</v>
          </cell>
          <cell r="FI190">
            <v>0</v>
          </cell>
          <cell r="FJ190">
            <v>0</v>
          </cell>
          <cell r="IY190">
            <v>0</v>
          </cell>
          <cell r="IZ190">
            <v>0</v>
          </cell>
          <cell r="JA190">
            <v>0</v>
          </cell>
          <cell r="JB190">
            <v>0</v>
          </cell>
          <cell r="JC190">
            <v>0</v>
          </cell>
          <cell r="MC190">
            <v>0</v>
          </cell>
          <cell r="MD190">
            <v>0</v>
          </cell>
          <cell r="ME190">
            <v>0</v>
          </cell>
          <cell r="MF190">
            <v>0</v>
          </cell>
          <cell r="MG190">
            <v>0</v>
          </cell>
          <cell r="MH190">
            <v>0</v>
          </cell>
          <cell r="MI190">
            <v>0</v>
          </cell>
          <cell r="MJ190">
            <v>0</v>
          </cell>
          <cell r="MK190">
            <v>0</v>
          </cell>
          <cell r="ML190">
            <v>0</v>
          </cell>
          <cell r="MM190">
            <v>0</v>
          </cell>
          <cell r="MN190">
            <v>0</v>
          </cell>
          <cell r="MO190">
            <v>0</v>
          </cell>
          <cell r="MP190">
            <v>0</v>
          </cell>
          <cell r="MQ190">
            <v>0</v>
          </cell>
          <cell r="MR190">
            <v>0</v>
          </cell>
          <cell r="MS190">
            <v>0</v>
          </cell>
          <cell r="MT190">
            <v>0</v>
          </cell>
          <cell r="MU190">
            <v>0</v>
          </cell>
          <cell r="MV190">
            <v>0</v>
          </cell>
          <cell r="MW190">
            <v>0</v>
          </cell>
          <cell r="MX190">
            <v>0</v>
          </cell>
          <cell r="MY190">
            <v>0</v>
          </cell>
          <cell r="MZ190">
            <v>0</v>
          </cell>
          <cell r="NA190">
            <v>0</v>
          </cell>
          <cell r="NG190">
            <v>0</v>
          </cell>
          <cell r="NH190">
            <v>0</v>
          </cell>
          <cell r="NI190">
            <v>0</v>
          </cell>
          <cell r="NJ190">
            <v>0</v>
          </cell>
          <cell r="NK190">
            <v>0</v>
          </cell>
          <cell r="NL190">
            <v>0</v>
          </cell>
          <cell r="NM190">
            <v>0</v>
          </cell>
          <cell r="NN190">
            <v>0</v>
          </cell>
          <cell r="NO190">
            <v>0</v>
          </cell>
          <cell r="NP190">
            <v>0</v>
          </cell>
          <cell r="NQ190">
            <v>0</v>
          </cell>
          <cell r="NR190">
            <v>0</v>
          </cell>
          <cell r="NS190">
            <v>0</v>
          </cell>
          <cell r="NT190">
            <v>0</v>
          </cell>
          <cell r="NU190">
            <v>0</v>
          </cell>
          <cell r="NV190">
            <v>0</v>
          </cell>
          <cell r="NW190">
            <v>0</v>
          </cell>
          <cell r="NX190">
            <v>0</v>
          </cell>
          <cell r="NY190">
            <v>0</v>
          </cell>
          <cell r="NZ190">
            <v>0</v>
          </cell>
          <cell r="OA190">
            <v>0</v>
          </cell>
          <cell r="OB190">
            <v>0</v>
          </cell>
          <cell r="OC190">
            <v>0</v>
          </cell>
          <cell r="OD190">
            <v>0</v>
          </cell>
          <cell r="OE190">
            <v>0</v>
          </cell>
          <cell r="OL190">
            <v>0</v>
          </cell>
          <cell r="OM190">
            <v>0</v>
          </cell>
          <cell r="ON190">
            <v>0</v>
          </cell>
          <cell r="OO190">
            <v>0</v>
          </cell>
          <cell r="OP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H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DN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FG191">
            <v>0</v>
          </cell>
          <cell r="FH191">
            <v>0</v>
          </cell>
          <cell r="FI191">
            <v>0</v>
          </cell>
          <cell r="FJ191">
            <v>0</v>
          </cell>
          <cell r="IY191">
            <v>0</v>
          </cell>
          <cell r="IZ191">
            <v>0</v>
          </cell>
          <cell r="JA191">
            <v>0</v>
          </cell>
          <cell r="JB191">
            <v>0</v>
          </cell>
          <cell r="JC191">
            <v>0</v>
          </cell>
          <cell r="MC191">
            <v>0</v>
          </cell>
          <cell r="MD191">
            <v>0</v>
          </cell>
          <cell r="ME191">
            <v>0</v>
          </cell>
          <cell r="MF191">
            <v>0</v>
          </cell>
          <cell r="MG191">
            <v>0</v>
          </cell>
          <cell r="MH191">
            <v>0</v>
          </cell>
          <cell r="MI191">
            <v>0</v>
          </cell>
          <cell r="MJ191">
            <v>0</v>
          </cell>
          <cell r="MK191">
            <v>0</v>
          </cell>
          <cell r="ML191">
            <v>0</v>
          </cell>
          <cell r="MM191">
            <v>0</v>
          </cell>
          <cell r="MN191">
            <v>0</v>
          </cell>
          <cell r="MO191">
            <v>0</v>
          </cell>
          <cell r="MP191">
            <v>0</v>
          </cell>
          <cell r="MQ191">
            <v>0</v>
          </cell>
          <cell r="MR191">
            <v>0</v>
          </cell>
          <cell r="MS191">
            <v>0</v>
          </cell>
          <cell r="MT191">
            <v>0</v>
          </cell>
          <cell r="MU191">
            <v>0</v>
          </cell>
          <cell r="MV191">
            <v>0</v>
          </cell>
          <cell r="MW191">
            <v>0</v>
          </cell>
          <cell r="MX191">
            <v>0</v>
          </cell>
          <cell r="MY191">
            <v>0</v>
          </cell>
          <cell r="MZ191">
            <v>0</v>
          </cell>
          <cell r="NA191">
            <v>0</v>
          </cell>
          <cell r="NG191">
            <v>0</v>
          </cell>
          <cell r="NH191">
            <v>0</v>
          </cell>
          <cell r="NI191">
            <v>0</v>
          </cell>
          <cell r="NJ191">
            <v>0</v>
          </cell>
          <cell r="NK191">
            <v>0</v>
          </cell>
          <cell r="NL191">
            <v>0</v>
          </cell>
          <cell r="NM191">
            <v>0</v>
          </cell>
          <cell r="NN191">
            <v>0</v>
          </cell>
          <cell r="NO191">
            <v>0</v>
          </cell>
          <cell r="NP191">
            <v>0</v>
          </cell>
          <cell r="NQ191">
            <v>0</v>
          </cell>
          <cell r="NR191">
            <v>0</v>
          </cell>
          <cell r="NS191">
            <v>0</v>
          </cell>
          <cell r="NT191">
            <v>0</v>
          </cell>
          <cell r="NU191">
            <v>0</v>
          </cell>
          <cell r="NV191">
            <v>0</v>
          </cell>
          <cell r="NW191">
            <v>0</v>
          </cell>
          <cell r="NX191">
            <v>0</v>
          </cell>
          <cell r="NY191">
            <v>0</v>
          </cell>
          <cell r="NZ191">
            <v>0</v>
          </cell>
          <cell r="OA191">
            <v>0</v>
          </cell>
          <cell r="OB191">
            <v>0</v>
          </cell>
          <cell r="OC191">
            <v>0</v>
          </cell>
          <cell r="OD191">
            <v>0</v>
          </cell>
          <cell r="OE191">
            <v>0</v>
          </cell>
          <cell r="OL191">
            <v>0</v>
          </cell>
          <cell r="OM191">
            <v>0</v>
          </cell>
          <cell r="ON191">
            <v>0</v>
          </cell>
          <cell r="OO191">
            <v>0</v>
          </cell>
          <cell r="OP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H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DN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FG192">
            <v>0</v>
          </cell>
          <cell r="FH192">
            <v>0</v>
          </cell>
          <cell r="FI192">
            <v>0</v>
          </cell>
          <cell r="FJ192">
            <v>0</v>
          </cell>
          <cell r="IY192">
            <v>0</v>
          </cell>
          <cell r="IZ192">
            <v>0</v>
          </cell>
          <cell r="JA192">
            <v>0</v>
          </cell>
          <cell r="JB192">
            <v>0</v>
          </cell>
          <cell r="JC192">
            <v>0</v>
          </cell>
          <cell r="MC192">
            <v>0</v>
          </cell>
          <cell r="MD192">
            <v>0</v>
          </cell>
          <cell r="ME192">
            <v>0</v>
          </cell>
          <cell r="MF192">
            <v>0</v>
          </cell>
          <cell r="MG192">
            <v>0</v>
          </cell>
          <cell r="MH192">
            <v>0</v>
          </cell>
          <cell r="MI192">
            <v>0</v>
          </cell>
          <cell r="MJ192">
            <v>0</v>
          </cell>
          <cell r="MK192">
            <v>0</v>
          </cell>
          <cell r="ML192">
            <v>0</v>
          </cell>
          <cell r="MM192">
            <v>0</v>
          </cell>
          <cell r="MN192">
            <v>0</v>
          </cell>
          <cell r="MO192">
            <v>0</v>
          </cell>
          <cell r="MP192">
            <v>0</v>
          </cell>
          <cell r="MQ192">
            <v>0</v>
          </cell>
          <cell r="MR192">
            <v>0</v>
          </cell>
          <cell r="MS192">
            <v>0</v>
          </cell>
          <cell r="MT192">
            <v>0</v>
          </cell>
          <cell r="MU192">
            <v>0</v>
          </cell>
          <cell r="MV192">
            <v>0</v>
          </cell>
          <cell r="MW192">
            <v>0</v>
          </cell>
          <cell r="MX192">
            <v>0</v>
          </cell>
          <cell r="MY192">
            <v>0</v>
          </cell>
          <cell r="MZ192">
            <v>0</v>
          </cell>
          <cell r="NA192">
            <v>0</v>
          </cell>
          <cell r="NG192">
            <v>0</v>
          </cell>
          <cell r="NH192">
            <v>0</v>
          </cell>
          <cell r="NI192">
            <v>0</v>
          </cell>
          <cell r="NJ192">
            <v>0</v>
          </cell>
          <cell r="NK192">
            <v>0</v>
          </cell>
          <cell r="NL192">
            <v>0</v>
          </cell>
          <cell r="NM192">
            <v>0</v>
          </cell>
          <cell r="NN192">
            <v>0</v>
          </cell>
          <cell r="NO192">
            <v>0</v>
          </cell>
          <cell r="NP192">
            <v>0</v>
          </cell>
          <cell r="NQ192">
            <v>0</v>
          </cell>
          <cell r="NR192">
            <v>0</v>
          </cell>
          <cell r="NS192">
            <v>0</v>
          </cell>
          <cell r="NT192">
            <v>0</v>
          </cell>
          <cell r="NU192">
            <v>0</v>
          </cell>
          <cell r="NV192">
            <v>0</v>
          </cell>
          <cell r="NW192">
            <v>0</v>
          </cell>
          <cell r="NX192">
            <v>0</v>
          </cell>
          <cell r="NY192">
            <v>0</v>
          </cell>
          <cell r="NZ192">
            <v>0</v>
          </cell>
          <cell r="OA192">
            <v>0</v>
          </cell>
          <cell r="OB192">
            <v>0</v>
          </cell>
          <cell r="OC192">
            <v>0</v>
          </cell>
          <cell r="OD192">
            <v>0</v>
          </cell>
          <cell r="OE192">
            <v>0</v>
          </cell>
          <cell r="OL192">
            <v>0</v>
          </cell>
          <cell r="OM192">
            <v>0</v>
          </cell>
          <cell r="ON192">
            <v>0</v>
          </cell>
          <cell r="OO192">
            <v>0</v>
          </cell>
          <cell r="OP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H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DN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FG193">
            <v>0</v>
          </cell>
          <cell r="FH193">
            <v>0</v>
          </cell>
          <cell r="FI193">
            <v>0</v>
          </cell>
          <cell r="FJ193">
            <v>0</v>
          </cell>
          <cell r="IY193">
            <v>0</v>
          </cell>
          <cell r="IZ193">
            <v>0</v>
          </cell>
          <cell r="JA193">
            <v>0</v>
          </cell>
          <cell r="JB193">
            <v>0</v>
          </cell>
          <cell r="JC193">
            <v>0</v>
          </cell>
          <cell r="MC193">
            <v>0</v>
          </cell>
          <cell r="MD193">
            <v>0</v>
          </cell>
          <cell r="ME193">
            <v>0</v>
          </cell>
          <cell r="MF193">
            <v>0</v>
          </cell>
          <cell r="MG193">
            <v>0</v>
          </cell>
          <cell r="MH193">
            <v>0</v>
          </cell>
          <cell r="MI193">
            <v>0</v>
          </cell>
          <cell r="MJ193">
            <v>0</v>
          </cell>
          <cell r="MK193">
            <v>0</v>
          </cell>
          <cell r="ML193">
            <v>0</v>
          </cell>
          <cell r="MM193">
            <v>0</v>
          </cell>
          <cell r="MN193">
            <v>0</v>
          </cell>
          <cell r="MO193">
            <v>0</v>
          </cell>
          <cell r="MP193">
            <v>0</v>
          </cell>
          <cell r="MQ193">
            <v>0</v>
          </cell>
          <cell r="MR193">
            <v>0</v>
          </cell>
          <cell r="MS193">
            <v>0</v>
          </cell>
          <cell r="MT193">
            <v>0</v>
          </cell>
          <cell r="MU193">
            <v>0</v>
          </cell>
          <cell r="MV193">
            <v>0</v>
          </cell>
          <cell r="MW193">
            <v>0</v>
          </cell>
          <cell r="MX193">
            <v>0</v>
          </cell>
          <cell r="MY193">
            <v>0</v>
          </cell>
          <cell r="MZ193">
            <v>0</v>
          </cell>
          <cell r="NA193">
            <v>0</v>
          </cell>
          <cell r="NG193">
            <v>0</v>
          </cell>
          <cell r="NH193">
            <v>0</v>
          </cell>
          <cell r="NI193">
            <v>0</v>
          </cell>
          <cell r="NJ193">
            <v>0</v>
          </cell>
          <cell r="NK193">
            <v>0</v>
          </cell>
          <cell r="NL193">
            <v>0</v>
          </cell>
          <cell r="NM193">
            <v>0</v>
          </cell>
          <cell r="NN193">
            <v>0</v>
          </cell>
          <cell r="NO193">
            <v>0</v>
          </cell>
          <cell r="NP193">
            <v>0</v>
          </cell>
          <cell r="NQ193">
            <v>0</v>
          </cell>
          <cell r="NR193">
            <v>0</v>
          </cell>
          <cell r="NS193">
            <v>0</v>
          </cell>
          <cell r="NT193">
            <v>0</v>
          </cell>
          <cell r="NU193">
            <v>0</v>
          </cell>
          <cell r="NV193">
            <v>0</v>
          </cell>
          <cell r="NW193">
            <v>0</v>
          </cell>
          <cell r="NX193">
            <v>0</v>
          </cell>
          <cell r="NY193">
            <v>0</v>
          </cell>
          <cell r="NZ193">
            <v>0</v>
          </cell>
          <cell r="OA193">
            <v>0</v>
          </cell>
          <cell r="OB193">
            <v>0</v>
          </cell>
          <cell r="OC193">
            <v>0</v>
          </cell>
          <cell r="OD193">
            <v>0</v>
          </cell>
          <cell r="OE193">
            <v>0</v>
          </cell>
          <cell r="OL193">
            <v>0</v>
          </cell>
          <cell r="OM193">
            <v>0</v>
          </cell>
          <cell r="ON193">
            <v>0</v>
          </cell>
          <cell r="OO193">
            <v>0</v>
          </cell>
          <cell r="OP19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паспорт бюджет"/>
      <sheetName val=" 5 анализ эконом эфф"/>
      <sheetName val="6.1. Паспорт сетевой график"/>
      <sheetName val="6.2. Паспорт фин осв ввод"/>
      <sheetName val="7.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>
        <row r="30">
          <cell r="C30" t="str">
            <v>с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zoomScale="60" zoomScaleNormal="10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29" t="s">
        <v>22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21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203" t="s">
        <v>472</v>
      </c>
      <c r="B5" s="203"/>
      <c r="C5" s="203"/>
      <c r="D5" s="67"/>
      <c r="E5" s="67"/>
      <c r="F5" s="67"/>
      <c r="G5" s="67"/>
      <c r="H5" s="67"/>
      <c r="I5" s="67"/>
      <c r="J5" s="67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07" t="s">
        <v>5</v>
      </c>
      <c r="B7" s="207"/>
      <c r="C7" s="207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08" t="s">
        <v>265</v>
      </c>
      <c r="B9" s="208"/>
      <c r="C9" s="208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04" t="s">
        <v>4</v>
      </c>
      <c r="B10" s="204"/>
      <c r="C10" s="204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08" t="s">
        <v>462</v>
      </c>
      <c r="B12" s="208"/>
      <c r="C12" s="208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04" t="s">
        <v>3</v>
      </c>
      <c r="B13" s="204"/>
      <c r="C13" s="204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3" customHeight="1" x14ac:dyDescent="0.2">
      <c r="A15" s="209" t="str">
        <f>VLOOKUP(A12,'[1]6.2. отчет'!$A:$C,3,0)</f>
        <v>Модернизация ПС 35/10 кВ Ойсунгур с установкой шкафа контроля изоляции ШПТ-РА ШКИ-КХЛ4</v>
      </c>
      <c r="B15" s="210"/>
      <c r="C15" s="21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04" t="s">
        <v>2</v>
      </c>
      <c r="B16" s="204"/>
      <c r="C16" s="20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205" t="s">
        <v>255</v>
      </c>
      <c r="B18" s="206"/>
      <c r="C18" s="20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0.75" customHeight="1" x14ac:dyDescent="0.2">
      <c r="A20" s="19" t="s">
        <v>1</v>
      </c>
      <c r="B20" s="28" t="s">
        <v>20</v>
      </c>
      <c r="C20" s="27" t="s">
        <v>19</v>
      </c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1"/>
      <c r="V20" s="21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1"/>
      <c r="U21" s="21"/>
      <c r="V21" s="21"/>
    </row>
    <row r="22" spans="1:22" s="2" customFormat="1" ht="39" customHeight="1" x14ac:dyDescent="0.2">
      <c r="A22" s="18" t="s">
        <v>18</v>
      </c>
      <c r="B22" s="31" t="s">
        <v>148</v>
      </c>
      <c r="C22" s="126" t="s">
        <v>461</v>
      </c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1"/>
      <c r="U22" s="21"/>
      <c r="V22" s="21"/>
    </row>
    <row r="23" spans="1:22" s="2" customFormat="1" ht="30" customHeight="1" x14ac:dyDescent="0.2">
      <c r="A23" s="18" t="s">
        <v>17</v>
      </c>
      <c r="B23" s="26" t="s">
        <v>451</v>
      </c>
      <c r="C23" s="185" t="s">
        <v>455</v>
      </c>
      <c r="D23" s="23"/>
      <c r="E23" s="23"/>
      <c r="F23" s="23"/>
      <c r="G23" s="23"/>
      <c r="H23" s="23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1"/>
      <c r="U23" s="21"/>
      <c r="V23" s="21"/>
    </row>
    <row r="24" spans="1:22" s="2" customFormat="1" ht="22.5" customHeight="1" x14ac:dyDescent="0.2">
      <c r="A24" s="200"/>
      <c r="B24" s="201"/>
      <c r="C24" s="202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1"/>
      <c r="U24" s="21"/>
      <c r="V24" s="21"/>
    </row>
    <row r="25" spans="1:22" s="181" customFormat="1" ht="58.5" customHeight="1" x14ac:dyDescent="0.2">
      <c r="A25" s="175" t="s">
        <v>16</v>
      </c>
      <c r="B25" s="176" t="s">
        <v>226</v>
      </c>
      <c r="C25" s="177" t="s">
        <v>457</v>
      </c>
      <c r="D25" s="178"/>
      <c r="E25" s="178"/>
      <c r="F25" s="178"/>
      <c r="G25" s="178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80"/>
      <c r="T25" s="180"/>
      <c r="U25" s="180"/>
      <c r="V25" s="180"/>
    </row>
    <row r="26" spans="1:22" s="181" customFormat="1" ht="42.75" customHeight="1" x14ac:dyDescent="0.2">
      <c r="A26" s="175" t="s">
        <v>15</v>
      </c>
      <c r="B26" s="176" t="s">
        <v>28</v>
      </c>
      <c r="C26" s="177" t="s">
        <v>266</v>
      </c>
      <c r="D26" s="178"/>
      <c r="E26" s="178"/>
      <c r="F26" s="178"/>
      <c r="G26" s="178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80"/>
      <c r="T26" s="180"/>
      <c r="U26" s="180"/>
      <c r="V26" s="180"/>
    </row>
    <row r="27" spans="1:22" s="181" customFormat="1" ht="51.75" customHeight="1" x14ac:dyDescent="0.2">
      <c r="A27" s="175" t="s">
        <v>13</v>
      </c>
      <c r="B27" s="176" t="s">
        <v>27</v>
      </c>
      <c r="C27" s="177" t="s">
        <v>466</v>
      </c>
      <c r="D27" s="178"/>
      <c r="E27" s="178"/>
      <c r="F27" s="178"/>
      <c r="G27" s="178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80"/>
      <c r="T27" s="180"/>
      <c r="U27" s="180"/>
      <c r="V27" s="180"/>
    </row>
    <row r="28" spans="1:22" s="181" customFormat="1" ht="42.75" customHeight="1" x14ac:dyDescent="0.2">
      <c r="A28" s="175" t="s">
        <v>12</v>
      </c>
      <c r="B28" s="176" t="s">
        <v>227</v>
      </c>
      <c r="C28" s="177" t="s">
        <v>267</v>
      </c>
      <c r="D28" s="178"/>
      <c r="E28" s="178"/>
      <c r="F28" s="178"/>
      <c r="G28" s="178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80"/>
      <c r="T28" s="180"/>
      <c r="U28" s="180"/>
      <c r="V28" s="180"/>
    </row>
    <row r="29" spans="1:22" s="181" customFormat="1" ht="51.75" customHeight="1" x14ac:dyDescent="0.2">
      <c r="A29" s="175" t="s">
        <v>10</v>
      </c>
      <c r="B29" s="176" t="s">
        <v>228</v>
      </c>
      <c r="C29" s="177" t="s">
        <v>267</v>
      </c>
      <c r="D29" s="178"/>
      <c r="E29" s="178"/>
      <c r="F29" s="178"/>
      <c r="G29" s="178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80"/>
      <c r="T29" s="180"/>
      <c r="U29" s="180"/>
      <c r="V29" s="180"/>
    </row>
    <row r="30" spans="1:22" s="181" customFormat="1" ht="51.75" customHeight="1" x14ac:dyDescent="0.2">
      <c r="A30" s="175" t="s">
        <v>8</v>
      </c>
      <c r="B30" s="176" t="s">
        <v>229</v>
      </c>
      <c r="C30" s="177" t="s">
        <v>267</v>
      </c>
      <c r="D30" s="178"/>
      <c r="E30" s="178"/>
      <c r="F30" s="178"/>
      <c r="G30" s="178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80"/>
      <c r="T30" s="180"/>
      <c r="U30" s="180"/>
      <c r="V30" s="180"/>
    </row>
    <row r="31" spans="1:22" s="181" customFormat="1" ht="51.75" customHeight="1" x14ac:dyDescent="0.2">
      <c r="A31" s="175" t="s">
        <v>26</v>
      </c>
      <c r="B31" s="176" t="s">
        <v>230</v>
      </c>
      <c r="C31" s="177" t="s">
        <v>267</v>
      </c>
      <c r="D31" s="178"/>
      <c r="E31" s="178"/>
      <c r="F31" s="178"/>
      <c r="G31" s="178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80"/>
      <c r="T31" s="180"/>
      <c r="U31" s="180"/>
      <c r="V31" s="180"/>
    </row>
    <row r="32" spans="1:22" s="181" customFormat="1" ht="51.75" customHeight="1" x14ac:dyDescent="0.2">
      <c r="A32" s="175" t="s">
        <v>24</v>
      </c>
      <c r="B32" s="176" t="s">
        <v>231</v>
      </c>
      <c r="C32" s="177" t="s">
        <v>267</v>
      </c>
      <c r="D32" s="178"/>
      <c r="E32" s="178"/>
      <c r="F32" s="178"/>
      <c r="G32" s="178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80"/>
      <c r="T32" s="180"/>
      <c r="U32" s="180"/>
      <c r="V32" s="180"/>
    </row>
    <row r="33" spans="1:22" s="181" customFormat="1" ht="101.25" customHeight="1" x14ac:dyDescent="0.2">
      <c r="A33" s="175" t="s">
        <v>23</v>
      </c>
      <c r="B33" s="176" t="s">
        <v>232</v>
      </c>
      <c r="C33" s="176" t="s">
        <v>268</v>
      </c>
      <c r="D33" s="178"/>
      <c r="E33" s="178"/>
      <c r="F33" s="178"/>
      <c r="G33" s="178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80"/>
      <c r="T33" s="180"/>
      <c r="U33" s="180"/>
      <c r="V33" s="180"/>
    </row>
    <row r="34" spans="1:22" ht="111" customHeight="1" x14ac:dyDescent="0.25">
      <c r="A34" s="18" t="s">
        <v>242</v>
      </c>
      <c r="B34" s="30" t="s">
        <v>233</v>
      </c>
      <c r="C34" s="19" t="s">
        <v>268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58.5" customHeight="1" x14ac:dyDescent="0.25">
      <c r="A35" s="18" t="s">
        <v>236</v>
      </c>
      <c r="B35" s="30" t="s">
        <v>25</v>
      </c>
      <c r="C35" s="19" t="s">
        <v>267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51.75" customHeight="1" x14ac:dyDescent="0.25">
      <c r="A36" s="18" t="s">
        <v>243</v>
      </c>
      <c r="B36" s="30" t="s">
        <v>234</v>
      </c>
      <c r="C36" s="19" t="s">
        <v>268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43.5" customHeight="1" x14ac:dyDescent="0.25">
      <c r="A37" s="18" t="s">
        <v>237</v>
      </c>
      <c r="B37" s="30" t="s">
        <v>235</v>
      </c>
      <c r="C37" s="19" t="s">
        <v>268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43.5" customHeight="1" x14ac:dyDescent="0.25">
      <c r="A38" s="18" t="s">
        <v>244</v>
      </c>
      <c r="B38" s="30" t="s">
        <v>144</v>
      </c>
      <c r="C38" s="19" t="s">
        <v>267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23.25" customHeight="1" x14ac:dyDescent="0.25">
      <c r="A39" s="200"/>
      <c r="B39" s="201"/>
      <c r="C39" s="202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s="75" customFormat="1" ht="101.25" customHeight="1" x14ac:dyDescent="0.25">
      <c r="A40" s="72" t="s">
        <v>238</v>
      </c>
      <c r="B40" s="30" t="s">
        <v>256</v>
      </c>
      <c r="C40" s="174" t="s">
        <v>289</v>
      </c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</row>
    <row r="41" spans="1:22" ht="18.75" customHeight="1" x14ac:dyDescent="0.25">
      <c r="A41" s="200"/>
      <c r="B41" s="201"/>
      <c r="C41" s="202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101.25" customHeight="1" x14ac:dyDescent="0.25">
      <c r="A42" s="125" t="s">
        <v>245</v>
      </c>
      <c r="B42" s="66" t="s">
        <v>282</v>
      </c>
      <c r="C42" s="123" t="s">
        <v>283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84" customHeight="1" x14ac:dyDescent="0.25">
      <c r="A43" s="125" t="s">
        <v>239</v>
      </c>
      <c r="B43" s="66" t="s">
        <v>284</v>
      </c>
      <c r="C43" s="123" t="s">
        <v>285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92.75" customHeight="1" x14ac:dyDescent="0.25">
      <c r="A44" s="125" t="s">
        <v>291</v>
      </c>
      <c r="B44" s="66" t="s">
        <v>286</v>
      </c>
      <c r="C44" s="123" t="s">
        <v>287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01.25" customHeight="1" x14ac:dyDescent="0.25">
      <c r="A45" s="125" t="s">
        <v>280</v>
      </c>
      <c r="B45" s="66" t="s">
        <v>288</v>
      </c>
      <c r="C45" s="124" t="s">
        <v>289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01.25" customHeight="1" x14ac:dyDescent="0.25">
      <c r="A46" s="125" t="s">
        <v>281</v>
      </c>
      <c r="B46" s="66" t="s">
        <v>290</v>
      </c>
      <c r="C46" s="124" t="s">
        <v>289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101.25" customHeight="1" x14ac:dyDescent="0.25">
      <c r="A47" s="125" t="s">
        <v>292</v>
      </c>
      <c r="B47" s="66" t="s">
        <v>256</v>
      </c>
      <c r="C47" s="124" t="s">
        <v>289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s="75" customFormat="1" ht="75.75" customHeight="1" x14ac:dyDescent="0.25">
      <c r="A48" s="125" t="s">
        <v>293</v>
      </c>
      <c r="B48" s="30" t="s">
        <v>261</v>
      </c>
      <c r="C48" s="73">
        <f>'6.2. Паспорт фин осв ввод'!D24</f>
        <v>0.4654329874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</row>
    <row r="49" spans="1:22" s="75" customFormat="1" ht="71.25" customHeight="1" x14ac:dyDescent="0.25">
      <c r="A49" s="125" t="s">
        <v>294</v>
      </c>
      <c r="B49" s="30" t="s">
        <v>262</v>
      </c>
      <c r="C49" s="73">
        <f>'6.2. Паспорт фин осв ввод'!D30</f>
        <v>0.39684993000000002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</row>
    <row r="50" spans="1:2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:22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:2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:22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:22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:22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:22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:22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:22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:22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:22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:22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:22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:22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:22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:22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:22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:22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:22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:22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:22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:22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:22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:22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:22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:22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:22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:22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:22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:22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:22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:22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:22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:22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:22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:22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:22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:22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:22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:22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:22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22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22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:22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:22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:22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:22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:22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:22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:22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:22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:22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:22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:22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:22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:22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:22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:22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:22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:22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:22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:22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:22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:22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:22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:22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:22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:22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:22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:22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:22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:22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:22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:22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:22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:22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:22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:22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:22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:22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:22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:22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:22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:22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:22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:22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:22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:22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:22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:22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:22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:22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:22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:22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:22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:22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:22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:22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:22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:22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:22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:22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:22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:22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:22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:22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:22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:22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:22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:22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:22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:22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:22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:22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:22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:22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:22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:22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:22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:22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:22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:22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:22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:22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:22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:22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:22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:22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:22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:22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:22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:22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:22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:22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:22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:22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:22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:22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:22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:22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:22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</row>
  </sheetData>
  <mergeCells count="12">
    <mergeCell ref="A39:C39"/>
    <mergeCell ref="A41:C41"/>
    <mergeCell ref="A5:C5"/>
    <mergeCell ref="A16:C16"/>
    <mergeCell ref="A18:C18"/>
    <mergeCell ref="A7:C7"/>
    <mergeCell ref="A9:C9"/>
    <mergeCell ref="A10:C10"/>
    <mergeCell ref="A12:C12"/>
    <mergeCell ref="A13:C13"/>
    <mergeCell ref="A15:C15"/>
    <mergeCell ref="A24:C24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4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92"/>
  <sheetViews>
    <sheetView topLeftCell="A6" zoomScale="55" zoomScaleNormal="55" workbookViewId="0">
      <selection activeCell="C20" sqref="C20:K22"/>
    </sheetView>
  </sheetViews>
  <sheetFormatPr defaultRowHeight="15.75" x14ac:dyDescent="0.25"/>
  <cols>
    <col min="1" max="1" width="9.140625" style="35"/>
    <col min="2" max="2" width="57.85546875" style="35" customWidth="1"/>
    <col min="3" max="3" width="13.7109375" style="35" customWidth="1"/>
    <col min="4" max="4" width="12.7109375" style="35" customWidth="1"/>
    <col min="5" max="5" width="21.5703125" style="35" customWidth="1"/>
    <col min="6" max="6" width="20.28515625" style="35" customWidth="1"/>
    <col min="7" max="7" width="14.140625" style="36" customWidth="1"/>
    <col min="8" max="16384" width="9.140625" style="35"/>
  </cols>
  <sheetData>
    <row r="1" spans="1:7" x14ac:dyDescent="0.25">
      <c r="A1" s="36"/>
      <c r="B1" s="36"/>
      <c r="C1" s="36"/>
      <c r="D1" s="36"/>
      <c r="E1" s="36"/>
      <c r="F1" s="36"/>
    </row>
    <row r="2" spans="1:7" x14ac:dyDescent="0.25">
      <c r="A2" s="36"/>
      <c r="B2" s="36"/>
      <c r="C2" s="36"/>
      <c r="D2" s="36"/>
      <c r="E2" s="36"/>
      <c r="F2" s="36"/>
    </row>
    <row r="3" spans="1:7" x14ac:dyDescent="0.25">
      <c r="A3" s="36"/>
      <c r="B3" s="36"/>
      <c r="C3" s="36"/>
      <c r="D3" s="36"/>
      <c r="E3" s="36"/>
      <c r="F3" s="36"/>
    </row>
    <row r="4" spans="1:7" ht="18.75" customHeight="1" x14ac:dyDescent="0.25">
      <c r="A4" s="203" t="str">
        <f>'1. паспорт местоположение'!$A$5</f>
        <v>Год раскрытия информации: 2019 год</v>
      </c>
      <c r="B4" s="203"/>
      <c r="C4" s="203"/>
      <c r="D4" s="203"/>
      <c r="E4" s="203"/>
      <c r="F4" s="203"/>
      <c r="G4" s="203"/>
    </row>
    <row r="5" spans="1:7" x14ac:dyDescent="0.25">
      <c r="A5" s="36"/>
      <c r="B5" s="36"/>
      <c r="C5" s="36"/>
      <c r="D5" s="36"/>
      <c r="E5" s="36"/>
      <c r="F5" s="36"/>
    </row>
    <row r="6" spans="1:7" ht="18.75" x14ac:dyDescent="0.25">
      <c r="A6" s="207" t="s">
        <v>5</v>
      </c>
      <c r="B6" s="207"/>
      <c r="C6" s="207"/>
      <c r="D6" s="207"/>
      <c r="E6" s="207"/>
      <c r="F6" s="207"/>
      <c r="G6" s="207"/>
    </row>
    <row r="7" spans="1:7" ht="18.75" x14ac:dyDescent="0.25">
      <c r="A7" s="11"/>
      <c r="B7" s="11"/>
      <c r="C7" s="11"/>
      <c r="D7" s="11"/>
      <c r="E7" s="11"/>
      <c r="F7" s="11"/>
      <c r="G7" s="11"/>
    </row>
    <row r="8" spans="1:7" x14ac:dyDescent="0.25">
      <c r="A8" s="208" t="s">
        <v>265</v>
      </c>
      <c r="B8" s="208"/>
      <c r="C8" s="208"/>
      <c r="D8" s="208"/>
      <c r="E8" s="208"/>
      <c r="F8" s="208"/>
      <c r="G8" s="208"/>
    </row>
    <row r="9" spans="1:7" ht="18.75" customHeight="1" x14ac:dyDescent="0.25">
      <c r="A9" s="204" t="s">
        <v>4</v>
      </c>
      <c r="B9" s="204"/>
      <c r="C9" s="204"/>
      <c r="D9" s="204"/>
      <c r="E9" s="204"/>
      <c r="F9" s="204"/>
      <c r="G9" s="204"/>
    </row>
    <row r="10" spans="1:7" ht="18.75" x14ac:dyDescent="0.25">
      <c r="A10" s="11"/>
      <c r="B10" s="11"/>
      <c r="C10" s="11"/>
      <c r="D10" s="11"/>
      <c r="E10" s="11"/>
      <c r="F10" s="11"/>
      <c r="G10" s="11"/>
    </row>
    <row r="11" spans="1:7" x14ac:dyDescent="0.25">
      <c r="A11" s="208" t="str">
        <f>'1. паспорт местоположение'!A12:C12</f>
        <v>I_Che220_18</v>
      </c>
      <c r="B11" s="208"/>
      <c r="C11" s="208"/>
      <c r="D11" s="208"/>
      <c r="E11" s="208"/>
      <c r="F11" s="208"/>
      <c r="G11" s="208"/>
    </row>
    <row r="12" spans="1:7" x14ac:dyDescent="0.25">
      <c r="A12" s="204" t="s">
        <v>3</v>
      </c>
      <c r="B12" s="204"/>
      <c r="C12" s="204"/>
      <c r="D12" s="204"/>
      <c r="E12" s="204"/>
      <c r="F12" s="204"/>
      <c r="G12" s="204"/>
    </row>
    <row r="13" spans="1:7" ht="16.5" customHeight="1" x14ac:dyDescent="0.25">
      <c r="A13" s="9"/>
      <c r="B13" s="9"/>
      <c r="C13" s="9"/>
      <c r="D13" s="9"/>
      <c r="E13" s="9"/>
      <c r="F13" s="9"/>
      <c r="G13" s="9"/>
    </row>
    <row r="14" spans="1:7" x14ac:dyDescent="0.25">
      <c r="A14" s="208" t="str">
        <f>'1. паспорт местоположение'!A15:C15</f>
        <v>Модернизация ПС 35/10 кВ Ойсунгур с установкой шкафа контроля изоляции ШПТ-РА ШКИ-КХЛ4</v>
      </c>
      <c r="B14" s="208"/>
      <c r="C14" s="208"/>
      <c r="D14" s="208"/>
      <c r="E14" s="208"/>
      <c r="F14" s="208"/>
      <c r="G14" s="208"/>
    </row>
    <row r="15" spans="1:7" ht="15.75" customHeight="1" x14ac:dyDescent="0.25">
      <c r="A15" s="204" t="s">
        <v>2</v>
      </c>
      <c r="B15" s="204"/>
      <c r="C15" s="204"/>
      <c r="D15" s="204"/>
      <c r="E15" s="204"/>
      <c r="F15" s="204"/>
      <c r="G15" s="204"/>
    </row>
    <row r="16" spans="1:7" x14ac:dyDescent="0.25">
      <c r="A16" s="283"/>
      <c r="B16" s="283"/>
      <c r="C16" s="283"/>
      <c r="D16" s="283"/>
      <c r="E16" s="283"/>
      <c r="F16" s="283"/>
      <c r="G16" s="283"/>
    </row>
    <row r="17" spans="1:11" x14ac:dyDescent="0.25">
      <c r="A17" s="36"/>
    </row>
    <row r="18" spans="1:11" x14ac:dyDescent="0.25">
      <c r="A18" s="287" t="s">
        <v>251</v>
      </c>
      <c r="B18" s="287"/>
      <c r="C18" s="287"/>
      <c r="D18" s="287"/>
      <c r="E18" s="287"/>
      <c r="F18" s="287"/>
      <c r="G18" s="287"/>
    </row>
    <row r="19" spans="1:11" x14ac:dyDescent="0.25">
      <c r="A19" s="36"/>
      <c r="B19" s="36"/>
      <c r="C19" s="36"/>
      <c r="D19" s="36"/>
      <c r="E19" s="36"/>
      <c r="F19" s="36"/>
    </row>
    <row r="20" spans="1:11" ht="33" customHeight="1" x14ac:dyDescent="0.25">
      <c r="A20" s="284" t="s">
        <v>100</v>
      </c>
      <c r="B20" s="284" t="s">
        <v>99</v>
      </c>
      <c r="C20" s="272" t="s">
        <v>98</v>
      </c>
      <c r="D20" s="272"/>
      <c r="E20" s="286" t="s">
        <v>97</v>
      </c>
      <c r="F20" s="286"/>
      <c r="G20" s="288" t="s">
        <v>473</v>
      </c>
      <c r="H20" s="282" t="s">
        <v>470</v>
      </c>
      <c r="I20" s="282"/>
      <c r="J20" s="282"/>
      <c r="K20" s="282"/>
    </row>
    <row r="21" spans="1:11" ht="46.5" customHeight="1" x14ac:dyDescent="0.25">
      <c r="A21" s="285"/>
      <c r="B21" s="285"/>
      <c r="C21" s="272"/>
      <c r="D21" s="272"/>
      <c r="E21" s="286"/>
      <c r="F21" s="286"/>
      <c r="G21" s="289"/>
      <c r="H21" s="272" t="s">
        <v>0</v>
      </c>
      <c r="I21" s="272"/>
      <c r="J21" s="272" t="s">
        <v>439</v>
      </c>
      <c r="K21" s="272"/>
    </row>
    <row r="22" spans="1:11" ht="89.25" customHeight="1" x14ac:dyDescent="0.25">
      <c r="A22" s="279"/>
      <c r="B22" s="279"/>
      <c r="C22" s="49" t="s">
        <v>0</v>
      </c>
      <c r="D22" s="49" t="s">
        <v>439</v>
      </c>
      <c r="E22" s="172" t="s">
        <v>475</v>
      </c>
      <c r="F22" s="173" t="s">
        <v>474</v>
      </c>
      <c r="G22" s="290"/>
      <c r="H22" s="50" t="s">
        <v>240</v>
      </c>
      <c r="I22" s="50" t="s">
        <v>241</v>
      </c>
      <c r="J22" s="50" t="s">
        <v>240</v>
      </c>
      <c r="K22" s="50" t="s">
        <v>241</v>
      </c>
    </row>
    <row r="23" spans="1:11" ht="19.5" customHeight="1" x14ac:dyDescent="0.25">
      <c r="A23" s="42">
        <v>1</v>
      </c>
      <c r="B23" s="42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12</v>
      </c>
      <c r="I23" s="42">
        <v>13</v>
      </c>
      <c r="J23" s="42">
        <v>14</v>
      </c>
      <c r="K23" s="42">
        <v>15</v>
      </c>
    </row>
    <row r="24" spans="1:11" s="128" customFormat="1" ht="52.5" customHeight="1" x14ac:dyDescent="0.25">
      <c r="A24" s="47">
        <v>1</v>
      </c>
      <c r="B24" s="46" t="s">
        <v>96</v>
      </c>
      <c r="C24" s="76" t="str">
        <f>VLOOKUP($A$11,'[1]6.2. отчет'!$D:$K,2,0)</f>
        <v>нд</v>
      </c>
      <c r="D24" s="76">
        <f>VLOOKUP($A$11,'[1]6.2. отчет'!$D:$K,5,0)</f>
        <v>0.4654329874</v>
      </c>
      <c r="E24" s="76">
        <f>VLOOKUP($A$11,'[1]6.2. отчет'!$D:$K,7,0)</f>
        <v>2.8499299999999997E-3</v>
      </c>
      <c r="F24" s="76">
        <f>VLOOKUP($A$11,'[1]6.2. отчет'!$D:$K,8,0)</f>
        <v>2.8499299999999997E-3</v>
      </c>
      <c r="G24" s="76">
        <f>VLOOKUP($A$11,'[1]6.2. отчет'!$D:$BL,9,0)</f>
        <v>0</v>
      </c>
      <c r="H24" s="76" t="str">
        <f>VLOOKUP($A$11,'[1]6.2. отчет'!$D:$BL,15,0)</f>
        <v>нд</v>
      </c>
      <c r="I24" s="76" t="str">
        <f>VLOOKUP($A$11,'[1]6.2. отчет'!$D:$CU,45,0)</f>
        <v>нд</v>
      </c>
      <c r="J24" s="76">
        <f>VLOOKUP($A$11,'[1]6.2. отчет'!$D:$BL,56,0)</f>
        <v>0</v>
      </c>
      <c r="K24" s="76">
        <f>VLOOKUP($A$11,'[1]6.2. отчет'!$D:$CU,86,0)</f>
        <v>0</v>
      </c>
    </row>
    <row r="25" spans="1:11" s="128" customFormat="1" ht="23.25" customHeight="1" x14ac:dyDescent="0.25">
      <c r="A25" s="44" t="s">
        <v>95</v>
      </c>
      <c r="B25" s="33" t="s">
        <v>94</v>
      </c>
      <c r="C25" s="76" t="str">
        <f t="shared" ref="C25:C26" si="0">H25</f>
        <v>нд</v>
      </c>
      <c r="D25" s="76">
        <f>G25+J25</f>
        <v>0</v>
      </c>
      <c r="E25" s="76">
        <f t="shared" ref="E25:E28" si="1">F25+G25</f>
        <v>0</v>
      </c>
      <c r="F25" s="76">
        <f t="shared" ref="F25:F26" si="2">J25</f>
        <v>0</v>
      </c>
      <c r="G25" s="76">
        <f>VLOOKUP($A$11,'[1]6.2. отчет'!$D:$BL,10,0)</f>
        <v>0</v>
      </c>
      <c r="H25" s="76" t="str">
        <f>VLOOKUP($A$11,'[1]6.2. отчет'!$D:$BL,16,0)</f>
        <v>нд</v>
      </c>
      <c r="I25" s="76" t="str">
        <f>IF(H25=0,0,VLOOKUP($A$11,'[1]6.2. отчет'!$D:$CU,46,0))</f>
        <v>нд</v>
      </c>
      <c r="J25" s="76">
        <f>VLOOKUP($A$11,'[1]6.2. отчет'!$D:$BL,57,0)</f>
        <v>0</v>
      </c>
      <c r="K25" s="76">
        <f>IF(J25=0,0,VLOOKUP($A$11,'[1]6.2. отчет'!$D:$CU,87,0))</f>
        <v>0</v>
      </c>
    </row>
    <row r="26" spans="1:11" s="128" customFormat="1" ht="21" customHeight="1" x14ac:dyDescent="0.25">
      <c r="A26" s="44" t="s">
        <v>93</v>
      </c>
      <c r="B26" s="33" t="s">
        <v>92</v>
      </c>
      <c r="C26" s="76" t="str">
        <f t="shared" si="0"/>
        <v>нд</v>
      </c>
      <c r="D26" s="76">
        <f>G26+J26</f>
        <v>0</v>
      </c>
      <c r="E26" s="76">
        <f t="shared" si="1"/>
        <v>0</v>
      </c>
      <c r="F26" s="76">
        <f t="shared" si="2"/>
        <v>0</v>
      </c>
      <c r="G26" s="76">
        <f>VLOOKUP($A$11,'[1]6.2. отчет'!$D:$BL,11,0)</f>
        <v>0</v>
      </c>
      <c r="H26" s="76" t="str">
        <f>VLOOKUP($A$11,'[1]6.2. отчет'!$D:$BL,17,0)</f>
        <v>нд</v>
      </c>
      <c r="I26" s="76" t="str">
        <f>IF(H26=0,0,VLOOKUP($A$11,'[1]6.2. отчет'!$D:$CU,47,0))</f>
        <v>нд</v>
      </c>
      <c r="J26" s="76">
        <f>VLOOKUP($A$11,'[1]6.2. отчет'!$D:$BL,58,0)</f>
        <v>0</v>
      </c>
      <c r="K26" s="76">
        <f>IF(J26=0,0,VLOOKUP($A$11,'[1]6.2. отчет'!$D:$CU,88,0))</f>
        <v>0</v>
      </c>
    </row>
    <row r="27" spans="1:11" s="128" customFormat="1" ht="36.75" customHeight="1" x14ac:dyDescent="0.25">
      <c r="A27" s="44" t="s">
        <v>91</v>
      </c>
      <c r="B27" s="33" t="s">
        <v>199</v>
      </c>
      <c r="C27" s="76" t="str">
        <f>IF(C24="нд","нд",C24-(C29+C28+C26+C25))</f>
        <v>нд</v>
      </c>
      <c r="D27" s="76">
        <f>G27+J27+D24-(G24+J24)</f>
        <v>0.4654329874</v>
      </c>
      <c r="E27" s="76">
        <f>F27+G27</f>
        <v>2.8499299999999997E-3</v>
      </c>
      <c r="F27" s="76">
        <f>F24-(F25+F26+F28+F29)</f>
        <v>2.8499299999999997E-3</v>
      </c>
      <c r="G27" s="76">
        <f>VLOOKUP($A$11,'[1]6.2. отчет'!$D:$BL,12,0)</f>
        <v>0</v>
      </c>
      <c r="H27" s="76" t="str">
        <f>VLOOKUP($A$11,'[1]6.2. отчет'!$D:$BL,18,0)</f>
        <v>нд</v>
      </c>
      <c r="I27" s="76" t="str">
        <f>IF(H27=0,0,VLOOKUP($A$11,'[1]6.2. отчет'!$D:$CU,48,0))</f>
        <v>нд</v>
      </c>
      <c r="J27" s="76">
        <f>VLOOKUP($A$11,'[1]6.2. отчет'!$D:$BL,59,0)</f>
        <v>0</v>
      </c>
      <c r="K27" s="76">
        <f>IF(J27=0,0,VLOOKUP($A$11,'[1]6.2. отчет'!$D:$CU,89,0))</f>
        <v>0</v>
      </c>
    </row>
    <row r="28" spans="1:11" s="128" customFormat="1" ht="21" customHeight="1" x14ac:dyDescent="0.25">
      <c r="A28" s="44" t="s">
        <v>90</v>
      </c>
      <c r="B28" s="33" t="s">
        <v>89</v>
      </c>
      <c r="C28" s="76" t="str">
        <f>H28</f>
        <v>нд</v>
      </c>
      <c r="D28" s="76">
        <f t="shared" ref="D28:D29" si="3">G28+J28</f>
        <v>0</v>
      </c>
      <c r="E28" s="76">
        <f t="shared" si="1"/>
        <v>0</v>
      </c>
      <c r="F28" s="76">
        <v>0</v>
      </c>
      <c r="G28" s="76">
        <f>VLOOKUP($A$11,'[1]6.2. отчет'!$D:$BL,13,0)</f>
        <v>0</v>
      </c>
      <c r="H28" s="76" t="str">
        <f>VLOOKUP($A$11,'[1]6.2. отчет'!$D:$BL,19,0)</f>
        <v>нд</v>
      </c>
      <c r="I28" s="76" t="str">
        <f>IF(H28=0,0,VLOOKUP($A$11,'[1]6.2. отчет'!$D:$CU,49,0))</f>
        <v>нд</v>
      </c>
      <c r="J28" s="76">
        <f>VLOOKUP($A$11,'[1]6.2. отчет'!$D:$BL,60,0)</f>
        <v>0</v>
      </c>
      <c r="K28" s="76">
        <f>IF(J28=0,0,VLOOKUP($A$11,'[1]6.2. отчет'!$D:$CU,90,0))</f>
        <v>0</v>
      </c>
    </row>
    <row r="29" spans="1:11" s="128" customFormat="1" ht="19.5" customHeight="1" x14ac:dyDescent="0.25">
      <c r="A29" s="44" t="s">
        <v>88</v>
      </c>
      <c r="B29" s="48" t="s">
        <v>87</v>
      </c>
      <c r="C29" s="76" t="str">
        <f>H29</f>
        <v>нд</v>
      </c>
      <c r="D29" s="76">
        <f t="shared" si="3"/>
        <v>0</v>
      </c>
      <c r="E29" s="76">
        <f>F29+G29</f>
        <v>0</v>
      </c>
      <c r="F29" s="76">
        <v>0</v>
      </c>
      <c r="G29" s="76">
        <f>VLOOKUP($A$11,'[1]6.2. отчет'!$D:$BL,14,0)</f>
        <v>0</v>
      </c>
      <c r="H29" s="76" t="str">
        <f>VLOOKUP($A$11,'[1]6.2. отчет'!$D:$BL,20,0)</f>
        <v>нд</v>
      </c>
      <c r="I29" s="76" t="str">
        <f>IF(H29=0,0,VLOOKUP($A$11,'[1]6.2. отчет'!$D:$CU,50,0))</f>
        <v>нд</v>
      </c>
      <c r="J29" s="76">
        <f>VLOOKUP($A$11,'[1]6.2. отчет'!$D:$BL,61,0)</f>
        <v>0</v>
      </c>
      <c r="K29" s="76">
        <f>IF(J29=0,0,VLOOKUP($A$11,'[1]6.2. отчет'!$D:$CU,91,0))</f>
        <v>0</v>
      </c>
    </row>
    <row r="30" spans="1:11" s="128" customFormat="1" ht="47.25" x14ac:dyDescent="0.25">
      <c r="A30" s="47" t="s">
        <v>17</v>
      </c>
      <c r="B30" s="46" t="s">
        <v>86</v>
      </c>
      <c r="C30" s="76" t="str">
        <f>VLOOKUP($A$11,'[1]6.2. отчет'!$D:$DB,99,0)</f>
        <v>нд</v>
      </c>
      <c r="D30" s="76">
        <f>VLOOKUP($A$11,'[1]6.2. отчет'!$D:$FK,106,0)</f>
        <v>0.39684993000000002</v>
      </c>
      <c r="E30" s="76">
        <f>VLOOKUP($A$11,'[1]6.2. отчет'!$D:$FK,108,0)</f>
        <v>0.39684993000000002</v>
      </c>
      <c r="F30" s="76">
        <f>VLOOKUP($A$11,'[1]6.2. отчет'!$D:$FK,109,0)</f>
        <v>0</v>
      </c>
      <c r="G30" s="76">
        <f>VLOOKUP($A$11,'[1]6.2. отчет'!$D:$FK,110,0)</f>
        <v>0.39684993000000002</v>
      </c>
      <c r="H30" s="76" t="str">
        <f>VLOOKUP($A$11,'[1]6.2. отчет'!$D:$FK,115,0)</f>
        <v>нд</v>
      </c>
      <c r="I30" s="76" t="str">
        <f>VLOOKUP($A$11,'[1]6.2. отчет'!$D:$AGP,124,0)</f>
        <v>нд</v>
      </c>
      <c r="J30" s="76">
        <f>VLOOKUP($A$11,'[1]6.2. отчет'!$D:$FK,130,0)</f>
        <v>0</v>
      </c>
      <c r="K30" s="76">
        <f>VLOOKUP($A$11,'[1]6.2. отчет'!$D:$FK,155,0)</f>
        <v>0</v>
      </c>
    </row>
    <row r="31" spans="1:11" s="128" customFormat="1" ht="21" customHeight="1" x14ac:dyDescent="0.25">
      <c r="A31" s="47" t="s">
        <v>85</v>
      </c>
      <c r="B31" s="33" t="s">
        <v>84</v>
      </c>
      <c r="C31" s="76" t="str">
        <f>VLOOKUP($A$11,'[1]6.2. отчет'!$D:$DB,100,0)</f>
        <v>нд</v>
      </c>
      <c r="D31" s="76" t="str">
        <f>C31</f>
        <v>нд</v>
      </c>
      <c r="E31" s="76">
        <f>F31+G31</f>
        <v>0</v>
      </c>
      <c r="F31" s="76">
        <f>J31</f>
        <v>0</v>
      </c>
      <c r="G31" s="76">
        <f>VLOOKUP($A$11,'[1]6.2. отчет'!$D:$FK,111,0)</f>
        <v>0</v>
      </c>
      <c r="H31" s="76" t="str">
        <f>C31</f>
        <v>нд</v>
      </c>
      <c r="I31" s="76" t="str">
        <f>D31</f>
        <v>нд</v>
      </c>
      <c r="J31" s="76">
        <f>VLOOKUP($A$11,'[1]6.2. отчет'!$D:$FK,131,0)</f>
        <v>0</v>
      </c>
      <c r="K31" s="76">
        <f>IF(J31=0,0,VLOOKUP($A$11,'[1]6.2. отчет'!$D:$FK,156,0))</f>
        <v>0</v>
      </c>
    </row>
    <row r="32" spans="1:11" s="128" customFormat="1" ht="31.5" x14ac:dyDescent="0.25">
      <c r="A32" s="47" t="s">
        <v>83</v>
      </c>
      <c r="B32" s="33" t="s">
        <v>82</v>
      </c>
      <c r="C32" s="76" t="str">
        <f>VLOOKUP($A$11,'[1]6.2. отчет'!$D:$DB,101,0)</f>
        <v>нд</v>
      </c>
      <c r="D32" s="76" t="str">
        <f t="shared" ref="D32:D34" si="4">C32</f>
        <v>нд</v>
      </c>
      <c r="E32" s="76">
        <f t="shared" ref="E32:E57" si="5">F32+G32</f>
        <v>2.8499300000000001E-3</v>
      </c>
      <c r="F32" s="76">
        <f t="shared" ref="F32:F64" si="6">J32</f>
        <v>0</v>
      </c>
      <c r="G32" s="76">
        <f>VLOOKUP($A$11,'[1]6.2. отчет'!$D:$FK,112,0)</f>
        <v>2.8499300000000001E-3</v>
      </c>
      <c r="H32" s="76" t="str">
        <f t="shared" ref="H32:I34" si="7">C32</f>
        <v>нд</v>
      </c>
      <c r="I32" s="76" t="str">
        <f t="shared" si="7"/>
        <v>нд</v>
      </c>
      <c r="J32" s="76">
        <f>VLOOKUP($A$11,'[1]6.2. отчет'!$D:$FK,132,0)</f>
        <v>0</v>
      </c>
      <c r="K32" s="76">
        <f>IF(J32=0,0,VLOOKUP($A$11,'[1]6.2. отчет'!$D:$FK,157,0))</f>
        <v>0</v>
      </c>
    </row>
    <row r="33" spans="1:11" s="128" customFormat="1" ht="21.75" customHeight="1" x14ac:dyDescent="0.25">
      <c r="A33" s="47" t="s">
        <v>81</v>
      </c>
      <c r="B33" s="33" t="s">
        <v>80</v>
      </c>
      <c r="C33" s="76" t="str">
        <f>VLOOKUP($A$11,'[1]6.2. отчет'!$D:$DB,102,0)</f>
        <v>нд</v>
      </c>
      <c r="D33" s="76" t="str">
        <f t="shared" si="4"/>
        <v>нд</v>
      </c>
      <c r="E33" s="76">
        <f t="shared" si="5"/>
        <v>0.39400000000000002</v>
      </c>
      <c r="F33" s="76">
        <f t="shared" si="6"/>
        <v>0</v>
      </c>
      <c r="G33" s="76">
        <f>VLOOKUP($A$11,'[1]6.2. отчет'!$D:$FK,113,0)</f>
        <v>0.39400000000000002</v>
      </c>
      <c r="H33" s="76" t="str">
        <f t="shared" si="7"/>
        <v>нд</v>
      </c>
      <c r="I33" s="76" t="str">
        <f t="shared" si="7"/>
        <v>нд</v>
      </c>
      <c r="J33" s="76">
        <f>VLOOKUP($A$11,'[1]6.2. отчет'!$D:$FK,133,0)</f>
        <v>0</v>
      </c>
      <c r="K33" s="76">
        <f>IF(J33=0,0,VLOOKUP($A$11,'[1]6.2. отчет'!$D:$FK,158,0))</f>
        <v>0</v>
      </c>
    </row>
    <row r="34" spans="1:11" s="128" customFormat="1" ht="21.75" customHeight="1" x14ac:dyDescent="0.25">
      <c r="A34" s="47" t="s">
        <v>79</v>
      </c>
      <c r="B34" s="33" t="s">
        <v>78</v>
      </c>
      <c r="C34" s="76" t="str">
        <f>VLOOKUP($A$11,'[1]6.2. отчет'!$D:$DB,103,0)</f>
        <v>нд</v>
      </c>
      <c r="D34" s="76" t="str">
        <f t="shared" si="4"/>
        <v>нд</v>
      </c>
      <c r="E34" s="76">
        <f t="shared" si="5"/>
        <v>0</v>
      </c>
      <c r="F34" s="76">
        <f t="shared" si="6"/>
        <v>0</v>
      </c>
      <c r="G34" s="76">
        <f>VLOOKUP($A$11,'[1]6.2. отчет'!$D:$FK,114,0)</f>
        <v>0</v>
      </c>
      <c r="H34" s="76" t="str">
        <f t="shared" si="7"/>
        <v>нд</v>
      </c>
      <c r="I34" s="76" t="str">
        <f t="shared" si="7"/>
        <v>нд</v>
      </c>
      <c r="J34" s="76">
        <f>VLOOKUP($A$11,'[1]6.2. отчет'!$D:$FK,134,0)</f>
        <v>0</v>
      </c>
      <c r="K34" s="76">
        <f>IF(J34=0,0,VLOOKUP($A$11,'[1]6.2. отчет'!$D:$FK,159,0))</f>
        <v>0</v>
      </c>
    </row>
    <row r="35" spans="1:11" s="128" customFormat="1" ht="31.5" x14ac:dyDescent="0.25">
      <c r="A35" s="47" t="s">
        <v>16</v>
      </c>
      <c r="B35" s="46" t="s">
        <v>77</v>
      </c>
      <c r="C35" s="76"/>
      <c r="D35" s="76"/>
      <c r="E35" s="76"/>
      <c r="F35" s="76">
        <f t="shared" si="6"/>
        <v>0</v>
      </c>
      <c r="G35" s="76"/>
      <c r="H35" s="76"/>
      <c r="I35" s="193"/>
      <c r="J35" s="76"/>
      <c r="K35" s="193"/>
    </row>
    <row r="36" spans="1:11" s="128" customFormat="1" ht="31.5" x14ac:dyDescent="0.25">
      <c r="A36" s="44" t="s">
        <v>76</v>
      </c>
      <c r="B36" s="43" t="s">
        <v>75</v>
      </c>
      <c r="C36" s="76" t="str">
        <f>VLOOKUP($A$11,'[1]6.2. отчет'!$D:$FX,168,0)</f>
        <v>нд</v>
      </c>
      <c r="D36" s="76">
        <v>0</v>
      </c>
      <c r="E36" s="76">
        <f t="shared" si="5"/>
        <v>0</v>
      </c>
      <c r="F36" s="76">
        <f t="shared" si="6"/>
        <v>0</v>
      </c>
      <c r="G36" s="76">
        <f>VLOOKUP($A$11,'[1]6.2. отчет'!$D:$GJ,180,0)</f>
        <v>0</v>
      </c>
      <c r="H36" s="76" t="str">
        <f>VLOOKUP($A$11,'[1]6.2. отчет'!$D:$AGO,191,0)</f>
        <v>нд</v>
      </c>
      <c r="I36" s="76" t="str">
        <f>VLOOKUP($A$11,'[1]6.2. отчет'!$D:$AGO,246,0)</f>
        <v>нд</v>
      </c>
      <c r="J36" s="76">
        <f>VLOOKUP($A$11,'[1]6.2. отчет'!$D:$AGO,257,0)</f>
        <v>0</v>
      </c>
      <c r="K36" s="76">
        <f>VLOOKUP($A$11,'[1]6.2. отчет'!$D:$AGO,312,0)</f>
        <v>0</v>
      </c>
    </row>
    <row r="37" spans="1:11" s="128" customFormat="1" ht="22.5" customHeight="1" x14ac:dyDescent="0.25">
      <c r="A37" s="44" t="s">
        <v>74</v>
      </c>
      <c r="B37" s="43" t="s">
        <v>64</v>
      </c>
      <c r="C37" s="76" t="str">
        <f>VLOOKUP($A$11,'[1]6.2. отчет'!$D:$FX,169,0)</f>
        <v>нд</v>
      </c>
      <c r="D37" s="76">
        <v>0</v>
      </c>
      <c r="E37" s="76">
        <f t="shared" si="5"/>
        <v>0</v>
      </c>
      <c r="F37" s="76">
        <f t="shared" si="6"/>
        <v>0</v>
      </c>
      <c r="G37" s="76">
        <f>VLOOKUP($A$11,'[1]6.2. отчет'!$D:$GJ,181,0)</f>
        <v>0</v>
      </c>
      <c r="H37" s="76" t="str">
        <f>VLOOKUP($A$11,'[1]6.2. отчет'!$D:$AGO,192,0)</f>
        <v>нд</v>
      </c>
      <c r="I37" s="76" t="str">
        <f>VLOOKUP($A$11,'[1]6.2. отчет'!$D:$AGO,247,0)</f>
        <v>нд</v>
      </c>
      <c r="J37" s="76">
        <f>VLOOKUP($A$11,'[1]6.2. отчет'!$D:$AGO,258,0)</f>
        <v>0</v>
      </c>
      <c r="K37" s="76">
        <f>VLOOKUP($A$11,'[1]6.2. отчет'!$D:$AGO,313,0)</f>
        <v>0</v>
      </c>
    </row>
    <row r="38" spans="1:11" s="128" customFormat="1" x14ac:dyDescent="0.25">
      <c r="A38" s="44" t="s">
        <v>73</v>
      </c>
      <c r="B38" s="43" t="s">
        <v>62</v>
      </c>
      <c r="C38" s="76" t="str">
        <f>VLOOKUP($A$11,'[1]6.2. отчет'!$D:$FX,170,0)</f>
        <v>нд</v>
      </c>
      <c r="D38" s="76">
        <v>0</v>
      </c>
      <c r="E38" s="76">
        <f t="shared" si="5"/>
        <v>0</v>
      </c>
      <c r="F38" s="76">
        <f t="shared" si="6"/>
        <v>0</v>
      </c>
      <c r="G38" s="76">
        <f>VLOOKUP($A$11,'[1]6.2. отчет'!$D:$GJ,182,0)</f>
        <v>0</v>
      </c>
      <c r="H38" s="76" t="str">
        <f>VLOOKUP($A$11,'[1]6.2. отчет'!$D:$AGO,193,0)</f>
        <v>нд</v>
      </c>
      <c r="I38" s="76" t="str">
        <f>VLOOKUP($A$11,'[1]6.2. отчет'!$D:$AGO,248,0)</f>
        <v>нд</v>
      </c>
      <c r="J38" s="76">
        <f>VLOOKUP($A$11,'[1]6.2. отчет'!$D:$AGO,259,0)</f>
        <v>0</v>
      </c>
      <c r="K38" s="76">
        <f>VLOOKUP($A$11,'[1]6.2. отчет'!$D:$AGO,314,0)</f>
        <v>0</v>
      </c>
    </row>
    <row r="39" spans="1:11" s="128" customFormat="1" ht="31.5" x14ac:dyDescent="0.25">
      <c r="A39" s="44" t="s">
        <v>72</v>
      </c>
      <c r="B39" s="33" t="s">
        <v>60</v>
      </c>
      <c r="C39" s="76" t="str">
        <f>VLOOKUP($A$11,'[1]6.2. отчет'!$D:$FX,172,0)</f>
        <v>нд</v>
      </c>
      <c r="D39" s="76">
        <v>0</v>
      </c>
      <c r="E39" s="76">
        <f t="shared" si="5"/>
        <v>0</v>
      </c>
      <c r="F39" s="76">
        <f t="shared" si="6"/>
        <v>0</v>
      </c>
      <c r="G39" s="76">
        <f>VLOOKUP($A$11,'[1]6.2. отчет'!$D:$GJ,184,0)</f>
        <v>0</v>
      </c>
      <c r="H39" s="76" t="str">
        <f>VLOOKUP($A$11,'[1]6.2. отчет'!$D:$AGO,195,0)</f>
        <v>нд</v>
      </c>
      <c r="I39" s="76" t="str">
        <f>VLOOKUP($A$11,'[1]6.2. отчет'!$D:$AGO,250,0)</f>
        <v>нд</v>
      </c>
      <c r="J39" s="76">
        <f>VLOOKUP($A$11,'[1]6.2. отчет'!$D:$AGO,261,0)</f>
        <v>0</v>
      </c>
      <c r="K39" s="76">
        <f>VLOOKUP($A$11,'[1]6.2. отчет'!$D:$AGO,316,0)</f>
        <v>0</v>
      </c>
    </row>
    <row r="40" spans="1:11" s="128" customFormat="1" ht="31.5" x14ac:dyDescent="0.25">
      <c r="A40" s="44" t="s">
        <v>71</v>
      </c>
      <c r="B40" s="33" t="s">
        <v>58</v>
      </c>
      <c r="C40" s="76" t="str">
        <f>VLOOKUP($A$11,'[1]6.2. отчет'!$D:$FX,173,0)</f>
        <v>нд</v>
      </c>
      <c r="D40" s="76">
        <v>0</v>
      </c>
      <c r="E40" s="76">
        <f t="shared" si="5"/>
        <v>0</v>
      </c>
      <c r="F40" s="76">
        <f t="shared" si="6"/>
        <v>0</v>
      </c>
      <c r="G40" s="76">
        <f>VLOOKUP($A$11,'[1]6.2. отчет'!$D:$GJ,185,0)</f>
        <v>0</v>
      </c>
      <c r="H40" s="76" t="str">
        <f>VLOOKUP($A$11,'[1]6.2. отчет'!$D:$AGO,196,0)</f>
        <v>нд</v>
      </c>
      <c r="I40" s="76" t="str">
        <f>VLOOKUP($A$11,'[1]6.2. отчет'!$D:$AGO,251,0)</f>
        <v>нд</v>
      </c>
      <c r="J40" s="76">
        <f>VLOOKUP($A$11,'[1]6.2. отчет'!$D:$AGO,262,0)</f>
        <v>0</v>
      </c>
      <c r="K40" s="76">
        <f>VLOOKUP($A$11,'[1]6.2. отчет'!$D:$AGO,317,0)</f>
        <v>0</v>
      </c>
    </row>
    <row r="41" spans="1:11" s="128" customFormat="1" x14ac:dyDescent="0.25">
      <c r="A41" s="44" t="s">
        <v>70</v>
      </c>
      <c r="B41" s="33" t="s">
        <v>56</v>
      </c>
      <c r="C41" s="76" t="str">
        <f>VLOOKUP($A$11,'[1]6.2. отчет'!$D:$FX,174,0)</f>
        <v>нд</v>
      </c>
      <c r="D41" s="76">
        <v>0</v>
      </c>
      <c r="E41" s="76">
        <f t="shared" si="5"/>
        <v>0</v>
      </c>
      <c r="F41" s="76">
        <f t="shared" si="6"/>
        <v>0</v>
      </c>
      <c r="G41" s="76">
        <f>VLOOKUP($A$11,'[1]6.2. отчет'!$D:$GJ,186,0)</f>
        <v>0</v>
      </c>
      <c r="H41" s="76" t="str">
        <f>VLOOKUP($A$11,'[1]6.2. отчет'!$D:$AGO,197,0)</f>
        <v>нд</v>
      </c>
      <c r="I41" s="76" t="str">
        <f>VLOOKUP($A$11,'[1]6.2. отчет'!$D:$AGO,252,0)</f>
        <v>нд</v>
      </c>
      <c r="J41" s="76">
        <f>VLOOKUP($A$11,'[1]6.2. отчет'!$D:$AGO,263,0)</f>
        <v>0</v>
      </c>
      <c r="K41" s="76">
        <f>VLOOKUP($A$11,'[1]6.2. отчет'!$D:$AGO,318,0)</f>
        <v>0</v>
      </c>
    </row>
    <row r="42" spans="1:11" s="128" customFormat="1" x14ac:dyDescent="0.25">
      <c r="A42" s="44" t="s">
        <v>69</v>
      </c>
      <c r="B42" s="192" t="s">
        <v>471</v>
      </c>
      <c r="C42" s="76" t="str">
        <f>VLOOKUP($A$11,'[1]6.2. отчет'!$D:$FX,177,0)</f>
        <v>нд</v>
      </c>
      <c r="D42" s="76">
        <v>0</v>
      </c>
      <c r="E42" s="76">
        <f t="shared" si="5"/>
        <v>1</v>
      </c>
      <c r="F42" s="76">
        <f t="shared" si="6"/>
        <v>1</v>
      </c>
      <c r="G42" s="76">
        <f>VLOOKUP($A$11,'[1]6.2. отчет'!$D:$GJ,189,0)</f>
        <v>0</v>
      </c>
      <c r="H42" s="76" t="str">
        <f>VLOOKUP($A$11,'[1]6.2. отчет'!$D:$AGO,200,0)</f>
        <v>нд</v>
      </c>
      <c r="I42" s="76" t="str">
        <f>VLOOKUP($A$11,'[1]6.2. отчет'!$D:$AGO,255,0)</f>
        <v>нд</v>
      </c>
      <c r="J42" s="76">
        <f>VLOOKUP($A$11,'[1]6.2. отчет'!$D:$AGO,266,0)</f>
        <v>1</v>
      </c>
      <c r="K42" s="76">
        <f>VLOOKUP($A$11,'[1]6.2. отчет'!$D:$AGO,321,0)</f>
        <v>1</v>
      </c>
    </row>
    <row r="43" spans="1:11" s="128" customFormat="1" x14ac:dyDescent="0.25">
      <c r="A43" s="47" t="s">
        <v>15</v>
      </c>
      <c r="B43" s="46" t="s">
        <v>68</v>
      </c>
      <c r="C43" s="76"/>
      <c r="D43" s="76"/>
      <c r="E43" s="76"/>
      <c r="F43" s="76">
        <f t="shared" si="6"/>
        <v>0</v>
      </c>
      <c r="G43" s="76"/>
      <c r="H43" s="76"/>
      <c r="I43" s="193"/>
      <c r="J43" s="76"/>
      <c r="K43" s="193"/>
    </row>
    <row r="44" spans="1:11" s="128" customFormat="1" x14ac:dyDescent="0.25">
      <c r="A44" s="44" t="s">
        <v>67</v>
      </c>
      <c r="B44" s="33" t="s">
        <v>66</v>
      </c>
      <c r="C44" s="76" t="str">
        <f>VLOOKUP($A$11,'[1]6.2. отчет'!$D:$FX,168,0)</f>
        <v>нд</v>
      </c>
      <c r="D44" s="76">
        <v>0</v>
      </c>
      <c r="E44" s="76">
        <f t="shared" si="5"/>
        <v>0</v>
      </c>
      <c r="F44" s="76">
        <f t="shared" si="6"/>
        <v>0</v>
      </c>
      <c r="G44" s="76">
        <f>VLOOKUP($A$11,'[1]6.2. отчет'!$D:$GJ,180,0)</f>
        <v>0</v>
      </c>
      <c r="H44" s="76" t="str">
        <f>VLOOKUP($A$11,'[1]6.2. отчет'!$D:$AGO,191,0)</f>
        <v>нд</v>
      </c>
      <c r="I44" s="76" t="str">
        <f>VLOOKUP($A$11,'[1]6.2. отчет'!$D:$AGO,246,0)</f>
        <v>нд</v>
      </c>
      <c r="J44" s="76">
        <f>VLOOKUP($A$11,'[1]6.2. отчет'!$D:$AGO,257,0)</f>
        <v>0</v>
      </c>
      <c r="K44" s="76">
        <f>VLOOKUP($A$11,'[1]6.2. отчет'!$D:$AGO,312,0)</f>
        <v>0</v>
      </c>
    </row>
    <row r="45" spans="1:11" s="128" customFormat="1" x14ac:dyDescent="0.25">
      <c r="A45" s="44" t="s">
        <v>65</v>
      </c>
      <c r="B45" s="33" t="s">
        <v>64</v>
      </c>
      <c r="C45" s="76" t="str">
        <f>VLOOKUP($A$11,'[1]6.2. отчет'!$D:$FX,169,0)</f>
        <v>нд</v>
      </c>
      <c r="D45" s="76">
        <v>0</v>
      </c>
      <c r="E45" s="76">
        <f t="shared" si="5"/>
        <v>0</v>
      </c>
      <c r="F45" s="76">
        <f t="shared" si="6"/>
        <v>0</v>
      </c>
      <c r="G45" s="76">
        <f>VLOOKUP($A$11,'[1]6.2. отчет'!$D:$GJ,181,0)</f>
        <v>0</v>
      </c>
      <c r="H45" s="76" t="str">
        <f>VLOOKUP($A$11,'[1]6.2. отчет'!$D:$AGO,192,0)</f>
        <v>нд</v>
      </c>
      <c r="I45" s="76" t="str">
        <f>VLOOKUP($A$11,'[1]6.2. отчет'!$D:$AGO,247,0)</f>
        <v>нд</v>
      </c>
      <c r="J45" s="76">
        <f>VLOOKUP($A$11,'[1]6.2. отчет'!$D:$AGO,258,0)</f>
        <v>0</v>
      </c>
      <c r="K45" s="76">
        <f>VLOOKUP($A$11,'[1]6.2. отчет'!$D:$AGO,313,0)</f>
        <v>0</v>
      </c>
    </row>
    <row r="46" spans="1:11" s="128" customFormat="1" x14ac:dyDescent="0.25">
      <c r="A46" s="44" t="s">
        <v>63</v>
      </c>
      <c r="B46" s="33" t="s">
        <v>62</v>
      </c>
      <c r="C46" s="76" t="str">
        <f>VLOOKUP($A$11,'[1]6.2. отчет'!$D:$FX,170,0)</f>
        <v>нд</v>
      </c>
      <c r="D46" s="76">
        <v>0</v>
      </c>
      <c r="E46" s="76">
        <f t="shared" si="5"/>
        <v>0</v>
      </c>
      <c r="F46" s="76">
        <f t="shared" si="6"/>
        <v>0</v>
      </c>
      <c r="G46" s="76">
        <f>VLOOKUP($A$11,'[1]6.2. отчет'!$D:$GJ,182,0)</f>
        <v>0</v>
      </c>
      <c r="H46" s="76" t="str">
        <f>VLOOKUP($A$11,'[1]6.2. отчет'!$D:$AGO,193,0)</f>
        <v>нд</v>
      </c>
      <c r="I46" s="76" t="str">
        <f>VLOOKUP($A$11,'[1]6.2. отчет'!$D:$AGO,248,0)</f>
        <v>нд</v>
      </c>
      <c r="J46" s="76">
        <f>VLOOKUP($A$11,'[1]6.2. отчет'!$D:$AGO,259,0)</f>
        <v>0</v>
      </c>
      <c r="K46" s="76">
        <f>VLOOKUP($A$11,'[1]6.2. отчет'!$D:$AGO,314,0)</f>
        <v>0</v>
      </c>
    </row>
    <row r="47" spans="1:11" s="128" customFormat="1" ht="31.5" x14ac:dyDescent="0.25">
      <c r="A47" s="44" t="s">
        <v>61</v>
      </c>
      <c r="B47" s="33" t="s">
        <v>60</v>
      </c>
      <c r="C47" s="76" t="str">
        <f>VLOOKUP($A$11,'[1]6.2. отчет'!$D:$FX,172,0)</f>
        <v>нд</v>
      </c>
      <c r="D47" s="76">
        <v>0</v>
      </c>
      <c r="E47" s="76">
        <f t="shared" si="5"/>
        <v>0</v>
      </c>
      <c r="F47" s="76">
        <f t="shared" si="6"/>
        <v>0</v>
      </c>
      <c r="G47" s="76">
        <f>VLOOKUP($A$11,'[1]6.2. отчет'!$D:$GJ,184,0)</f>
        <v>0</v>
      </c>
      <c r="H47" s="76" t="str">
        <f>VLOOKUP($A$11,'[1]6.2. отчет'!$D:$AGO,195,0)</f>
        <v>нд</v>
      </c>
      <c r="I47" s="76" t="str">
        <f>VLOOKUP($A$11,'[1]6.2. отчет'!$D:$AGO,250,0)</f>
        <v>нд</v>
      </c>
      <c r="J47" s="76">
        <f>VLOOKUP($A$11,'[1]6.2. отчет'!$D:$AGO,261,0)</f>
        <v>0</v>
      </c>
      <c r="K47" s="76">
        <f>VLOOKUP($A$11,'[1]6.2. отчет'!$D:$AGO,316,0)</f>
        <v>0</v>
      </c>
    </row>
    <row r="48" spans="1:11" s="128" customFormat="1" ht="31.5" x14ac:dyDescent="0.25">
      <c r="A48" s="44" t="s">
        <v>59</v>
      </c>
      <c r="B48" s="33" t="s">
        <v>58</v>
      </c>
      <c r="C48" s="76" t="str">
        <f>VLOOKUP($A$11,'[1]6.2. отчет'!$D:$FX,173,0)</f>
        <v>нд</v>
      </c>
      <c r="D48" s="76">
        <v>0</v>
      </c>
      <c r="E48" s="76">
        <f t="shared" si="5"/>
        <v>0</v>
      </c>
      <c r="F48" s="76">
        <f t="shared" si="6"/>
        <v>0</v>
      </c>
      <c r="G48" s="76">
        <f>VLOOKUP($A$11,'[1]6.2. отчет'!$D:$GJ,185,0)</f>
        <v>0</v>
      </c>
      <c r="H48" s="76" t="str">
        <f>VLOOKUP($A$11,'[1]6.2. отчет'!$D:$AGO,196,0)</f>
        <v>нд</v>
      </c>
      <c r="I48" s="76" t="str">
        <f>VLOOKUP($A$11,'[1]6.2. отчет'!$D:$AGO,251,0)</f>
        <v>нд</v>
      </c>
      <c r="J48" s="76">
        <f>VLOOKUP($A$11,'[1]6.2. отчет'!$D:$AGO,262,0)</f>
        <v>0</v>
      </c>
      <c r="K48" s="76">
        <f>VLOOKUP($A$11,'[1]6.2. отчет'!$D:$AGO,317,0)</f>
        <v>0</v>
      </c>
    </row>
    <row r="49" spans="1:11" s="128" customFormat="1" x14ac:dyDescent="0.25">
      <c r="A49" s="44" t="s">
        <v>57</v>
      </c>
      <c r="B49" s="33" t="s">
        <v>56</v>
      </c>
      <c r="C49" s="76" t="str">
        <f>VLOOKUP($A$11,'[1]6.2. отчет'!$D:$FX,174,0)</f>
        <v>нд</v>
      </c>
      <c r="D49" s="76">
        <v>0</v>
      </c>
      <c r="E49" s="76">
        <f t="shared" si="5"/>
        <v>0</v>
      </c>
      <c r="F49" s="76">
        <f t="shared" si="6"/>
        <v>0</v>
      </c>
      <c r="G49" s="76">
        <f>VLOOKUP($A$11,'[1]6.2. отчет'!$D:$GJ,186,0)</f>
        <v>0</v>
      </c>
      <c r="H49" s="76" t="str">
        <f>VLOOKUP($A$11,'[1]6.2. отчет'!$D:$AGO,197,0)</f>
        <v>нд</v>
      </c>
      <c r="I49" s="76" t="str">
        <f>VLOOKUP($A$11,'[1]6.2. отчет'!$D:$AGO,252,0)</f>
        <v>нд</v>
      </c>
      <c r="J49" s="76">
        <f>VLOOKUP($A$11,'[1]6.2. отчет'!$D:$AGO,263,0)</f>
        <v>0</v>
      </c>
      <c r="K49" s="76">
        <f>VLOOKUP($A$11,'[1]6.2. отчет'!$D:$AGO,318,0)</f>
        <v>0</v>
      </c>
    </row>
    <row r="50" spans="1:11" s="128" customFormat="1" x14ac:dyDescent="0.25">
      <c r="A50" s="44" t="s">
        <v>55</v>
      </c>
      <c r="B50" s="43" t="s">
        <v>471</v>
      </c>
      <c r="C50" s="76" t="str">
        <f>VLOOKUP($A$11,'[1]6.2. отчет'!$D:$FX,177,0)</f>
        <v>нд</v>
      </c>
      <c r="D50" s="76">
        <v>0</v>
      </c>
      <c r="E50" s="76">
        <f t="shared" si="5"/>
        <v>1</v>
      </c>
      <c r="F50" s="76">
        <f t="shared" si="6"/>
        <v>1</v>
      </c>
      <c r="G50" s="76">
        <f>VLOOKUP($A$11,'[1]6.2. отчет'!$D:$GJ,189,0)</f>
        <v>0</v>
      </c>
      <c r="H50" s="76" t="str">
        <f>VLOOKUP($A$11,'[1]6.2. отчет'!$D:$AGO,200,0)</f>
        <v>нд</v>
      </c>
      <c r="I50" s="76" t="str">
        <f>VLOOKUP($A$11,'[1]6.2. отчет'!$D:$AGO,255,0)</f>
        <v>нд</v>
      </c>
      <c r="J50" s="76">
        <f>VLOOKUP($A$11,'[1]6.2. отчет'!$D:$AGO,266,0)</f>
        <v>1</v>
      </c>
      <c r="K50" s="76">
        <f>VLOOKUP($A$11,'[1]6.2. отчет'!$D:$AGO,321,0)</f>
        <v>1</v>
      </c>
    </row>
    <row r="51" spans="1:11" s="128" customFormat="1" ht="35.25" customHeight="1" x14ac:dyDescent="0.25">
      <c r="A51" s="47" t="s">
        <v>13</v>
      </c>
      <c r="B51" s="46" t="s">
        <v>54</v>
      </c>
      <c r="C51" s="76"/>
      <c r="D51" s="76"/>
      <c r="E51" s="76"/>
      <c r="F51" s="76">
        <f t="shared" si="6"/>
        <v>0</v>
      </c>
      <c r="G51" s="76"/>
      <c r="H51" s="76"/>
      <c r="I51" s="193"/>
      <c r="J51" s="76"/>
      <c r="K51" s="193"/>
    </row>
    <row r="52" spans="1:11" s="128" customFormat="1" x14ac:dyDescent="0.25">
      <c r="A52" s="44" t="s">
        <v>53</v>
      </c>
      <c r="B52" s="33" t="s">
        <v>52</v>
      </c>
      <c r="C52" s="76" t="str">
        <f>VLOOKUP($A$11,'[1]6.2. отчет'!$D:$FX,167,0)</f>
        <v>нд</v>
      </c>
      <c r="D52" s="76">
        <v>0</v>
      </c>
      <c r="E52" s="76">
        <f t="shared" si="5"/>
        <v>0.39684993000000002</v>
      </c>
      <c r="F52" s="76">
        <f t="shared" si="6"/>
        <v>0.39684993000000002</v>
      </c>
      <c r="G52" s="76">
        <f>VLOOKUP($A$11,'[1]6.2. отчет'!$D:$GJ,179,0)</f>
        <v>0</v>
      </c>
      <c r="H52" s="76" t="str">
        <f>VLOOKUP($A$11,'[1]6.2. отчет'!$D:$AGO,190,0)</f>
        <v>нд</v>
      </c>
      <c r="I52" s="76" t="str">
        <f>VLOOKUP($A$11,'[1]6.2. отчет'!$D:$AGO,245,0)</f>
        <v>нд</v>
      </c>
      <c r="J52" s="76">
        <f>VLOOKUP($A$11,'[1]6.2. отчет'!$D:$AGO,256,0)</f>
        <v>0.39684993000000002</v>
      </c>
      <c r="K52" s="76">
        <f>VLOOKUP($A$11,'[1]6.2. отчет'!$D:$AGO,311,0)</f>
        <v>0.39684993000000002</v>
      </c>
    </row>
    <row r="53" spans="1:11" s="128" customFormat="1" x14ac:dyDescent="0.25">
      <c r="A53" s="44" t="s">
        <v>51</v>
      </c>
      <c r="B53" s="33" t="s">
        <v>45</v>
      </c>
      <c r="C53" s="76" t="str">
        <f>VLOOKUP($A$11,'[1]6.2. отчет'!$D:$FX,168,0)</f>
        <v>нд</v>
      </c>
      <c r="D53" s="76">
        <v>0</v>
      </c>
      <c r="E53" s="76">
        <f t="shared" si="5"/>
        <v>0</v>
      </c>
      <c r="F53" s="76">
        <f t="shared" si="6"/>
        <v>0</v>
      </c>
      <c r="G53" s="76">
        <f>VLOOKUP($A$11,'[1]6.2. отчет'!$D:$GJ,180,0)</f>
        <v>0</v>
      </c>
      <c r="H53" s="76" t="str">
        <f>VLOOKUP($A$11,'[1]6.2. отчет'!$D:$AGO,191,0)</f>
        <v>нд</v>
      </c>
      <c r="I53" s="76" t="str">
        <f>VLOOKUP($A$11,'[1]6.2. отчет'!$D:$AGO,246,0)</f>
        <v>нд</v>
      </c>
      <c r="J53" s="76">
        <f>VLOOKUP($A$11,'[1]6.2. отчет'!$D:$AGO,257,0)</f>
        <v>0</v>
      </c>
      <c r="K53" s="76">
        <f>VLOOKUP($A$11,'[1]6.2. отчет'!$D:$AGO,312,0)</f>
        <v>0</v>
      </c>
    </row>
    <row r="54" spans="1:11" s="128" customFormat="1" x14ac:dyDescent="0.25">
      <c r="A54" s="44" t="s">
        <v>50</v>
      </c>
      <c r="B54" s="43" t="s">
        <v>44</v>
      </c>
      <c r="C54" s="76" t="str">
        <f>VLOOKUP($A$11,'[1]6.2. отчет'!$D:$FX,169,0)</f>
        <v>нд</v>
      </c>
      <c r="D54" s="76">
        <v>0</v>
      </c>
      <c r="E54" s="76">
        <f t="shared" si="5"/>
        <v>0</v>
      </c>
      <c r="F54" s="76">
        <f t="shared" si="6"/>
        <v>0</v>
      </c>
      <c r="G54" s="76">
        <f>VLOOKUP($A$11,'[1]6.2. отчет'!$D:$GJ,181,0)</f>
        <v>0</v>
      </c>
      <c r="H54" s="76" t="str">
        <f>VLOOKUP($A$11,'[1]6.2. отчет'!$D:$AGO,192,0)</f>
        <v>нд</v>
      </c>
      <c r="I54" s="76" t="str">
        <f>VLOOKUP($A$11,'[1]6.2. отчет'!$D:$AGO,247,0)</f>
        <v>нд</v>
      </c>
      <c r="J54" s="76">
        <f>VLOOKUP($A$11,'[1]6.2. отчет'!$D:$AGO,258,0)</f>
        <v>0</v>
      </c>
      <c r="K54" s="76">
        <f>VLOOKUP($A$11,'[1]6.2. отчет'!$D:$AGO,313,0)</f>
        <v>0</v>
      </c>
    </row>
    <row r="55" spans="1:11" s="128" customFormat="1" x14ac:dyDescent="0.25">
      <c r="A55" s="44" t="s">
        <v>49</v>
      </c>
      <c r="B55" s="43" t="s">
        <v>43</v>
      </c>
      <c r="C55" s="76" t="str">
        <f>VLOOKUP($A$11,'[1]6.2. отчет'!$D:$FX,170,0)</f>
        <v>нд</v>
      </c>
      <c r="D55" s="76">
        <v>0</v>
      </c>
      <c r="E55" s="76">
        <f t="shared" si="5"/>
        <v>0</v>
      </c>
      <c r="F55" s="76">
        <f t="shared" si="6"/>
        <v>0</v>
      </c>
      <c r="G55" s="76">
        <f>VLOOKUP($A$11,'[1]6.2. отчет'!$D:$GJ,182,0)</f>
        <v>0</v>
      </c>
      <c r="H55" s="76" t="str">
        <f>VLOOKUP($A$11,'[1]6.2. отчет'!$D:$AGO,193,0)</f>
        <v>нд</v>
      </c>
      <c r="I55" s="76" t="str">
        <f>VLOOKUP($A$11,'[1]6.2. отчет'!$D:$AGO,248,0)</f>
        <v>нд</v>
      </c>
      <c r="J55" s="76">
        <f>VLOOKUP($A$11,'[1]6.2. отчет'!$D:$AGO,259,0)</f>
        <v>0</v>
      </c>
      <c r="K55" s="76">
        <f>VLOOKUP($A$11,'[1]6.2. отчет'!$D:$AGO,314,0)</f>
        <v>0</v>
      </c>
    </row>
    <row r="56" spans="1:11" s="128" customFormat="1" x14ac:dyDescent="0.25">
      <c r="A56" s="44" t="s">
        <v>48</v>
      </c>
      <c r="B56" s="43" t="s">
        <v>42</v>
      </c>
      <c r="C56" s="76" t="str">
        <f>VLOOKUP($A$11,'[1]6.2. отчет'!$D:$FX,171,0)</f>
        <v>нд</v>
      </c>
      <c r="D56" s="76">
        <v>0</v>
      </c>
      <c r="E56" s="76">
        <f t="shared" si="5"/>
        <v>0</v>
      </c>
      <c r="F56" s="76">
        <f t="shared" si="6"/>
        <v>0</v>
      </c>
      <c r="G56" s="76">
        <f>VLOOKUP($A$11,'[1]6.2. отчет'!$D:$GJ,183,0)</f>
        <v>0</v>
      </c>
      <c r="H56" s="76" t="str">
        <f>VLOOKUP($A$11,'[1]6.2. отчет'!$D:$AGO,194,0)</f>
        <v>нд</v>
      </c>
      <c r="I56" s="76" t="str">
        <f>VLOOKUP($A$11,'[1]6.2. отчет'!$D:$AGO,249,0)</f>
        <v>нд</v>
      </c>
      <c r="J56" s="76">
        <f>VLOOKUP($A$11,'[1]6.2. отчет'!$D:$AGO,260,0)</f>
        <v>0</v>
      </c>
      <c r="K56" s="76">
        <f>VLOOKUP($A$11,'[1]6.2. отчет'!$D:$AGO,315,0)</f>
        <v>0</v>
      </c>
    </row>
    <row r="57" spans="1:11" s="128" customFormat="1" x14ac:dyDescent="0.25">
      <c r="A57" s="44" t="s">
        <v>47</v>
      </c>
      <c r="B57" s="43" t="s">
        <v>471</v>
      </c>
      <c r="C57" s="76" t="str">
        <f>VLOOKUP($A$11,'[1]6.2. отчет'!$D:$FX,177,0)</f>
        <v>нд</v>
      </c>
      <c r="D57" s="76">
        <v>0</v>
      </c>
      <c r="E57" s="76">
        <f t="shared" si="5"/>
        <v>1</v>
      </c>
      <c r="F57" s="76">
        <f t="shared" si="6"/>
        <v>1</v>
      </c>
      <c r="G57" s="76">
        <f>VLOOKUP($A$11,'[1]6.2. отчет'!$D:$GJ,189,0)</f>
        <v>0</v>
      </c>
      <c r="H57" s="76" t="str">
        <f>VLOOKUP($A$11,'[1]6.2. отчет'!$D:$AGO,200,0)</f>
        <v>нд</v>
      </c>
      <c r="I57" s="76" t="str">
        <f>VLOOKUP($A$11,'[1]6.2. отчет'!$D:$AGO,255,0)</f>
        <v>нд</v>
      </c>
      <c r="J57" s="76">
        <f>VLOOKUP($A$11,'[1]6.2. отчет'!$D:$AGO,266,0)</f>
        <v>1</v>
      </c>
      <c r="K57" s="76">
        <f>VLOOKUP($A$11,'[1]6.2. отчет'!$D:$AGO,321,0)</f>
        <v>1</v>
      </c>
    </row>
    <row r="58" spans="1:11" s="128" customFormat="1" ht="36.75" customHeight="1" x14ac:dyDescent="0.25">
      <c r="A58" s="47" t="s">
        <v>12</v>
      </c>
      <c r="B58" s="56" t="s">
        <v>142</v>
      </c>
      <c r="C58" s="76"/>
      <c r="D58" s="76"/>
      <c r="E58" s="76"/>
      <c r="F58" s="76">
        <f t="shared" si="6"/>
        <v>0</v>
      </c>
      <c r="G58" s="76"/>
      <c r="H58" s="76"/>
      <c r="I58" s="193"/>
      <c r="J58" s="76"/>
      <c r="K58" s="193"/>
    </row>
    <row r="59" spans="1:11" s="128" customFormat="1" x14ac:dyDescent="0.25">
      <c r="A59" s="47" t="s">
        <v>10</v>
      </c>
      <c r="B59" s="46" t="s">
        <v>46</v>
      </c>
      <c r="C59" s="76"/>
      <c r="D59" s="76"/>
      <c r="E59" s="76"/>
      <c r="F59" s="76">
        <f t="shared" si="6"/>
        <v>0</v>
      </c>
      <c r="G59" s="76"/>
      <c r="H59" s="76"/>
      <c r="I59" s="193"/>
      <c r="J59" s="76"/>
      <c r="K59" s="193"/>
    </row>
    <row r="60" spans="1:11" s="128" customFormat="1" x14ac:dyDescent="0.25">
      <c r="A60" s="44" t="s">
        <v>136</v>
      </c>
      <c r="B60" s="45" t="s">
        <v>66</v>
      </c>
      <c r="C60" s="76" t="str">
        <f>VLOOKUP($A$11,'[1]6.2. отчет'!$D:$AGO,326,0)</f>
        <v>нд</v>
      </c>
      <c r="D60" s="76">
        <v>0</v>
      </c>
      <c r="E60" s="76">
        <f t="shared" ref="E60:E64" si="8">F60+G60</f>
        <v>0</v>
      </c>
      <c r="F60" s="76">
        <f t="shared" si="6"/>
        <v>0</v>
      </c>
      <c r="G60" s="76">
        <f>VLOOKUP($A$11,'[1]6.2. отчет'!$D:$AGO,333,0)</f>
        <v>0</v>
      </c>
      <c r="H60" s="76" t="str">
        <f>VLOOKUP($A$11,'[1]6.2. отчет'!$D:$AGO,341,0)</f>
        <v>нд</v>
      </c>
      <c r="I60" s="76" t="str">
        <f>VLOOKUP($A$11,'[1]6.2. отчет'!$D:$AGO,366,0)</f>
        <v>нд</v>
      </c>
      <c r="J60" s="76">
        <f>VLOOKUP($A$11,'[1]6.2. отчет'!$D:$AGO,371,0)</f>
        <v>0</v>
      </c>
      <c r="K60" s="76">
        <f>VLOOKUP($A$11,'[1]6.2. отчет'!$D:$AGO,396,0)</f>
        <v>0</v>
      </c>
    </row>
    <row r="61" spans="1:11" s="128" customFormat="1" x14ac:dyDescent="0.25">
      <c r="A61" s="44" t="s">
        <v>137</v>
      </c>
      <c r="B61" s="45" t="s">
        <v>64</v>
      </c>
      <c r="C61" s="76" t="str">
        <f>VLOOKUP($A$11,'[1]6.2. отчет'!$D:$AGO,327,0)</f>
        <v>нд</v>
      </c>
      <c r="D61" s="76">
        <v>0</v>
      </c>
      <c r="E61" s="76">
        <f t="shared" si="8"/>
        <v>0</v>
      </c>
      <c r="F61" s="76">
        <f t="shared" si="6"/>
        <v>0</v>
      </c>
      <c r="G61" s="76">
        <f>VLOOKUP($A$11,'[1]6.2. отчет'!$D:$AGO,334,0)</f>
        <v>0</v>
      </c>
      <c r="H61" s="76" t="str">
        <f>VLOOKUP($A$11,'[1]6.2. отчет'!$D:$AGO,338,0)</f>
        <v>нд</v>
      </c>
      <c r="I61" s="76" t="str">
        <f>VLOOKUP($A$11,'[1]6.2. отчет'!$D:$AGO,363,0)</f>
        <v>нд</v>
      </c>
      <c r="J61" s="76">
        <f>VLOOKUP($A$11,'[1]6.2. отчет'!$D:$AGO,368,0)</f>
        <v>0</v>
      </c>
      <c r="K61" s="76">
        <f>VLOOKUP($A$11,'[1]6.2. отчет'!$D:$AGO,393,0)</f>
        <v>0</v>
      </c>
    </row>
    <row r="62" spans="1:11" s="128" customFormat="1" x14ac:dyDescent="0.25">
      <c r="A62" s="44" t="s">
        <v>138</v>
      </c>
      <c r="B62" s="45" t="s">
        <v>62</v>
      </c>
      <c r="C62" s="76" t="str">
        <f>VLOOKUP($A$11,'[1]6.2. отчет'!$D:$AGO,328,0)</f>
        <v>нд</v>
      </c>
      <c r="D62" s="76">
        <v>0</v>
      </c>
      <c r="E62" s="76">
        <f t="shared" si="8"/>
        <v>0</v>
      </c>
      <c r="F62" s="76">
        <f t="shared" si="6"/>
        <v>0</v>
      </c>
      <c r="G62" s="76">
        <f>VLOOKUP($A$11,'[1]6.2. отчет'!$D:$AGO,335,0)</f>
        <v>0</v>
      </c>
      <c r="H62" s="76" t="str">
        <f>VLOOKUP($A$11,'[1]6.2. отчет'!$D:$AGO,339,0)</f>
        <v>нд</v>
      </c>
      <c r="I62" s="76" t="str">
        <f>VLOOKUP($A$11,'[1]6.2. отчет'!$D:$AGO,364,0)</f>
        <v>нд</v>
      </c>
      <c r="J62" s="76">
        <f>VLOOKUP($A$11,'[1]6.2. отчет'!$D:$AGO,369,0)</f>
        <v>0</v>
      </c>
      <c r="K62" s="76">
        <f>VLOOKUP($A$11,'[1]6.2. отчет'!$D:$AGO,394,0)</f>
        <v>0</v>
      </c>
    </row>
    <row r="63" spans="1:11" s="128" customFormat="1" x14ac:dyDescent="0.25">
      <c r="A63" s="44" t="s">
        <v>139</v>
      </c>
      <c r="B63" s="45" t="s">
        <v>141</v>
      </c>
      <c r="C63" s="76" t="str">
        <f>VLOOKUP($A$11,'[1]6.2. отчет'!$D:$AGO,329,0)</f>
        <v>нд</v>
      </c>
      <c r="D63" s="76">
        <v>0</v>
      </c>
      <c r="E63" s="76">
        <f t="shared" si="8"/>
        <v>0</v>
      </c>
      <c r="F63" s="76">
        <f t="shared" si="6"/>
        <v>0</v>
      </c>
      <c r="G63" s="76">
        <f>VLOOKUP($A$11,'[1]6.2. отчет'!$D:$AGO,336,0)</f>
        <v>0</v>
      </c>
      <c r="H63" s="76" t="str">
        <f>VLOOKUP($A$11,'[1]6.2. отчет'!$D:$AGO,340,0)</f>
        <v>нд</v>
      </c>
      <c r="I63" s="76" t="str">
        <f>VLOOKUP($A$11,'[1]6.2. отчет'!$D:$AGO,365,0)</f>
        <v>нд</v>
      </c>
      <c r="J63" s="76">
        <f>VLOOKUP($A$11,'[1]6.2. отчет'!$D:$AGO,370,0)</f>
        <v>0</v>
      </c>
      <c r="K63" s="76">
        <f>VLOOKUP($A$11,'[1]6.2. отчет'!$D:$AGO,395,0)</f>
        <v>0</v>
      </c>
    </row>
    <row r="64" spans="1:11" s="128" customFormat="1" ht="18.75" x14ac:dyDescent="0.25">
      <c r="A64" s="44" t="s">
        <v>140</v>
      </c>
      <c r="B64" s="43" t="s">
        <v>41</v>
      </c>
      <c r="C64" s="76" t="str">
        <f>VLOOKUP($A$11,'[1]6.2. отчет'!$D:$AGO,330,0)</f>
        <v>нд</v>
      </c>
      <c r="D64" s="76">
        <v>0</v>
      </c>
      <c r="E64" s="76">
        <f t="shared" si="8"/>
        <v>0</v>
      </c>
      <c r="F64" s="76">
        <f t="shared" si="6"/>
        <v>0</v>
      </c>
      <c r="G64" s="76">
        <f>VLOOKUP($A$11,'[1]6.2. отчет'!$D:$AGO,337,0)</f>
        <v>0</v>
      </c>
      <c r="H64" s="76" t="str">
        <f>VLOOKUP($A$11,'[1]6.2. отчет'!$D:$AGO,342,0)</f>
        <v>нд</v>
      </c>
      <c r="I64" s="76" t="str">
        <f>VLOOKUP($A$11,'[1]6.2. отчет'!$D:$AGO,367,0)</f>
        <v>нд</v>
      </c>
      <c r="J64" s="76">
        <f>VLOOKUP($A$11,'[1]6.2. отчет'!$D:$AGO,372,0)</f>
        <v>0</v>
      </c>
      <c r="K64" s="76">
        <f>VLOOKUP($A$11,'[1]6.2. отчет'!$D:$AGO,396,0)</f>
        <v>0</v>
      </c>
    </row>
    <row r="65" spans="1:7" x14ac:dyDescent="0.25">
      <c r="A65" s="40"/>
      <c r="B65" s="41"/>
      <c r="C65" s="41"/>
      <c r="D65" s="41"/>
      <c r="E65" s="41"/>
      <c r="F65" s="41"/>
      <c r="G65" s="41"/>
    </row>
    <row r="66" spans="1:7" ht="54" customHeight="1" x14ac:dyDescent="0.25">
      <c r="A66" s="36"/>
      <c r="B66" s="292"/>
      <c r="C66" s="292"/>
      <c r="D66" s="292"/>
      <c r="E66" s="292"/>
      <c r="F66" s="292"/>
      <c r="G66" s="292"/>
    </row>
    <row r="67" spans="1:7" x14ac:dyDescent="0.25">
      <c r="A67" s="36"/>
      <c r="B67" s="36"/>
      <c r="C67" s="36"/>
      <c r="D67" s="36"/>
      <c r="E67" s="36"/>
      <c r="F67" s="36"/>
    </row>
    <row r="68" spans="1:7" ht="50.25" customHeight="1" x14ac:dyDescent="0.25">
      <c r="A68" s="36"/>
      <c r="B68" s="293"/>
      <c r="C68" s="293"/>
      <c r="D68" s="293"/>
      <c r="E68" s="293"/>
      <c r="F68" s="293"/>
      <c r="G68" s="293"/>
    </row>
    <row r="69" spans="1:7" x14ac:dyDescent="0.25">
      <c r="A69" s="36"/>
      <c r="B69" s="36"/>
      <c r="C69" s="36"/>
      <c r="D69" s="36"/>
      <c r="E69" s="36"/>
      <c r="F69" s="36"/>
    </row>
    <row r="70" spans="1:7" ht="36.75" customHeight="1" x14ac:dyDescent="0.25">
      <c r="A70" s="36"/>
      <c r="B70" s="292"/>
      <c r="C70" s="292"/>
      <c r="D70" s="292"/>
      <c r="E70" s="292"/>
      <c r="F70" s="292"/>
      <c r="G70" s="292"/>
    </row>
    <row r="71" spans="1:7" x14ac:dyDescent="0.25">
      <c r="A71" s="36"/>
      <c r="B71" s="39"/>
      <c r="C71" s="39"/>
      <c r="D71" s="39"/>
      <c r="E71" s="39"/>
      <c r="F71" s="39"/>
    </row>
    <row r="72" spans="1:7" ht="51" customHeight="1" x14ac:dyDescent="0.25">
      <c r="A72" s="36"/>
      <c r="B72" s="292"/>
      <c r="C72" s="292"/>
      <c r="D72" s="292"/>
      <c r="E72" s="292"/>
      <c r="F72" s="292"/>
      <c r="G72" s="292"/>
    </row>
    <row r="73" spans="1:7" ht="32.25" customHeight="1" x14ac:dyDescent="0.25">
      <c r="A73" s="36"/>
      <c r="B73" s="293"/>
      <c r="C73" s="293"/>
      <c r="D73" s="293"/>
      <c r="E73" s="293"/>
      <c r="F73" s="293"/>
      <c r="G73" s="293"/>
    </row>
    <row r="74" spans="1:7" ht="51.75" customHeight="1" x14ac:dyDescent="0.25">
      <c r="A74" s="36"/>
      <c r="B74" s="292"/>
      <c r="C74" s="292"/>
      <c r="D74" s="292"/>
      <c r="E74" s="292"/>
      <c r="F74" s="292"/>
      <c r="G74" s="292"/>
    </row>
    <row r="75" spans="1:7" ht="21.75" customHeight="1" x14ac:dyDescent="0.25">
      <c r="A75" s="36"/>
      <c r="B75" s="294"/>
      <c r="C75" s="294"/>
      <c r="D75" s="294"/>
      <c r="E75" s="294"/>
      <c r="F75" s="294"/>
      <c r="G75" s="294"/>
    </row>
    <row r="76" spans="1:7" ht="23.25" customHeight="1" x14ac:dyDescent="0.25">
      <c r="A76" s="36"/>
      <c r="B76" s="37"/>
      <c r="C76" s="37"/>
      <c r="D76" s="37"/>
      <c r="E76" s="37"/>
      <c r="F76" s="37"/>
    </row>
    <row r="77" spans="1:7" ht="18.75" customHeight="1" x14ac:dyDescent="0.25">
      <c r="A77" s="36"/>
      <c r="B77" s="291"/>
      <c r="C77" s="291"/>
      <c r="D77" s="291"/>
      <c r="E77" s="291"/>
      <c r="F77" s="291"/>
      <c r="G77" s="291"/>
    </row>
    <row r="78" spans="1:7" x14ac:dyDescent="0.25">
      <c r="A78" s="36"/>
      <c r="B78" s="36"/>
      <c r="C78" s="36"/>
      <c r="D78" s="36"/>
      <c r="E78" s="36"/>
      <c r="F78" s="36"/>
    </row>
    <row r="79" spans="1:7" x14ac:dyDescent="0.25">
      <c r="A79" s="36"/>
      <c r="B79" s="36"/>
      <c r="C79" s="36"/>
      <c r="D79" s="36"/>
      <c r="E79" s="36"/>
      <c r="F79" s="36"/>
    </row>
    <row r="80" spans="1:7" x14ac:dyDescent="0.25">
      <c r="G80" s="35"/>
    </row>
    <row r="81" spans="7:7" x14ac:dyDescent="0.25">
      <c r="G81" s="35"/>
    </row>
    <row r="82" spans="7:7" x14ac:dyDescent="0.25">
      <c r="G82" s="35"/>
    </row>
    <row r="83" spans="7:7" x14ac:dyDescent="0.25">
      <c r="G83" s="35"/>
    </row>
    <row r="84" spans="7:7" x14ac:dyDescent="0.25">
      <c r="G84" s="35"/>
    </row>
    <row r="85" spans="7:7" x14ac:dyDescent="0.25">
      <c r="G85" s="35"/>
    </row>
    <row r="86" spans="7:7" x14ac:dyDescent="0.25">
      <c r="G86" s="35"/>
    </row>
    <row r="87" spans="7:7" x14ac:dyDescent="0.25">
      <c r="G87" s="35"/>
    </row>
    <row r="88" spans="7:7" x14ac:dyDescent="0.25">
      <c r="G88" s="35"/>
    </row>
    <row r="89" spans="7:7" x14ac:dyDescent="0.25">
      <c r="G89" s="35"/>
    </row>
    <row r="90" spans="7:7" x14ac:dyDescent="0.25">
      <c r="G90" s="35"/>
    </row>
    <row r="91" spans="7:7" x14ac:dyDescent="0.25">
      <c r="G91" s="35"/>
    </row>
    <row r="92" spans="7:7" x14ac:dyDescent="0.25">
      <c r="G92" s="35"/>
    </row>
  </sheetData>
  <mergeCells count="26">
    <mergeCell ref="B20:B22"/>
    <mergeCell ref="G20:G22"/>
    <mergeCell ref="B77:G77"/>
    <mergeCell ref="B66:G66"/>
    <mergeCell ref="B68:G68"/>
    <mergeCell ref="B70:G70"/>
    <mergeCell ref="B72:G72"/>
    <mergeCell ref="B73:G73"/>
    <mergeCell ref="B74:G74"/>
    <mergeCell ref="B75:G75"/>
    <mergeCell ref="H20:K20"/>
    <mergeCell ref="H21:I21"/>
    <mergeCell ref="J21:K21"/>
    <mergeCell ref="A4:G4"/>
    <mergeCell ref="A12:G12"/>
    <mergeCell ref="A9:G9"/>
    <mergeCell ref="A11:G11"/>
    <mergeCell ref="A8:G8"/>
    <mergeCell ref="A6:G6"/>
    <mergeCell ref="A14:G14"/>
    <mergeCell ref="C20:D21"/>
    <mergeCell ref="A16:G16"/>
    <mergeCell ref="A15:G15"/>
    <mergeCell ref="A20:A22"/>
    <mergeCell ref="E20:F21"/>
    <mergeCell ref="A18:G18"/>
  </mergeCells>
  <phoneticPr fontId="49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9"/>
  <sheetViews>
    <sheetView tabSelected="1" zoomScale="70" zoomScaleNormal="70" workbookViewId="0">
      <selection activeCell="A26" sqref="A26:XFD26"/>
    </sheetView>
  </sheetViews>
  <sheetFormatPr defaultRowHeight="15" x14ac:dyDescent="0.25"/>
  <cols>
    <col min="1" max="1" width="6.140625" style="166" customWidth="1"/>
    <col min="2" max="2" width="23.140625" style="166" customWidth="1"/>
    <col min="3" max="3" width="13.85546875" style="166" customWidth="1"/>
    <col min="4" max="4" width="17.85546875" style="166" customWidth="1"/>
    <col min="5" max="12" width="7.7109375" style="166" customWidth="1"/>
    <col min="13" max="13" width="13.28515625" style="166" customWidth="1"/>
    <col min="14" max="14" width="32.42578125" style="166" customWidth="1"/>
    <col min="15" max="15" width="15.7109375" style="166" customWidth="1"/>
    <col min="16" max="16" width="16.140625" style="166" customWidth="1"/>
    <col min="17" max="17" width="14.5703125" style="166" customWidth="1"/>
    <col min="18" max="18" width="19.140625" style="166" customWidth="1"/>
    <col min="19" max="20" width="9.7109375" style="166" customWidth="1"/>
    <col min="21" max="21" width="11.42578125" style="166" customWidth="1"/>
    <col min="22" max="22" width="12.7109375" style="166" customWidth="1"/>
    <col min="23" max="23" width="23.140625" style="166" customWidth="1"/>
    <col min="24" max="24" width="16.28515625" style="166" customWidth="1"/>
    <col min="25" max="25" width="20.28515625" style="166" customWidth="1"/>
    <col min="26" max="26" width="7.7109375" style="166" customWidth="1"/>
    <col min="27" max="27" width="13.85546875" style="166" customWidth="1"/>
    <col min="28" max="28" width="18.7109375" style="166" customWidth="1"/>
    <col min="29" max="29" width="18.42578125" style="166" customWidth="1"/>
    <col min="30" max="30" width="12.5703125" style="166" customWidth="1"/>
    <col min="31" max="31" width="20.140625" style="166" customWidth="1"/>
    <col min="32" max="32" width="13" style="166" customWidth="1"/>
    <col min="33" max="33" width="13.85546875" style="166" customWidth="1"/>
    <col min="34" max="34" width="9.7109375" style="166" customWidth="1"/>
    <col min="35" max="35" width="11.7109375" style="166" customWidth="1"/>
    <col min="36" max="36" width="14" style="166" customWidth="1"/>
    <col min="37" max="37" width="16" style="166" customWidth="1"/>
    <col min="38" max="38" width="14.140625" style="166" customWidth="1"/>
    <col min="39" max="39" width="15.42578125" style="166" customWidth="1"/>
    <col min="40" max="41" width="9.7109375" style="166" customWidth="1"/>
    <col min="42" max="42" width="12.42578125" style="166" customWidth="1"/>
    <col min="43" max="43" width="12" style="166" customWidth="1"/>
    <col min="44" max="44" width="14.140625" style="166" customWidth="1"/>
    <col min="45" max="45" width="13.28515625" style="166" customWidth="1"/>
    <col min="46" max="46" width="18" style="166" customWidth="1"/>
    <col min="47" max="47" width="10.7109375" style="166" customWidth="1"/>
    <col min="48" max="48" width="15.7109375" style="166" customWidth="1"/>
  </cols>
  <sheetData>
    <row r="1" spans="1:48" ht="18.75" x14ac:dyDescent="0.25">
      <c r="AV1" s="29" t="s">
        <v>22</v>
      </c>
    </row>
    <row r="2" spans="1:48" ht="18.75" x14ac:dyDescent="0.3">
      <c r="AV2" s="13" t="s">
        <v>6</v>
      </c>
    </row>
    <row r="3" spans="1:48" ht="18.75" x14ac:dyDescent="0.3">
      <c r="AV3" s="13" t="s">
        <v>21</v>
      </c>
    </row>
    <row r="4" spans="1:48" s="147" customFormat="1" ht="18.75" x14ac:dyDescent="0.3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99"/>
    </row>
    <row r="5" spans="1:48" s="80" customFormat="1" ht="15.75" x14ac:dyDescent="0.2">
      <c r="A5" s="221" t="str">
        <f>'1. паспорт местоположение'!$A$5</f>
        <v>Год раскрытия информации: 2019 год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</row>
    <row r="6" spans="1:48" s="80" customFormat="1" ht="15.75" x14ac:dyDescent="0.2">
      <c r="A6" s="82"/>
    </row>
    <row r="7" spans="1:48" s="80" customFormat="1" ht="18.75" x14ac:dyDescent="0.2">
      <c r="A7" s="213" t="s">
        <v>5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</row>
    <row r="8" spans="1:48" s="80" customFormat="1" ht="18.75" x14ac:dyDescent="0.2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48" s="80" customFormat="1" ht="18.75" customHeight="1" x14ac:dyDescent="0.2">
      <c r="A9" s="214" t="s">
        <v>264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48" s="80" customFormat="1" ht="18.75" customHeight="1" x14ac:dyDescent="0.2">
      <c r="A10" s="215" t="s">
        <v>4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48" s="80" customFormat="1" ht="18.75" x14ac:dyDescent="0.2">
      <c r="A11" s="213"/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48" s="80" customFormat="1" ht="18.75" customHeight="1" x14ac:dyDescent="0.2">
      <c r="A12" s="214" t="str">
        <f>'1. паспорт местоположение'!A12:C12</f>
        <v>I_Che220_18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48" s="80" customFormat="1" ht="18.75" customHeight="1" x14ac:dyDescent="0.2">
      <c r="A13" s="215" t="s">
        <v>3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48" s="83" customFormat="1" ht="15.75" customHeight="1" x14ac:dyDescent="0.2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48" s="84" customFormat="1" ht="15.75" x14ac:dyDescent="0.2">
      <c r="A15" s="214" t="str">
        <f>'1. паспорт местоположение'!A15:C15</f>
        <v>Модернизация ПС 35/10 кВ Ойсунгур с установкой шкафа контроля изоляции ШПТ-РА ШКИ-КХЛ4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</row>
    <row r="16" spans="1:48" s="84" customFormat="1" ht="15" customHeight="1" x14ac:dyDescent="0.2">
      <c r="A16" s="215" t="s">
        <v>2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</row>
    <row r="17" spans="1:48" s="147" customForma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313"/>
      <c r="AB17" s="313"/>
      <c r="AC17" s="313"/>
      <c r="AD17" s="313"/>
      <c r="AE17" s="313"/>
      <c r="AF17" s="313"/>
      <c r="AG17" s="313"/>
      <c r="AH17" s="313"/>
      <c r="AI17" s="313"/>
      <c r="AJ17" s="313"/>
      <c r="AK17" s="313"/>
      <c r="AL17" s="313"/>
      <c r="AM17" s="313"/>
      <c r="AN17" s="313"/>
      <c r="AO17" s="313"/>
      <c r="AP17" s="313"/>
      <c r="AQ17" s="313"/>
      <c r="AR17" s="313"/>
      <c r="AS17" s="313"/>
      <c r="AT17" s="313"/>
      <c r="AU17" s="313"/>
      <c r="AV17" s="313"/>
    </row>
    <row r="18" spans="1:48" s="147" customForma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/>
      <c r="AA18" s="313"/>
      <c r="AB18" s="313"/>
      <c r="AC18" s="313"/>
      <c r="AD18" s="313"/>
      <c r="AE18" s="313"/>
      <c r="AF18" s="313"/>
      <c r="AG18" s="313"/>
      <c r="AH18" s="313"/>
      <c r="AI18" s="313"/>
      <c r="AJ18" s="313"/>
      <c r="AK18" s="313"/>
      <c r="AL18" s="313"/>
      <c r="AM18" s="313"/>
      <c r="AN18" s="313"/>
      <c r="AO18" s="313"/>
      <c r="AP18" s="313"/>
      <c r="AQ18" s="313"/>
      <c r="AR18" s="313"/>
      <c r="AS18" s="313"/>
      <c r="AT18" s="313"/>
      <c r="AU18" s="313"/>
      <c r="AV18" s="313"/>
    </row>
    <row r="19" spans="1:48" s="147" customForma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3"/>
      <c r="AG19" s="313"/>
      <c r="AH19" s="313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/>
      <c r="AS19" s="313"/>
      <c r="AT19" s="313"/>
      <c r="AU19" s="313"/>
      <c r="AV19" s="313"/>
    </row>
    <row r="20" spans="1:48" s="147" customForma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313"/>
      <c r="AP20" s="313"/>
      <c r="AQ20" s="313"/>
      <c r="AR20" s="313"/>
      <c r="AS20" s="313"/>
      <c r="AT20" s="313"/>
      <c r="AU20" s="313"/>
      <c r="AV20" s="313"/>
    </row>
    <row r="21" spans="1:48" x14ac:dyDescent="0.25">
      <c r="A21" s="320" t="s">
        <v>403</v>
      </c>
      <c r="B21" s="320"/>
      <c r="C21" s="320"/>
      <c r="D21" s="320"/>
      <c r="E21" s="320"/>
      <c r="F21" s="320"/>
      <c r="G21" s="320"/>
      <c r="H21" s="320"/>
      <c r="I21" s="320"/>
      <c r="J21" s="320"/>
      <c r="K21" s="320"/>
      <c r="L21" s="320"/>
      <c r="M21" s="320"/>
      <c r="N21" s="320"/>
      <c r="O21" s="320"/>
      <c r="P21" s="320"/>
      <c r="Q21" s="320"/>
      <c r="R21" s="320"/>
      <c r="S21" s="320"/>
      <c r="T21" s="320"/>
      <c r="U21" s="320"/>
      <c r="V21" s="320"/>
      <c r="W21" s="320"/>
      <c r="X21" s="320"/>
      <c r="Y21" s="320"/>
      <c r="Z21" s="320"/>
      <c r="AA21" s="320"/>
      <c r="AB21" s="320"/>
      <c r="AC21" s="320"/>
      <c r="AD21" s="320"/>
      <c r="AE21" s="320"/>
      <c r="AF21" s="320"/>
      <c r="AG21" s="320"/>
      <c r="AH21" s="320"/>
      <c r="AI21" s="320"/>
      <c r="AJ21" s="320"/>
      <c r="AK21" s="320"/>
      <c r="AL21" s="320"/>
      <c r="AM21" s="320"/>
      <c r="AN21" s="320"/>
      <c r="AO21" s="320"/>
      <c r="AP21" s="320"/>
      <c r="AQ21" s="320"/>
      <c r="AR21" s="320"/>
      <c r="AS21" s="320"/>
      <c r="AT21" s="320"/>
      <c r="AU21" s="320"/>
      <c r="AV21" s="320"/>
    </row>
    <row r="22" spans="1:48" ht="15.75" x14ac:dyDescent="0.25">
      <c r="A22" s="302" t="s">
        <v>404</v>
      </c>
      <c r="B22" s="317" t="s">
        <v>405</v>
      </c>
      <c r="C22" s="302" t="s">
        <v>406</v>
      </c>
      <c r="D22" s="302" t="s">
        <v>407</v>
      </c>
      <c r="E22" s="314" t="s">
        <v>408</v>
      </c>
      <c r="F22" s="315"/>
      <c r="G22" s="315"/>
      <c r="H22" s="315"/>
      <c r="I22" s="315"/>
      <c r="J22" s="315"/>
      <c r="K22" s="315"/>
      <c r="L22" s="316"/>
      <c r="M22" s="302" t="s">
        <v>409</v>
      </c>
      <c r="N22" s="302" t="s">
        <v>410</v>
      </c>
      <c r="O22" s="302" t="s">
        <v>411</v>
      </c>
      <c r="P22" s="295" t="s">
        <v>412</v>
      </c>
      <c r="Q22" s="295" t="s">
        <v>413</v>
      </c>
      <c r="R22" s="295" t="s">
        <v>414</v>
      </c>
      <c r="S22" s="295" t="s">
        <v>415</v>
      </c>
      <c r="T22" s="295"/>
      <c r="U22" s="299" t="s">
        <v>416</v>
      </c>
      <c r="V22" s="299" t="s">
        <v>417</v>
      </c>
      <c r="W22" s="295" t="s">
        <v>418</v>
      </c>
      <c r="X22" s="295" t="s">
        <v>419</v>
      </c>
      <c r="Y22" s="295" t="s">
        <v>420</v>
      </c>
      <c r="Z22" s="296" t="s">
        <v>421</v>
      </c>
      <c r="AA22" s="295" t="s">
        <v>422</v>
      </c>
      <c r="AB22" s="295" t="s">
        <v>423</v>
      </c>
      <c r="AC22" s="295" t="s">
        <v>424</v>
      </c>
      <c r="AD22" s="295" t="s">
        <v>425</v>
      </c>
      <c r="AE22" s="295" t="s">
        <v>426</v>
      </c>
      <c r="AF22" s="295" t="s">
        <v>427</v>
      </c>
      <c r="AG22" s="295"/>
      <c r="AH22" s="295"/>
      <c r="AI22" s="295"/>
      <c r="AJ22" s="295"/>
      <c r="AK22" s="295"/>
      <c r="AL22" s="295" t="s">
        <v>428</v>
      </c>
      <c r="AM22" s="295"/>
      <c r="AN22" s="295"/>
      <c r="AO22" s="295"/>
      <c r="AP22" s="295" t="s">
        <v>429</v>
      </c>
      <c r="AQ22" s="295"/>
      <c r="AR22" s="295" t="s">
        <v>430</v>
      </c>
      <c r="AS22" s="295" t="s">
        <v>431</v>
      </c>
      <c r="AT22" s="295" t="s">
        <v>432</v>
      </c>
      <c r="AU22" s="295" t="s">
        <v>433</v>
      </c>
      <c r="AV22" s="309" t="s">
        <v>434</v>
      </c>
    </row>
    <row r="23" spans="1:48" ht="15.75" x14ac:dyDescent="0.25">
      <c r="A23" s="303"/>
      <c r="B23" s="318"/>
      <c r="C23" s="303"/>
      <c r="D23" s="303"/>
      <c r="E23" s="307" t="s">
        <v>435</v>
      </c>
      <c r="F23" s="305" t="s">
        <v>45</v>
      </c>
      <c r="G23" s="305" t="s">
        <v>44</v>
      </c>
      <c r="H23" s="305" t="s">
        <v>43</v>
      </c>
      <c r="I23" s="297" t="s">
        <v>436</v>
      </c>
      <c r="J23" s="297" t="s">
        <v>437</v>
      </c>
      <c r="K23" s="297" t="s">
        <v>438</v>
      </c>
      <c r="L23" s="305" t="s">
        <v>396</v>
      </c>
      <c r="M23" s="303"/>
      <c r="N23" s="303"/>
      <c r="O23" s="303"/>
      <c r="P23" s="295"/>
      <c r="Q23" s="295"/>
      <c r="R23" s="295"/>
      <c r="S23" s="300" t="s">
        <v>0</v>
      </c>
      <c r="T23" s="300" t="s">
        <v>439</v>
      </c>
      <c r="U23" s="299"/>
      <c r="V23" s="299"/>
      <c r="W23" s="295"/>
      <c r="X23" s="295"/>
      <c r="Y23" s="295"/>
      <c r="Z23" s="295"/>
      <c r="AA23" s="295"/>
      <c r="AB23" s="295"/>
      <c r="AC23" s="295"/>
      <c r="AD23" s="295"/>
      <c r="AE23" s="295"/>
      <c r="AF23" s="295" t="s">
        <v>440</v>
      </c>
      <c r="AG23" s="295"/>
      <c r="AH23" s="295" t="s">
        <v>441</v>
      </c>
      <c r="AI23" s="295"/>
      <c r="AJ23" s="302" t="s">
        <v>442</v>
      </c>
      <c r="AK23" s="302" t="s">
        <v>443</v>
      </c>
      <c r="AL23" s="302" t="s">
        <v>444</v>
      </c>
      <c r="AM23" s="302" t="s">
        <v>445</v>
      </c>
      <c r="AN23" s="302" t="s">
        <v>446</v>
      </c>
      <c r="AO23" s="302" t="s">
        <v>447</v>
      </c>
      <c r="AP23" s="302" t="s">
        <v>448</v>
      </c>
      <c r="AQ23" s="311" t="s">
        <v>439</v>
      </c>
      <c r="AR23" s="295"/>
      <c r="AS23" s="295"/>
      <c r="AT23" s="295"/>
      <c r="AU23" s="295"/>
      <c r="AV23" s="310"/>
    </row>
    <row r="24" spans="1:48" ht="126.75" customHeight="1" x14ac:dyDescent="0.25">
      <c r="A24" s="304"/>
      <c r="B24" s="319"/>
      <c r="C24" s="304"/>
      <c r="D24" s="304"/>
      <c r="E24" s="308"/>
      <c r="F24" s="306"/>
      <c r="G24" s="306"/>
      <c r="H24" s="306"/>
      <c r="I24" s="298"/>
      <c r="J24" s="298"/>
      <c r="K24" s="298"/>
      <c r="L24" s="306"/>
      <c r="M24" s="304"/>
      <c r="N24" s="304"/>
      <c r="O24" s="304"/>
      <c r="P24" s="295"/>
      <c r="Q24" s="295"/>
      <c r="R24" s="295"/>
      <c r="S24" s="301"/>
      <c r="T24" s="301"/>
      <c r="U24" s="299"/>
      <c r="V24" s="299"/>
      <c r="W24" s="295"/>
      <c r="X24" s="295"/>
      <c r="Y24" s="295"/>
      <c r="Z24" s="295"/>
      <c r="AA24" s="295"/>
      <c r="AB24" s="295"/>
      <c r="AC24" s="295"/>
      <c r="AD24" s="295"/>
      <c r="AE24" s="295"/>
      <c r="AF24" s="168" t="s">
        <v>449</v>
      </c>
      <c r="AG24" s="168" t="s">
        <v>450</v>
      </c>
      <c r="AH24" s="169" t="s">
        <v>0</v>
      </c>
      <c r="AI24" s="169" t="s">
        <v>439</v>
      </c>
      <c r="AJ24" s="304"/>
      <c r="AK24" s="304"/>
      <c r="AL24" s="304"/>
      <c r="AM24" s="304"/>
      <c r="AN24" s="304"/>
      <c r="AO24" s="304"/>
      <c r="AP24" s="304"/>
      <c r="AQ24" s="312"/>
      <c r="AR24" s="295"/>
      <c r="AS24" s="295"/>
      <c r="AT24" s="295"/>
      <c r="AU24" s="295"/>
      <c r="AV24" s="310"/>
    </row>
    <row r="25" spans="1:48" ht="21.75" customHeight="1" x14ac:dyDescent="0.25">
      <c r="A25" s="170">
        <v>1</v>
      </c>
      <c r="B25" s="170">
        <v>2</v>
      </c>
      <c r="C25" s="170">
        <v>4</v>
      </c>
      <c r="D25" s="170">
        <v>5</v>
      </c>
      <c r="E25" s="170">
        <v>6</v>
      </c>
      <c r="F25" s="170">
        <f t="shared" ref="F25:AV25" si="0">E25+1</f>
        <v>7</v>
      </c>
      <c r="G25" s="170">
        <f t="shared" si="0"/>
        <v>8</v>
      </c>
      <c r="H25" s="170">
        <f t="shared" si="0"/>
        <v>9</v>
      </c>
      <c r="I25" s="170">
        <f t="shared" si="0"/>
        <v>10</v>
      </c>
      <c r="J25" s="170">
        <f t="shared" si="0"/>
        <v>11</v>
      </c>
      <c r="K25" s="170">
        <f t="shared" si="0"/>
        <v>12</v>
      </c>
      <c r="L25" s="170">
        <f t="shared" si="0"/>
        <v>13</v>
      </c>
      <c r="M25" s="170">
        <f t="shared" si="0"/>
        <v>14</v>
      </c>
      <c r="N25" s="170">
        <f t="shared" si="0"/>
        <v>15</v>
      </c>
      <c r="O25" s="170">
        <f t="shared" si="0"/>
        <v>16</v>
      </c>
      <c r="P25" s="170">
        <f t="shared" si="0"/>
        <v>17</v>
      </c>
      <c r="Q25" s="170">
        <f t="shared" si="0"/>
        <v>18</v>
      </c>
      <c r="R25" s="170">
        <f t="shared" si="0"/>
        <v>19</v>
      </c>
      <c r="S25" s="170">
        <f t="shared" si="0"/>
        <v>20</v>
      </c>
      <c r="T25" s="170">
        <f t="shared" si="0"/>
        <v>21</v>
      </c>
      <c r="U25" s="170">
        <f t="shared" si="0"/>
        <v>22</v>
      </c>
      <c r="V25" s="170">
        <f t="shared" si="0"/>
        <v>23</v>
      </c>
      <c r="W25" s="170">
        <f t="shared" si="0"/>
        <v>24</v>
      </c>
      <c r="X25" s="170">
        <f t="shared" si="0"/>
        <v>25</v>
      </c>
      <c r="Y25" s="170">
        <f t="shared" si="0"/>
        <v>26</v>
      </c>
      <c r="Z25" s="170">
        <f t="shared" si="0"/>
        <v>27</v>
      </c>
      <c r="AA25" s="170">
        <f t="shared" si="0"/>
        <v>28</v>
      </c>
      <c r="AB25" s="170">
        <f t="shared" si="0"/>
        <v>29</v>
      </c>
      <c r="AC25" s="170">
        <f t="shared" si="0"/>
        <v>30</v>
      </c>
      <c r="AD25" s="170">
        <f t="shared" si="0"/>
        <v>31</v>
      </c>
      <c r="AE25" s="170">
        <f t="shared" si="0"/>
        <v>32</v>
      </c>
      <c r="AF25" s="170">
        <f t="shared" si="0"/>
        <v>33</v>
      </c>
      <c r="AG25" s="170">
        <f t="shared" si="0"/>
        <v>34</v>
      </c>
      <c r="AH25" s="170">
        <f t="shared" si="0"/>
        <v>35</v>
      </c>
      <c r="AI25" s="170">
        <f t="shared" si="0"/>
        <v>36</v>
      </c>
      <c r="AJ25" s="170">
        <f t="shared" si="0"/>
        <v>37</v>
      </c>
      <c r="AK25" s="170">
        <f t="shared" si="0"/>
        <v>38</v>
      </c>
      <c r="AL25" s="170">
        <f t="shared" si="0"/>
        <v>39</v>
      </c>
      <c r="AM25" s="170">
        <f t="shared" si="0"/>
        <v>40</v>
      </c>
      <c r="AN25" s="170">
        <f t="shared" si="0"/>
        <v>41</v>
      </c>
      <c r="AO25" s="170">
        <f t="shared" si="0"/>
        <v>42</v>
      </c>
      <c r="AP25" s="170">
        <f t="shared" si="0"/>
        <v>43</v>
      </c>
      <c r="AQ25" s="170">
        <f t="shared" si="0"/>
        <v>44</v>
      </c>
      <c r="AR25" s="170">
        <f t="shared" si="0"/>
        <v>45</v>
      </c>
      <c r="AS25" s="170">
        <f t="shared" si="0"/>
        <v>46</v>
      </c>
      <c r="AT25" s="170">
        <f t="shared" si="0"/>
        <v>47</v>
      </c>
      <c r="AU25" s="170">
        <f t="shared" si="0"/>
        <v>48</v>
      </c>
      <c r="AV25" s="170">
        <f t="shared" si="0"/>
        <v>49</v>
      </c>
    </row>
    <row r="26" spans="1:48" s="183" customFormat="1" ht="50.25" customHeight="1" x14ac:dyDescent="0.25">
      <c r="A26" s="182"/>
      <c r="B26" s="182" t="s">
        <v>265</v>
      </c>
      <c r="C26" s="182" t="s">
        <v>476</v>
      </c>
      <c r="D26" s="182" t="s">
        <v>477</v>
      </c>
      <c r="E26" s="182">
        <v>1</v>
      </c>
      <c r="F26" s="182" t="s">
        <v>289</v>
      </c>
      <c r="G26" s="182" t="s">
        <v>289</v>
      </c>
      <c r="H26" s="182" t="s">
        <v>289</v>
      </c>
      <c r="I26" s="182" t="s">
        <v>289</v>
      </c>
      <c r="J26" s="182" t="s">
        <v>289</v>
      </c>
      <c r="K26" s="182" t="s">
        <v>289</v>
      </c>
      <c r="L26" s="182" t="s">
        <v>289</v>
      </c>
      <c r="M26" s="182" t="s">
        <v>80</v>
      </c>
      <c r="N26" s="182" t="s">
        <v>478</v>
      </c>
      <c r="O26" s="182" t="s">
        <v>265</v>
      </c>
      <c r="P26" s="182" t="s">
        <v>289</v>
      </c>
      <c r="Q26" s="182" t="s">
        <v>289</v>
      </c>
      <c r="R26" s="182" t="s">
        <v>289</v>
      </c>
      <c r="S26" s="182" t="s">
        <v>289</v>
      </c>
      <c r="T26" s="182" t="s">
        <v>289</v>
      </c>
      <c r="U26" s="182" t="s">
        <v>289</v>
      </c>
      <c r="V26" s="182" t="s">
        <v>289</v>
      </c>
      <c r="W26" s="182" t="s">
        <v>289</v>
      </c>
      <c r="X26" s="182" t="s">
        <v>289</v>
      </c>
      <c r="Y26" s="182" t="s">
        <v>289</v>
      </c>
      <c r="Z26" s="182" t="s">
        <v>289</v>
      </c>
      <c r="AA26" s="182" t="s">
        <v>289</v>
      </c>
      <c r="AB26" s="182" t="s">
        <v>289</v>
      </c>
      <c r="AC26" s="182" t="s">
        <v>483</v>
      </c>
      <c r="AD26" s="199">
        <v>936.56500000000005</v>
      </c>
      <c r="AE26" s="182" t="s">
        <v>289</v>
      </c>
      <c r="AF26" s="182" t="s">
        <v>289</v>
      </c>
      <c r="AG26" s="182" t="s">
        <v>289</v>
      </c>
      <c r="AH26" s="182" t="s">
        <v>289</v>
      </c>
      <c r="AI26" s="182" t="s">
        <v>289</v>
      </c>
      <c r="AJ26" s="182" t="s">
        <v>289</v>
      </c>
      <c r="AK26" s="182" t="s">
        <v>289</v>
      </c>
      <c r="AL26" s="198" t="s">
        <v>479</v>
      </c>
      <c r="AM26" s="198" t="s">
        <v>480</v>
      </c>
      <c r="AN26" s="182" t="s">
        <v>481</v>
      </c>
      <c r="AO26" s="182" t="s">
        <v>482</v>
      </c>
      <c r="AP26" s="182" t="s">
        <v>289</v>
      </c>
      <c r="AQ26" s="182" t="s">
        <v>289</v>
      </c>
      <c r="AR26" s="182" t="s">
        <v>289</v>
      </c>
      <c r="AS26" s="182" t="s">
        <v>289</v>
      </c>
      <c r="AT26" s="182" t="s">
        <v>289</v>
      </c>
      <c r="AU26" s="182" t="s">
        <v>289</v>
      </c>
      <c r="AV26" s="182" t="s">
        <v>289</v>
      </c>
    </row>
    <row r="29" spans="1:48" x14ac:dyDescent="0.25">
      <c r="T29" s="194"/>
      <c r="U29" s="194"/>
    </row>
  </sheetData>
  <mergeCells count="67">
    <mergeCell ref="A15:T15"/>
    <mergeCell ref="A16:T16"/>
    <mergeCell ref="A13:T13"/>
    <mergeCell ref="A14:T14"/>
    <mergeCell ref="A11:T11"/>
    <mergeCell ref="A12:T12"/>
    <mergeCell ref="A5:T5"/>
    <mergeCell ref="A7:T7"/>
    <mergeCell ref="A8:T8"/>
    <mergeCell ref="A9:T9"/>
    <mergeCell ref="A10:T10"/>
    <mergeCell ref="A17:AV17"/>
    <mergeCell ref="E22:L22"/>
    <mergeCell ref="M22:M24"/>
    <mergeCell ref="N22:N24"/>
    <mergeCell ref="AA22:AA24"/>
    <mergeCell ref="A18:AV18"/>
    <mergeCell ref="A22:A24"/>
    <mergeCell ref="B22:B24"/>
    <mergeCell ref="C22:C24"/>
    <mergeCell ref="D22:D24"/>
    <mergeCell ref="A19:AV19"/>
    <mergeCell ref="A20:AV20"/>
    <mergeCell ref="A21:AV21"/>
    <mergeCell ref="P22:P24"/>
    <mergeCell ref="Q22:Q24"/>
    <mergeCell ref="AF23:AG23"/>
    <mergeCell ref="AN23:AN24"/>
    <mergeCell ref="AO23:AO24"/>
    <mergeCell ref="AP23:AP24"/>
    <mergeCell ref="AQ23:AQ24"/>
    <mergeCell ref="AL22:AO22"/>
    <mergeCell ref="AP22:AQ22"/>
    <mergeCell ref="AL23:AL24"/>
    <mergeCell ref="AM23:AM24"/>
    <mergeCell ref="AV22:AV24"/>
    <mergeCell ref="AT22:AT24"/>
    <mergeCell ref="AU22:AU24"/>
    <mergeCell ref="AR22:AR24"/>
    <mergeCell ref="AS22:AS24"/>
    <mergeCell ref="E23:E24"/>
    <mergeCell ref="F23:F24"/>
    <mergeCell ref="G23:G24"/>
    <mergeCell ref="H23:H24"/>
    <mergeCell ref="I23:I24"/>
    <mergeCell ref="AB22:AB24"/>
    <mergeCell ref="AE22:AE24"/>
    <mergeCell ref="AF22:AK22"/>
    <mergeCell ref="AC22:AC24"/>
    <mergeCell ref="AD22:AD24"/>
    <mergeCell ref="AH23:AI23"/>
    <mergeCell ref="AJ23:AJ24"/>
    <mergeCell ref="AK23:AK24"/>
    <mergeCell ref="Y22:Y24"/>
    <mergeCell ref="Z22:Z24"/>
    <mergeCell ref="J23:J24"/>
    <mergeCell ref="K23:K24"/>
    <mergeCell ref="U22:U24"/>
    <mergeCell ref="V22:V24"/>
    <mergeCell ref="W22:W24"/>
    <mergeCell ref="X22:X24"/>
    <mergeCell ref="R22:R24"/>
    <mergeCell ref="S22:T22"/>
    <mergeCell ref="S23:S24"/>
    <mergeCell ref="T23:T24"/>
    <mergeCell ref="O22:O24"/>
    <mergeCell ref="L23:L24"/>
  </mergeCells>
  <phoneticPr fontId="49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zoomScale="80" zoomScaleNormal="90" zoomScaleSheetLayoutView="80" workbookViewId="0">
      <selection activeCell="H30" sqref="H30"/>
    </sheetView>
  </sheetViews>
  <sheetFormatPr defaultRowHeight="15.75" x14ac:dyDescent="0.25"/>
  <cols>
    <col min="1" max="1" width="69.7109375" style="57" customWidth="1"/>
    <col min="2" max="2" width="64.28515625" style="57" customWidth="1"/>
    <col min="3" max="16384" width="9.140625" style="58"/>
  </cols>
  <sheetData>
    <row r="1" spans="1:8" ht="18.75" x14ac:dyDescent="0.25">
      <c r="B1" s="29" t="s">
        <v>22</v>
      </c>
    </row>
    <row r="2" spans="1:8" ht="18.75" x14ac:dyDescent="0.3">
      <c r="B2" s="13" t="s">
        <v>6</v>
      </c>
    </row>
    <row r="3" spans="1:8" ht="18.75" x14ac:dyDescent="0.3">
      <c r="B3" s="13" t="s">
        <v>146</v>
      </c>
    </row>
    <row r="4" spans="1:8" x14ac:dyDescent="0.25">
      <c r="B4" s="32"/>
    </row>
    <row r="5" spans="1:8" ht="18.75" x14ac:dyDescent="0.3">
      <c r="A5" s="323" t="str">
        <f>'1. паспорт местоположение'!$A$5</f>
        <v>Год раскрытия информации: 2019 год</v>
      </c>
      <c r="B5" s="323"/>
      <c r="C5" s="51"/>
      <c r="D5" s="51"/>
      <c r="E5" s="51"/>
      <c r="F5" s="51"/>
      <c r="G5" s="51"/>
      <c r="H5" s="51"/>
    </row>
    <row r="6" spans="1:8" ht="18.75" x14ac:dyDescent="0.3">
      <c r="A6" s="65"/>
      <c r="B6" s="65"/>
      <c r="C6" s="65"/>
      <c r="D6" s="65"/>
      <c r="E6" s="65"/>
      <c r="F6" s="65"/>
      <c r="G6" s="65"/>
      <c r="H6" s="65"/>
    </row>
    <row r="7" spans="1:8" ht="18.75" x14ac:dyDescent="0.25">
      <c r="A7" s="207" t="s">
        <v>5</v>
      </c>
      <c r="B7" s="207"/>
      <c r="C7" s="11"/>
      <c r="D7" s="11"/>
      <c r="E7" s="11"/>
      <c r="F7" s="11"/>
      <c r="G7" s="11"/>
      <c r="H7" s="11"/>
    </row>
    <row r="8" spans="1:8" ht="18.75" x14ac:dyDescent="0.25">
      <c r="A8" s="11"/>
      <c r="B8" s="11"/>
      <c r="C8" s="11"/>
      <c r="D8" s="11"/>
      <c r="E8" s="11"/>
      <c r="F8" s="11"/>
      <c r="G8" s="11"/>
      <c r="H8" s="11"/>
    </row>
    <row r="9" spans="1:8" x14ac:dyDescent="0.25">
      <c r="A9" s="208" t="s">
        <v>265</v>
      </c>
      <c r="B9" s="208"/>
      <c r="C9" s="6"/>
      <c r="D9" s="6"/>
      <c r="E9" s="6"/>
      <c r="F9" s="6"/>
      <c r="G9" s="6"/>
      <c r="H9" s="6"/>
    </row>
    <row r="10" spans="1:8" x14ac:dyDescent="0.25">
      <c r="A10" s="204" t="s">
        <v>4</v>
      </c>
      <c r="B10" s="204"/>
      <c r="C10" s="4"/>
      <c r="D10" s="4"/>
      <c r="E10" s="4"/>
      <c r="F10" s="4"/>
      <c r="G10" s="4"/>
      <c r="H10" s="4"/>
    </row>
    <row r="11" spans="1:8" ht="18.75" x14ac:dyDescent="0.25">
      <c r="A11" s="11"/>
      <c r="B11" s="11"/>
      <c r="C11" s="11"/>
      <c r="D11" s="11"/>
      <c r="E11" s="11"/>
      <c r="F11" s="11"/>
      <c r="G11" s="11"/>
      <c r="H11" s="11"/>
    </row>
    <row r="12" spans="1:8" ht="13.5" customHeight="1" x14ac:dyDescent="0.25">
      <c r="A12" s="208" t="str">
        <f>'1. паспорт местоположение'!A12:C12</f>
        <v>I_Che220_18</v>
      </c>
      <c r="B12" s="208"/>
      <c r="C12" s="6"/>
      <c r="D12" s="6"/>
      <c r="E12" s="6"/>
      <c r="F12" s="6"/>
      <c r="G12" s="6"/>
      <c r="H12" s="6"/>
    </row>
    <row r="13" spans="1:8" x14ac:dyDescent="0.25">
      <c r="A13" s="204" t="s">
        <v>3</v>
      </c>
      <c r="B13" s="204"/>
      <c r="C13" s="4"/>
      <c r="D13" s="4"/>
      <c r="E13" s="4"/>
      <c r="F13" s="4"/>
      <c r="G13" s="4"/>
      <c r="H13" s="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x14ac:dyDescent="0.25">
      <c r="A15" s="208" t="str">
        <f>'1. паспорт местоположение'!A15:C15</f>
        <v>Модернизация ПС 35/10 кВ Ойсунгур с установкой шкафа контроля изоляции ШПТ-РА ШКИ-КХЛ4</v>
      </c>
      <c r="B15" s="208"/>
      <c r="C15" s="6"/>
      <c r="D15" s="6"/>
      <c r="E15" s="6"/>
      <c r="F15" s="6"/>
      <c r="G15" s="6"/>
      <c r="H15" s="6"/>
    </row>
    <row r="16" spans="1:8" x14ac:dyDescent="0.25">
      <c r="A16" s="204" t="s">
        <v>2</v>
      </c>
      <c r="B16" s="204"/>
      <c r="C16" s="4"/>
      <c r="D16" s="4"/>
      <c r="E16" s="4"/>
      <c r="F16" s="4"/>
      <c r="G16" s="4"/>
      <c r="H16" s="4"/>
    </row>
    <row r="17" spans="1:2" x14ac:dyDescent="0.25">
      <c r="B17" s="59"/>
    </row>
    <row r="18" spans="1:2" ht="11.25" customHeight="1" x14ac:dyDescent="0.25">
      <c r="A18" s="321" t="s">
        <v>254</v>
      </c>
      <c r="B18" s="322"/>
    </row>
    <row r="19" spans="1:2" x14ac:dyDescent="0.25">
      <c r="B19" s="32"/>
    </row>
    <row r="20" spans="1:2" ht="16.5" thickBot="1" x14ac:dyDescent="0.3">
      <c r="B20" s="60"/>
    </row>
    <row r="21" spans="1:2" s="131" customFormat="1" ht="37.5" customHeight="1" thickBot="1" x14ac:dyDescent="0.3">
      <c r="A21" s="129" t="s">
        <v>150</v>
      </c>
      <c r="B21" s="129" t="str">
        <f>A15</f>
        <v>Модернизация ПС 35/10 кВ Ойсунгур с установкой шкафа контроля изоляции ШПТ-РА ШКИ-КХЛ4</v>
      </c>
    </row>
    <row r="22" spans="1:2" s="131" customFormat="1" ht="24" customHeight="1" thickBot="1" x14ac:dyDescent="0.3">
      <c r="A22" s="129" t="s">
        <v>151</v>
      </c>
      <c r="B22" s="130" t="s">
        <v>469</v>
      </c>
    </row>
    <row r="23" spans="1:2" s="131" customFormat="1" ht="36.75" customHeight="1" thickBot="1" x14ac:dyDescent="0.3">
      <c r="A23" s="129" t="s">
        <v>147</v>
      </c>
      <c r="B23" s="130" t="str">
        <f>'1. паспорт местоположение'!C22</f>
        <v>Модернизация, техническое перевооружение трансформаторных и иных подстанций, распределительных пунктов</v>
      </c>
    </row>
    <row r="24" spans="1:2" s="131" customFormat="1" ht="16.5" thickBot="1" x14ac:dyDescent="0.3">
      <c r="A24" s="129" t="s">
        <v>152</v>
      </c>
      <c r="B24" s="130" t="s">
        <v>289</v>
      </c>
    </row>
    <row r="25" spans="1:2" s="131" customFormat="1" ht="16.5" thickBot="1" x14ac:dyDescent="0.3">
      <c r="A25" s="132" t="s">
        <v>153</v>
      </c>
      <c r="B25" s="196">
        <f>VLOOKUP($A$12,'[1]6.2. отчет'!$D:$OT,400,0)</f>
        <v>2019</v>
      </c>
    </row>
    <row r="26" spans="1:2" s="131" customFormat="1" ht="24" customHeight="1" thickBot="1" x14ac:dyDescent="0.3">
      <c r="A26" s="132" t="s">
        <v>154</v>
      </c>
      <c r="B26" s="130" t="str">
        <f>'[2]3.3 паспорт описание'!C30</f>
        <v>с</v>
      </c>
    </row>
    <row r="27" spans="1:2" s="131" customFormat="1" ht="29.25" thickBot="1" x14ac:dyDescent="0.3">
      <c r="A27" s="129" t="s">
        <v>270</v>
      </c>
      <c r="B27" s="197">
        <f>VLOOKUP($A$12,'[1]6.2. отчет'!$D:$OT,407,0)</f>
        <v>0.4682829174</v>
      </c>
    </row>
    <row r="28" spans="1:2" s="131" customFormat="1" ht="25.5" customHeight="1" thickBot="1" x14ac:dyDescent="0.3">
      <c r="A28" s="130" t="s">
        <v>155</v>
      </c>
      <c r="B28" s="130" t="s">
        <v>289</v>
      </c>
    </row>
    <row r="29" spans="1:2" s="131" customFormat="1" ht="29.25" thickBot="1" x14ac:dyDescent="0.3">
      <c r="A29" s="129" t="s">
        <v>156</v>
      </c>
      <c r="B29" s="130" t="s">
        <v>289</v>
      </c>
    </row>
    <row r="30" spans="1:2" s="131" customFormat="1" ht="29.25" thickBot="1" x14ac:dyDescent="0.3">
      <c r="A30" s="129" t="s">
        <v>157</v>
      </c>
      <c r="B30" s="130" t="s">
        <v>289</v>
      </c>
    </row>
    <row r="31" spans="1:2" s="131" customFormat="1" ht="16.5" thickBot="1" x14ac:dyDescent="0.3">
      <c r="A31" s="130" t="s">
        <v>158</v>
      </c>
      <c r="B31" s="130" t="s">
        <v>289</v>
      </c>
    </row>
    <row r="32" spans="1:2" s="131" customFormat="1" ht="29.25" thickBot="1" x14ac:dyDescent="0.3">
      <c r="A32" s="129" t="s">
        <v>159</v>
      </c>
      <c r="B32" s="130" t="s">
        <v>289</v>
      </c>
    </row>
    <row r="33" spans="1:2" s="131" customFormat="1" ht="16.5" thickBot="1" x14ac:dyDescent="0.3">
      <c r="A33" s="130" t="s">
        <v>160</v>
      </c>
      <c r="B33" s="130" t="s">
        <v>289</v>
      </c>
    </row>
    <row r="34" spans="1:2" s="131" customFormat="1" ht="16.5" thickBot="1" x14ac:dyDescent="0.3">
      <c r="A34" s="130" t="s">
        <v>161</v>
      </c>
      <c r="B34" s="130" t="s">
        <v>289</v>
      </c>
    </row>
    <row r="35" spans="1:2" s="131" customFormat="1" ht="16.5" thickBot="1" x14ac:dyDescent="0.3">
      <c r="A35" s="130" t="s">
        <v>162</v>
      </c>
      <c r="B35" s="130" t="s">
        <v>289</v>
      </c>
    </row>
    <row r="36" spans="1:2" s="131" customFormat="1" ht="16.5" thickBot="1" x14ac:dyDescent="0.3">
      <c r="A36" s="130" t="s">
        <v>163</v>
      </c>
      <c r="B36" s="130" t="s">
        <v>289</v>
      </c>
    </row>
    <row r="37" spans="1:2" s="131" customFormat="1" ht="29.25" thickBot="1" x14ac:dyDescent="0.3">
      <c r="A37" s="129" t="s">
        <v>164</v>
      </c>
      <c r="B37" s="130" t="s">
        <v>289</v>
      </c>
    </row>
    <row r="38" spans="1:2" s="131" customFormat="1" ht="16.5" thickBot="1" x14ac:dyDescent="0.3">
      <c r="A38" s="130" t="s">
        <v>160</v>
      </c>
      <c r="B38" s="130" t="s">
        <v>289</v>
      </c>
    </row>
    <row r="39" spans="1:2" s="131" customFormat="1" ht="16.5" thickBot="1" x14ac:dyDescent="0.3">
      <c r="A39" s="130" t="s">
        <v>161</v>
      </c>
      <c r="B39" s="130" t="s">
        <v>289</v>
      </c>
    </row>
    <row r="40" spans="1:2" s="131" customFormat="1" ht="16.5" thickBot="1" x14ac:dyDescent="0.3">
      <c r="A40" s="130" t="s">
        <v>162</v>
      </c>
      <c r="B40" s="130" t="s">
        <v>289</v>
      </c>
    </row>
    <row r="41" spans="1:2" s="131" customFormat="1" ht="16.5" thickBot="1" x14ac:dyDescent="0.3">
      <c r="A41" s="130" t="s">
        <v>163</v>
      </c>
      <c r="B41" s="130" t="s">
        <v>289</v>
      </c>
    </row>
    <row r="42" spans="1:2" s="131" customFormat="1" ht="29.25" thickBot="1" x14ac:dyDescent="0.3">
      <c r="A42" s="129" t="s">
        <v>165</v>
      </c>
      <c r="B42" s="130" t="s">
        <v>289</v>
      </c>
    </row>
    <row r="43" spans="1:2" s="131" customFormat="1" ht="16.5" thickBot="1" x14ac:dyDescent="0.3">
      <c r="A43" s="130" t="s">
        <v>160</v>
      </c>
      <c r="B43" s="130" t="s">
        <v>289</v>
      </c>
    </row>
    <row r="44" spans="1:2" s="131" customFormat="1" ht="16.5" thickBot="1" x14ac:dyDescent="0.3">
      <c r="A44" s="130" t="s">
        <v>161</v>
      </c>
      <c r="B44" s="130" t="s">
        <v>289</v>
      </c>
    </row>
    <row r="45" spans="1:2" s="131" customFormat="1" ht="16.5" thickBot="1" x14ac:dyDescent="0.3">
      <c r="A45" s="130" t="s">
        <v>162</v>
      </c>
      <c r="B45" s="130" t="s">
        <v>289</v>
      </c>
    </row>
    <row r="46" spans="1:2" s="131" customFormat="1" ht="16.5" thickBot="1" x14ac:dyDescent="0.3">
      <c r="A46" s="130" t="s">
        <v>163</v>
      </c>
      <c r="B46" s="130" t="s">
        <v>289</v>
      </c>
    </row>
    <row r="47" spans="1:2" s="131" customFormat="1" ht="29.25" thickBot="1" x14ac:dyDescent="0.3">
      <c r="A47" s="132" t="s">
        <v>166</v>
      </c>
      <c r="B47" s="130" t="s">
        <v>289</v>
      </c>
    </row>
    <row r="48" spans="1:2" s="131" customFormat="1" ht="16.5" thickBot="1" x14ac:dyDescent="0.3">
      <c r="A48" s="186" t="s">
        <v>158</v>
      </c>
      <c r="B48" s="130" t="s">
        <v>289</v>
      </c>
    </row>
    <row r="49" spans="1:2" s="131" customFormat="1" ht="16.5" thickBot="1" x14ac:dyDescent="0.3">
      <c r="A49" s="186" t="s">
        <v>167</v>
      </c>
      <c r="B49" s="130" t="s">
        <v>289</v>
      </c>
    </row>
    <row r="50" spans="1:2" s="131" customFormat="1" ht="16.5" thickBot="1" x14ac:dyDescent="0.3">
      <c r="A50" s="186" t="s">
        <v>168</v>
      </c>
      <c r="B50" s="130" t="s">
        <v>289</v>
      </c>
    </row>
    <row r="51" spans="1:2" s="131" customFormat="1" ht="16.5" thickBot="1" x14ac:dyDescent="0.3">
      <c r="A51" s="186" t="s">
        <v>169</v>
      </c>
      <c r="B51" s="130" t="s">
        <v>289</v>
      </c>
    </row>
    <row r="52" spans="1:2" s="131" customFormat="1" ht="16.5" thickBot="1" x14ac:dyDescent="0.3">
      <c r="A52" s="132" t="s">
        <v>170</v>
      </c>
      <c r="B52" s="187">
        <v>0</v>
      </c>
    </row>
    <row r="53" spans="1:2" s="131" customFormat="1" ht="16.5" thickBot="1" x14ac:dyDescent="0.3">
      <c r="A53" s="132" t="s">
        <v>171</v>
      </c>
      <c r="B53" s="188">
        <f>'6.2. Паспорт фин осв ввод'!D24</f>
        <v>0.4654329874</v>
      </c>
    </row>
    <row r="54" spans="1:2" s="131" customFormat="1" ht="16.5" thickBot="1" x14ac:dyDescent="0.3">
      <c r="A54" s="132" t="s">
        <v>172</v>
      </c>
      <c r="B54" s="187">
        <v>0</v>
      </c>
    </row>
    <row r="55" spans="1:2" s="131" customFormat="1" ht="16.5" thickBot="1" x14ac:dyDescent="0.3">
      <c r="A55" s="132" t="s">
        <v>173</v>
      </c>
      <c r="B55" s="188">
        <f>'6.2. Паспорт фин осв ввод'!D30</f>
        <v>0.39684993000000002</v>
      </c>
    </row>
    <row r="56" spans="1:2" s="131" customFormat="1" ht="16.5" thickBot="1" x14ac:dyDescent="0.3">
      <c r="A56" s="132" t="s">
        <v>174</v>
      </c>
      <c r="B56" s="186" t="s">
        <v>289</v>
      </c>
    </row>
    <row r="57" spans="1:2" s="131" customFormat="1" ht="16.5" thickBot="1" x14ac:dyDescent="0.3">
      <c r="A57" s="186" t="s">
        <v>175</v>
      </c>
      <c r="B57" s="132" t="s">
        <v>271</v>
      </c>
    </row>
    <row r="58" spans="1:2" s="131" customFormat="1" ht="16.5" thickBot="1" x14ac:dyDescent="0.3">
      <c r="A58" s="186" t="s">
        <v>176</v>
      </c>
      <c r="B58" s="130" t="s">
        <v>289</v>
      </c>
    </row>
    <row r="59" spans="1:2" s="131" customFormat="1" ht="16.5" thickBot="1" x14ac:dyDescent="0.3">
      <c r="A59" s="186" t="s">
        <v>177</v>
      </c>
      <c r="B59" s="130" t="s">
        <v>289</v>
      </c>
    </row>
    <row r="60" spans="1:2" s="131" customFormat="1" ht="16.5" thickBot="1" x14ac:dyDescent="0.3">
      <c r="A60" s="186" t="s">
        <v>178</v>
      </c>
      <c r="B60" s="130" t="s">
        <v>289</v>
      </c>
    </row>
    <row r="61" spans="1:2" s="131" customFormat="1" ht="16.5" thickBot="1" x14ac:dyDescent="0.3">
      <c r="A61" s="186" t="s">
        <v>179</v>
      </c>
      <c r="B61" s="130" t="s">
        <v>289</v>
      </c>
    </row>
    <row r="62" spans="1:2" s="131" customFormat="1" ht="30.75" thickBot="1" x14ac:dyDescent="0.3">
      <c r="A62" s="186" t="s">
        <v>180</v>
      </c>
      <c r="B62" s="130" t="s">
        <v>289</v>
      </c>
    </row>
    <row r="63" spans="1:2" s="131" customFormat="1" ht="29.25" thickBot="1" x14ac:dyDescent="0.3">
      <c r="A63" s="132" t="s">
        <v>181</v>
      </c>
      <c r="B63" s="130" t="s">
        <v>289</v>
      </c>
    </row>
    <row r="64" spans="1:2" s="131" customFormat="1" ht="16.5" thickBot="1" x14ac:dyDescent="0.3">
      <c r="A64" s="186" t="s">
        <v>158</v>
      </c>
      <c r="B64" s="130" t="s">
        <v>289</v>
      </c>
    </row>
    <row r="65" spans="1:2" s="131" customFormat="1" ht="16.5" thickBot="1" x14ac:dyDescent="0.3">
      <c r="A65" s="186" t="s">
        <v>182</v>
      </c>
      <c r="B65" s="130" t="s">
        <v>289</v>
      </c>
    </row>
    <row r="66" spans="1:2" s="131" customFormat="1" ht="16.5" thickBot="1" x14ac:dyDescent="0.3">
      <c r="A66" s="186" t="s">
        <v>183</v>
      </c>
      <c r="B66" s="130" t="s">
        <v>289</v>
      </c>
    </row>
    <row r="67" spans="1:2" s="131" customFormat="1" ht="16.5" thickBot="1" x14ac:dyDescent="0.3">
      <c r="A67" s="189" t="s">
        <v>184</v>
      </c>
      <c r="B67" s="130" t="s">
        <v>289</v>
      </c>
    </row>
    <row r="68" spans="1:2" s="131" customFormat="1" ht="16.5" thickBot="1" x14ac:dyDescent="0.3">
      <c r="A68" s="132" t="s">
        <v>185</v>
      </c>
      <c r="B68" s="130" t="s">
        <v>289</v>
      </c>
    </row>
    <row r="69" spans="1:2" s="131" customFormat="1" ht="16.5" thickBot="1" x14ac:dyDescent="0.3">
      <c r="A69" s="186" t="s">
        <v>186</v>
      </c>
      <c r="B69" s="130" t="s">
        <v>289</v>
      </c>
    </row>
    <row r="70" spans="1:2" s="131" customFormat="1" ht="16.5" thickBot="1" x14ac:dyDescent="0.3">
      <c r="A70" s="186" t="s">
        <v>187</v>
      </c>
      <c r="B70" s="130" t="s">
        <v>289</v>
      </c>
    </row>
    <row r="71" spans="1:2" s="131" customFormat="1" ht="16.5" thickBot="1" x14ac:dyDescent="0.3">
      <c r="A71" s="186" t="s">
        <v>188</v>
      </c>
      <c r="B71" s="130" t="s">
        <v>289</v>
      </c>
    </row>
    <row r="72" spans="1:2" s="131" customFormat="1" ht="21" customHeight="1" thickBot="1" x14ac:dyDescent="0.3">
      <c r="A72" s="189" t="s">
        <v>189</v>
      </c>
      <c r="B72" s="186" t="s">
        <v>458</v>
      </c>
    </row>
    <row r="73" spans="1:2" s="131" customFormat="1" ht="29.25" thickBot="1" x14ac:dyDescent="0.3">
      <c r="A73" s="132" t="s">
        <v>190</v>
      </c>
      <c r="B73" s="130" t="s">
        <v>289</v>
      </c>
    </row>
    <row r="74" spans="1:2" s="131" customFormat="1" ht="16.5" thickBot="1" x14ac:dyDescent="0.3">
      <c r="A74" s="186" t="s">
        <v>191</v>
      </c>
      <c r="B74" s="130" t="s">
        <v>289</v>
      </c>
    </row>
    <row r="75" spans="1:2" s="131" customFormat="1" ht="16.5" thickBot="1" x14ac:dyDescent="0.3">
      <c r="A75" s="186" t="s">
        <v>192</v>
      </c>
      <c r="B75" s="130" t="s">
        <v>289</v>
      </c>
    </row>
    <row r="76" spans="1:2" s="131" customFormat="1" ht="16.5" thickBot="1" x14ac:dyDescent="0.3">
      <c r="A76" s="186" t="s">
        <v>193</v>
      </c>
      <c r="B76" s="130" t="s">
        <v>289</v>
      </c>
    </row>
    <row r="77" spans="1:2" s="131" customFormat="1" ht="16.5" thickBot="1" x14ac:dyDescent="0.3">
      <c r="A77" s="186" t="s">
        <v>194</v>
      </c>
      <c r="B77" s="130" t="s">
        <v>289</v>
      </c>
    </row>
    <row r="78" spans="1:2" s="131" customFormat="1" ht="16.5" thickBot="1" x14ac:dyDescent="0.3">
      <c r="A78" s="186" t="s">
        <v>195</v>
      </c>
      <c r="B78" s="130" t="s">
        <v>289</v>
      </c>
    </row>
    <row r="81" spans="1:2" x14ac:dyDescent="0.25">
      <c r="A81" s="61"/>
      <c r="B81" s="62"/>
    </row>
    <row r="82" spans="1:2" x14ac:dyDescent="0.25">
      <c r="B82" s="63"/>
    </row>
    <row r="83" spans="1:2" x14ac:dyDescent="0.25">
      <c r="B83" s="64"/>
    </row>
  </sheetData>
  <mergeCells count="9">
    <mergeCell ref="A18:B18"/>
    <mergeCell ref="A5:B5"/>
    <mergeCell ref="A7:B7"/>
    <mergeCell ref="A9:B9"/>
    <mergeCell ref="A10:B10"/>
    <mergeCell ref="A12:B12"/>
    <mergeCell ref="A13:B13"/>
    <mergeCell ref="A15:B15"/>
    <mergeCell ref="A16:B16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zoomScale="60" workbookViewId="0">
      <selection activeCell="A15" sqref="A15:T15"/>
    </sheetView>
  </sheetViews>
  <sheetFormatPr defaultRowHeight="15" x14ac:dyDescent="0.25"/>
  <cols>
    <col min="1" max="1" width="7.42578125" style="1" customWidth="1"/>
    <col min="2" max="2" width="35.85546875" style="1" customWidth="1"/>
    <col min="3" max="3" width="31.140625" style="1" customWidth="1"/>
    <col min="4" max="4" width="25" style="1" customWidth="1"/>
    <col min="5" max="5" width="50" style="1" customWidth="1"/>
    <col min="6" max="6" width="57" style="1" customWidth="1"/>
    <col min="7" max="7" width="57.5703125" style="1" customWidth="1"/>
    <col min="8" max="10" width="20.5703125" style="1" customWidth="1"/>
    <col min="11" max="11" width="16" style="1" customWidth="1"/>
    <col min="12" max="12" width="20.5703125" style="1" customWidth="1"/>
    <col min="13" max="13" width="21.28515625" style="1" customWidth="1"/>
    <col min="14" max="14" width="23.85546875" style="1" customWidth="1"/>
    <col min="15" max="15" width="17.85546875" style="1" customWidth="1"/>
    <col min="16" max="16" width="23.85546875" style="1" customWidth="1"/>
    <col min="17" max="17" width="58" style="1" customWidth="1"/>
    <col min="18" max="18" width="27" style="1" customWidth="1"/>
    <col min="19" max="19" width="43" style="1" customWidth="1"/>
    <col min="20" max="16384" width="9.140625" style="1"/>
  </cols>
  <sheetData>
    <row r="1" spans="1:25" s="10" customFormat="1" ht="18.75" customHeight="1" x14ac:dyDescent="0.2">
      <c r="A1" s="16"/>
      <c r="S1" s="29" t="s">
        <v>22</v>
      </c>
    </row>
    <row r="2" spans="1:25" s="10" customFormat="1" ht="18.75" customHeight="1" x14ac:dyDescent="0.3">
      <c r="A2" s="16"/>
      <c r="S2" s="13" t="s">
        <v>6</v>
      </c>
    </row>
    <row r="3" spans="1:25" s="10" customFormat="1" ht="18.75" x14ac:dyDescent="0.3">
      <c r="S3" s="13" t="s">
        <v>21</v>
      </c>
    </row>
    <row r="4" spans="1:25" s="80" customFormat="1" ht="15.75" x14ac:dyDescent="0.2">
      <c r="A4" s="221" t="str">
        <f>'1. паспорт местоположение'!$A$5</f>
        <v>Год раскрытия информации: 2019 год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</row>
    <row r="5" spans="1:25" s="80" customFormat="1" ht="15.75" x14ac:dyDescent="0.2">
      <c r="A5" s="82"/>
    </row>
    <row r="6" spans="1:25" s="80" customFormat="1" ht="18.75" x14ac:dyDescent="0.2">
      <c r="A6" s="213" t="s">
        <v>5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</row>
    <row r="7" spans="1:25" s="80" customFormat="1" ht="18.75" x14ac:dyDescent="0.2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</row>
    <row r="8" spans="1:25" s="80" customFormat="1" ht="18.75" customHeight="1" x14ac:dyDescent="0.2">
      <c r="A8" s="214" t="s">
        <v>264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5" s="80" customFormat="1" ht="18.75" customHeight="1" x14ac:dyDescent="0.2">
      <c r="A9" s="215" t="s">
        <v>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5" s="80" customFormat="1" ht="18.75" x14ac:dyDescent="0.2">
      <c r="A10" s="213"/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</row>
    <row r="11" spans="1:25" s="80" customFormat="1" ht="18.75" customHeight="1" x14ac:dyDescent="0.2">
      <c r="A11" s="214" t="str">
        <f>'1. паспорт местоположение'!A12:C12</f>
        <v>I_Che220_18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5" s="80" customFormat="1" ht="18.75" customHeight="1" x14ac:dyDescent="0.2">
      <c r="A12" s="215" t="s">
        <v>3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5" s="83" customFormat="1" ht="15.75" customHeight="1" x14ac:dyDescent="0.2">
      <c r="A13" s="216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5" s="84" customFormat="1" ht="15.75" x14ac:dyDescent="0.2">
      <c r="A14" s="214" t="str">
        <f>'1. паспорт местоположение'!A15:C15</f>
        <v>Модернизация ПС 35/10 кВ Ойсунгур с установкой шкафа контроля изоляции ШПТ-РА ШКИ-КХЛ4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5" s="84" customFormat="1" ht="15" customHeight="1" x14ac:dyDescent="0.2">
      <c r="A15" s="215" t="s">
        <v>2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5" s="134" customFormat="1" ht="15" customHeight="1" x14ac:dyDescent="0.2">
      <c r="A16" s="220"/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133"/>
      <c r="U16" s="133"/>
      <c r="V16" s="133"/>
      <c r="W16" s="133"/>
      <c r="X16" s="133"/>
      <c r="Y16" s="133"/>
    </row>
    <row r="17" spans="1:28" s="2" customFormat="1" ht="45.75" customHeight="1" x14ac:dyDescent="0.2">
      <c r="A17" s="205" t="s">
        <v>296</v>
      </c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  <c r="T17" s="5"/>
      <c r="U17" s="5"/>
      <c r="V17" s="5"/>
      <c r="W17" s="5"/>
      <c r="X17" s="5"/>
      <c r="Y17" s="5"/>
      <c r="Z17" s="5"/>
      <c r="AA17" s="5"/>
      <c r="AB17" s="5"/>
    </row>
    <row r="18" spans="1:28" s="2" customFormat="1" ht="15" customHeight="1" x14ac:dyDescent="0.2">
      <c r="A18" s="212"/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3"/>
      <c r="U18" s="3"/>
      <c r="V18" s="3"/>
      <c r="W18" s="3"/>
      <c r="X18" s="3"/>
      <c r="Y18" s="3"/>
    </row>
    <row r="19" spans="1:28" s="2" customFormat="1" ht="54" customHeight="1" x14ac:dyDescent="0.2">
      <c r="A19" s="211" t="s">
        <v>1</v>
      </c>
      <c r="B19" s="211" t="s">
        <v>297</v>
      </c>
      <c r="C19" s="217" t="s">
        <v>298</v>
      </c>
      <c r="D19" s="211" t="s">
        <v>299</v>
      </c>
      <c r="E19" s="211" t="s">
        <v>300</v>
      </c>
      <c r="F19" s="211" t="s">
        <v>301</v>
      </c>
      <c r="G19" s="211" t="s">
        <v>302</v>
      </c>
      <c r="H19" s="211" t="s">
        <v>303</v>
      </c>
      <c r="I19" s="211" t="s">
        <v>304</v>
      </c>
      <c r="J19" s="211" t="s">
        <v>305</v>
      </c>
      <c r="K19" s="211" t="s">
        <v>306</v>
      </c>
      <c r="L19" s="211" t="s">
        <v>307</v>
      </c>
      <c r="M19" s="211" t="s">
        <v>308</v>
      </c>
      <c r="N19" s="211" t="s">
        <v>309</v>
      </c>
      <c r="O19" s="211" t="s">
        <v>310</v>
      </c>
      <c r="P19" s="211" t="s">
        <v>311</v>
      </c>
      <c r="Q19" s="211" t="s">
        <v>312</v>
      </c>
      <c r="R19" s="211"/>
      <c r="S19" s="219" t="s">
        <v>313</v>
      </c>
      <c r="T19" s="3"/>
      <c r="U19" s="3"/>
      <c r="V19" s="3"/>
      <c r="W19" s="3"/>
      <c r="X19" s="3"/>
      <c r="Y19" s="3"/>
    </row>
    <row r="20" spans="1:28" s="2" customFormat="1" ht="180.75" customHeight="1" x14ac:dyDescent="0.2">
      <c r="A20" s="211"/>
      <c r="B20" s="211"/>
      <c r="C20" s="218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135" t="s">
        <v>314</v>
      </c>
      <c r="R20" s="136" t="s">
        <v>315</v>
      </c>
      <c r="S20" s="219"/>
      <c r="T20" s="22"/>
      <c r="U20" s="22"/>
      <c r="V20" s="22"/>
      <c r="W20" s="22"/>
      <c r="X20" s="22"/>
      <c r="Y20" s="22"/>
      <c r="Z20" s="21"/>
      <c r="AA20" s="21"/>
      <c r="AB20" s="21"/>
    </row>
    <row r="21" spans="1:28" s="2" customFormat="1" ht="18.75" x14ac:dyDescent="0.2">
      <c r="A21" s="135">
        <v>1</v>
      </c>
      <c r="B21" s="137">
        <v>2</v>
      </c>
      <c r="C21" s="135">
        <v>3</v>
      </c>
      <c r="D21" s="137">
        <v>4</v>
      </c>
      <c r="E21" s="135">
        <v>5</v>
      </c>
      <c r="F21" s="137">
        <v>6</v>
      </c>
      <c r="G21" s="135">
        <v>7</v>
      </c>
      <c r="H21" s="137">
        <v>8</v>
      </c>
      <c r="I21" s="135">
        <v>9</v>
      </c>
      <c r="J21" s="137">
        <v>10</v>
      </c>
      <c r="K21" s="135">
        <v>11</v>
      </c>
      <c r="L21" s="137">
        <v>12</v>
      </c>
      <c r="M21" s="135">
        <v>13</v>
      </c>
      <c r="N21" s="137">
        <v>14</v>
      </c>
      <c r="O21" s="135">
        <v>15</v>
      </c>
      <c r="P21" s="137">
        <v>16</v>
      </c>
      <c r="Q21" s="135">
        <v>17</v>
      </c>
      <c r="R21" s="137">
        <v>18</v>
      </c>
      <c r="S21" s="135">
        <v>19</v>
      </c>
      <c r="T21" s="22"/>
      <c r="U21" s="22"/>
      <c r="V21" s="22"/>
      <c r="W21" s="22"/>
      <c r="X21" s="22"/>
      <c r="Y21" s="22"/>
      <c r="Z21" s="21"/>
      <c r="AA21" s="21"/>
      <c r="AB21" s="21"/>
    </row>
    <row r="22" spans="1:28" s="2" customFormat="1" ht="32.25" customHeight="1" x14ac:dyDescent="0.2">
      <c r="A22" s="135"/>
      <c r="B22" s="137" t="s">
        <v>289</v>
      </c>
      <c r="C22" s="137" t="s">
        <v>289</v>
      </c>
      <c r="D22" s="137" t="s">
        <v>289</v>
      </c>
      <c r="E22" s="137" t="s">
        <v>289</v>
      </c>
      <c r="F22" s="137" t="s">
        <v>289</v>
      </c>
      <c r="G22" s="137" t="s">
        <v>289</v>
      </c>
      <c r="H22" s="137" t="s">
        <v>289</v>
      </c>
      <c r="I22" s="137" t="s">
        <v>289</v>
      </c>
      <c r="J22" s="137" t="s">
        <v>289</v>
      </c>
      <c r="K22" s="137" t="s">
        <v>289</v>
      </c>
      <c r="L22" s="137" t="s">
        <v>289</v>
      </c>
      <c r="M22" s="137" t="s">
        <v>289</v>
      </c>
      <c r="N22" s="137" t="s">
        <v>289</v>
      </c>
      <c r="O22" s="137" t="s">
        <v>289</v>
      </c>
      <c r="P22" s="137" t="s">
        <v>289</v>
      </c>
      <c r="Q22" s="137" t="s">
        <v>289</v>
      </c>
      <c r="R22" s="137" t="s">
        <v>289</v>
      </c>
      <c r="S22" s="137" t="s">
        <v>289</v>
      </c>
      <c r="T22" s="22"/>
      <c r="U22" s="22"/>
      <c r="V22" s="22"/>
      <c r="W22" s="22"/>
      <c r="X22" s="22"/>
      <c r="Y22" s="22"/>
      <c r="Z22" s="21"/>
      <c r="AA22" s="21"/>
      <c r="AB22" s="21"/>
    </row>
    <row r="23" spans="1:28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1:28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1:28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1:2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1:2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1:28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1:28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1:28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1:28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1:28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1:28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1:28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1:28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1:2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1:2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1:2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1:2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1:28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1:28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1:28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1:28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1:28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1:28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1:28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1:28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1:28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1:28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1:28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1:28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1:28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1:2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1:2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1:2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1:2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1:2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1:2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1:2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1:2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1:2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1:2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1:2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1:2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1:2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1:2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1:2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1:2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1:2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1:2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1:28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1:28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1:28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1:28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1:28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1:28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1:28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1:28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1:28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1:28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1:28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1:28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1:28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1:28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1:28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1:28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1:28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1:28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1:28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1:28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1:28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1:28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1:28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1:28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1:28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1:28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1:28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1:28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1:28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1:28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1:28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1:28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1:28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1:28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1:28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1:28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1:28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1:28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1:28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1:28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1:28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1:28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1:28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1:28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1:2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1:28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1:28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1:28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1:28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1:28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1:28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1:28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1:28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1:28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1:28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1:28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1:28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1:28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1:28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1:28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1:28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1:28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1:28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1:28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1:28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1:28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1:28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1:28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1:28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1:28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1:28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1:28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1:28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1:28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1:28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1:28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1:28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1:28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1:28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1:28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1:28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1:28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1:28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1:28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1:28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1:28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1:28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1:28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1:28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1:28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1:28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1:28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1:28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1:28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1:28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1:28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1:28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1:28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1:28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1:28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1:28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1:28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1:28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1:28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1:28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1:28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1:28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1:28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1:28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1:28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1:28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1:28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1:28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1:28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1:28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1:28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1:28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1:28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1:28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1:28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1:28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1:28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1:28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1:28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1:28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1:28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1:28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1:28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1:28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1:28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1:28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1:28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1:28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1:28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1:28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1:28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1:28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1:28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1:28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1:28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1:28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1:28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1:28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1:28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1:28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1:28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1:28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1:28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1:28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1:28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1:28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1:28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1:28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1:28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1:28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1:28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1:28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1:28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1:28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1:28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1:28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1:28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1:28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1:28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1:28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1:28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1:28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1:28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1:28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1:28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1:28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1:28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1:28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1:28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1:28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1:28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1:28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1:28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1:28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1:28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1:28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1:28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1:28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1:28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1:28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1:28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1:28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1:28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1:28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1:28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1:28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1:28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1:28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1:28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1:28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1:28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1:28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1:28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1:28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1:28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1:28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1:28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1:28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1:28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1:28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1:28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1:28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1:28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1:28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1:28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1:28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1:28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1:28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1:28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1:28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1:28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1:28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1:28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1:28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1:28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1:28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1:28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1:28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1:28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1:28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</sheetData>
  <mergeCells count="32">
    <mergeCell ref="A4:T4"/>
    <mergeCell ref="A6:T6"/>
    <mergeCell ref="A7:T7"/>
    <mergeCell ref="A8:T8"/>
    <mergeCell ref="A9:T9"/>
    <mergeCell ref="A15:T15"/>
    <mergeCell ref="A17:S17"/>
    <mergeCell ref="B19:B20"/>
    <mergeCell ref="C19:C20"/>
    <mergeCell ref="E19:E20"/>
    <mergeCell ref="F19:F20"/>
    <mergeCell ref="K19:K20"/>
    <mergeCell ref="L19:L20"/>
    <mergeCell ref="Q19:R19"/>
    <mergeCell ref="S19:S20"/>
    <mergeCell ref="I19:I20"/>
    <mergeCell ref="A16:S16"/>
    <mergeCell ref="G19:G20"/>
    <mergeCell ref="O19:O20"/>
    <mergeCell ref="P19:P20"/>
    <mergeCell ref="M19:M20"/>
    <mergeCell ref="A10:T10"/>
    <mergeCell ref="A11:T11"/>
    <mergeCell ref="A12:T12"/>
    <mergeCell ref="A13:T13"/>
    <mergeCell ref="A14:T14"/>
    <mergeCell ref="J19:J20"/>
    <mergeCell ref="A18:S18"/>
    <mergeCell ref="A19:A20"/>
    <mergeCell ref="N19:N20"/>
    <mergeCell ref="D19:D20"/>
    <mergeCell ref="H19:H20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A9" zoomScale="75" zoomScaleNormal="60" zoomScaleSheetLayoutView="85" workbookViewId="0">
      <selection activeCell="P33" sqref="P33"/>
    </sheetView>
  </sheetViews>
  <sheetFormatPr defaultColWidth="10.7109375" defaultRowHeight="15.75" x14ac:dyDescent="0.25"/>
  <cols>
    <col min="1" max="1" width="9.5703125" style="34" customWidth="1"/>
    <col min="2" max="2" width="24.5703125" style="34" customWidth="1"/>
    <col min="3" max="3" width="25.42578125" style="34" customWidth="1"/>
    <col min="4" max="4" width="22.140625" style="34" customWidth="1"/>
    <col min="5" max="5" width="13.85546875" style="34" customWidth="1"/>
    <col min="6" max="6" width="20.42578125" style="34" customWidth="1"/>
    <col min="7" max="7" width="13.28515625" style="34" customWidth="1"/>
    <col min="8" max="8" width="20.140625" style="34" customWidth="1"/>
    <col min="9" max="9" width="7.28515625" style="34" customWidth="1"/>
    <col min="10" max="10" width="9.28515625" style="34" customWidth="1"/>
    <col min="11" max="11" width="10.28515625" style="34" customWidth="1"/>
    <col min="12" max="15" width="8.7109375" style="34" customWidth="1"/>
    <col min="16" max="16" width="19.42578125" style="34" customWidth="1"/>
    <col min="17" max="17" width="21.7109375" style="34" customWidth="1"/>
    <col min="18" max="18" width="22" style="34" customWidth="1"/>
    <col min="19" max="19" width="19.7109375" style="34" customWidth="1"/>
    <col min="20" max="20" width="18.42578125" style="34" customWidth="1"/>
    <col min="21" max="237" width="10.7109375" style="34"/>
    <col min="238" max="242" width="15.7109375" style="34" customWidth="1"/>
    <col min="243" max="246" width="12.7109375" style="34" customWidth="1"/>
    <col min="247" max="250" width="15.7109375" style="34" customWidth="1"/>
    <col min="251" max="251" width="22.85546875" style="34" customWidth="1"/>
    <col min="252" max="252" width="20.7109375" style="34" customWidth="1"/>
    <col min="253" max="253" width="16.7109375" style="34" customWidth="1"/>
    <col min="254" max="16384" width="10.7109375" style="34"/>
  </cols>
  <sheetData>
    <row r="1" spans="1:20" s="77" customFormat="1" ht="15" customHeight="1" x14ac:dyDescent="0.25">
      <c r="T1" s="78" t="s">
        <v>22</v>
      </c>
    </row>
    <row r="2" spans="1:20" s="80" customFormat="1" ht="18.75" customHeight="1" x14ac:dyDescent="0.3">
      <c r="A2" s="79"/>
      <c r="T2" s="81" t="s">
        <v>6</v>
      </c>
    </row>
    <row r="3" spans="1:20" s="80" customFormat="1" ht="18.75" customHeight="1" x14ac:dyDescent="0.3">
      <c r="A3" s="79"/>
      <c r="T3" s="81" t="s">
        <v>21</v>
      </c>
    </row>
    <row r="4" spans="1:20" s="80" customFormat="1" ht="18.75" customHeight="1" x14ac:dyDescent="0.3">
      <c r="A4" s="79"/>
      <c r="T4" s="81"/>
    </row>
    <row r="5" spans="1:20" s="80" customFormat="1" x14ac:dyDescent="0.2">
      <c r="A5" s="221" t="str">
        <f>'1. паспорт местоположение'!$A$5</f>
        <v>Год раскрытия информации: 2019 год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</row>
    <row r="6" spans="1:20" s="80" customFormat="1" x14ac:dyDescent="0.2">
      <c r="A6" s="82"/>
    </row>
    <row r="7" spans="1:20" s="80" customFormat="1" ht="18.75" x14ac:dyDescent="0.2">
      <c r="A7" s="213" t="s">
        <v>5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</row>
    <row r="8" spans="1:20" s="80" customFormat="1" ht="18.75" x14ac:dyDescent="0.2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0" s="80" customFormat="1" ht="18.75" customHeight="1" x14ac:dyDescent="0.2">
      <c r="A9" s="214" t="s">
        <v>264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0" s="80" customFormat="1" ht="18.75" customHeight="1" x14ac:dyDescent="0.2">
      <c r="A10" s="215" t="s">
        <v>4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0" s="80" customFormat="1" ht="18.75" x14ac:dyDescent="0.2">
      <c r="A11" s="213"/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0" s="80" customFormat="1" ht="18.75" customHeight="1" x14ac:dyDescent="0.2">
      <c r="A12" s="214" t="str">
        <f>'1. паспорт местоположение'!A12:C12</f>
        <v>I_Che220_18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0" s="80" customFormat="1" ht="18.75" customHeight="1" x14ac:dyDescent="0.2">
      <c r="A13" s="215" t="s">
        <v>3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0" s="83" customFormat="1" ht="15.75" customHeight="1" x14ac:dyDescent="0.2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0" s="84" customFormat="1" x14ac:dyDescent="0.2">
      <c r="A15" s="214" t="str">
        <f>'1. паспорт местоположение'!A15:C15</f>
        <v>Модернизация ПС 35/10 кВ Ойсунгур с установкой шкафа контроля изоляции ШПТ-РА ШКИ-КХЛ4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</row>
    <row r="16" spans="1:20" s="84" customFormat="1" ht="15" customHeight="1" x14ac:dyDescent="0.2">
      <c r="A16" s="215" t="s">
        <v>2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</row>
    <row r="17" spans="1:20" s="84" customFormat="1" ht="15" customHeight="1" x14ac:dyDescent="0.2">
      <c r="A17" s="222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</row>
    <row r="18" spans="1:20" s="84" customFormat="1" ht="15" customHeight="1" x14ac:dyDescent="0.2">
      <c r="A18" s="230" t="s">
        <v>248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</row>
    <row r="19" spans="1:20" s="85" customFormat="1" ht="21" customHeight="1" x14ac:dyDescent="0.2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</row>
    <row r="20" spans="1:20" s="77" customFormat="1" ht="46.5" customHeight="1" x14ac:dyDescent="0.25">
      <c r="A20" s="234" t="s">
        <v>1</v>
      </c>
      <c r="B20" s="226" t="s">
        <v>135</v>
      </c>
      <c r="C20" s="227"/>
      <c r="D20" s="223" t="s">
        <v>40</v>
      </c>
      <c r="E20" s="226" t="s">
        <v>260</v>
      </c>
      <c r="F20" s="227"/>
      <c r="G20" s="226" t="s">
        <v>145</v>
      </c>
      <c r="H20" s="227"/>
      <c r="I20" s="226" t="s">
        <v>39</v>
      </c>
      <c r="J20" s="227"/>
      <c r="K20" s="223" t="s">
        <v>38</v>
      </c>
      <c r="L20" s="226" t="s">
        <v>37</v>
      </c>
      <c r="M20" s="227"/>
      <c r="N20" s="226" t="s">
        <v>257</v>
      </c>
      <c r="O20" s="227"/>
      <c r="P20" s="223" t="s">
        <v>36</v>
      </c>
      <c r="Q20" s="232" t="s">
        <v>35</v>
      </c>
      <c r="R20" s="233"/>
      <c r="S20" s="232" t="s">
        <v>34</v>
      </c>
      <c r="T20" s="233"/>
    </row>
    <row r="21" spans="1:20" s="77" customFormat="1" ht="160.5" customHeight="1" x14ac:dyDescent="0.25">
      <c r="A21" s="235"/>
      <c r="B21" s="228"/>
      <c r="C21" s="229"/>
      <c r="D21" s="225"/>
      <c r="E21" s="228"/>
      <c r="F21" s="229"/>
      <c r="G21" s="228"/>
      <c r="H21" s="229"/>
      <c r="I21" s="228"/>
      <c r="J21" s="229"/>
      <c r="K21" s="224"/>
      <c r="L21" s="228"/>
      <c r="M21" s="229"/>
      <c r="N21" s="228"/>
      <c r="O21" s="229"/>
      <c r="P21" s="224"/>
      <c r="Q21" s="87" t="s">
        <v>33</v>
      </c>
      <c r="R21" s="87" t="s">
        <v>247</v>
      </c>
      <c r="S21" s="87" t="s">
        <v>32</v>
      </c>
      <c r="T21" s="87" t="s">
        <v>31</v>
      </c>
    </row>
    <row r="22" spans="1:20" s="77" customFormat="1" ht="31.5" customHeight="1" x14ac:dyDescent="0.25">
      <c r="A22" s="236"/>
      <c r="B22" s="87" t="s">
        <v>29</v>
      </c>
      <c r="C22" s="87" t="s">
        <v>30</v>
      </c>
      <c r="D22" s="224"/>
      <c r="E22" s="87" t="s">
        <v>29</v>
      </c>
      <c r="F22" s="87" t="s">
        <v>30</v>
      </c>
      <c r="G22" s="87" t="s">
        <v>29</v>
      </c>
      <c r="H22" s="87" t="s">
        <v>30</v>
      </c>
      <c r="I22" s="87" t="s">
        <v>29</v>
      </c>
      <c r="J22" s="87" t="s">
        <v>30</v>
      </c>
      <c r="K22" s="87" t="s">
        <v>29</v>
      </c>
      <c r="L22" s="87" t="s">
        <v>29</v>
      </c>
      <c r="M22" s="87" t="s">
        <v>30</v>
      </c>
      <c r="N22" s="87" t="s">
        <v>29</v>
      </c>
      <c r="O22" s="87" t="s">
        <v>30</v>
      </c>
      <c r="P22" s="86" t="s">
        <v>29</v>
      </c>
      <c r="Q22" s="87" t="s">
        <v>29</v>
      </c>
      <c r="R22" s="87" t="s">
        <v>29</v>
      </c>
      <c r="S22" s="87" t="s">
        <v>29</v>
      </c>
      <c r="T22" s="87" t="s">
        <v>29</v>
      </c>
    </row>
    <row r="23" spans="1:20" s="77" customFormat="1" x14ac:dyDescent="0.25">
      <c r="A23" s="88">
        <v>1</v>
      </c>
      <c r="B23" s="88">
        <v>2</v>
      </c>
      <c r="C23" s="88">
        <v>3</v>
      </c>
      <c r="D23" s="88">
        <v>4</v>
      </c>
      <c r="E23" s="88">
        <v>5</v>
      </c>
      <c r="F23" s="88">
        <v>6</v>
      </c>
      <c r="G23" s="88">
        <v>7</v>
      </c>
      <c r="H23" s="88">
        <v>8</v>
      </c>
      <c r="I23" s="127">
        <v>9</v>
      </c>
      <c r="J23" s="88">
        <v>10</v>
      </c>
      <c r="K23" s="88">
        <v>11</v>
      </c>
      <c r="L23" s="88">
        <v>12</v>
      </c>
      <c r="M23" s="88">
        <v>13</v>
      </c>
      <c r="N23" s="88">
        <v>14</v>
      </c>
      <c r="O23" s="88">
        <v>15</v>
      </c>
      <c r="P23" s="88">
        <v>16</v>
      </c>
      <c r="Q23" s="88">
        <v>17</v>
      </c>
      <c r="R23" s="88">
        <v>18</v>
      </c>
      <c r="S23" s="88">
        <v>19</v>
      </c>
      <c r="T23" s="88">
        <v>20</v>
      </c>
    </row>
    <row r="24" spans="1:20" s="85" customFormat="1" ht="54" customHeight="1" x14ac:dyDescent="0.25">
      <c r="A24" s="89">
        <v>1</v>
      </c>
      <c r="B24" s="90" t="s">
        <v>463</v>
      </c>
      <c r="C24" s="90" t="str">
        <f>B24</f>
        <v xml:space="preserve">ПС 35/10 кВ Ойсунгур </v>
      </c>
      <c r="D24" s="191" t="s">
        <v>464</v>
      </c>
      <c r="E24" s="91" t="s">
        <v>459</v>
      </c>
      <c r="F24" s="91" t="s">
        <v>465</v>
      </c>
      <c r="G24" s="91" t="s">
        <v>459</v>
      </c>
      <c r="H24" s="91" t="s">
        <v>465</v>
      </c>
      <c r="I24" s="127" t="s">
        <v>289</v>
      </c>
      <c r="J24" s="92" t="s">
        <v>453</v>
      </c>
      <c r="K24" s="127" t="s">
        <v>289</v>
      </c>
      <c r="L24" s="127">
        <v>35</v>
      </c>
      <c r="M24" s="127">
        <v>35</v>
      </c>
      <c r="N24" s="190">
        <v>50</v>
      </c>
      <c r="O24" s="190">
        <v>50</v>
      </c>
      <c r="P24" s="127" t="s">
        <v>289</v>
      </c>
      <c r="Q24" s="127" t="s">
        <v>454</v>
      </c>
      <c r="R24" s="127" t="s">
        <v>454</v>
      </c>
      <c r="S24" s="127" t="s">
        <v>454</v>
      </c>
      <c r="T24" s="127" t="s">
        <v>454</v>
      </c>
    </row>
    <row r="25" spans="1:20" s="77" customFormat="1" ht="3" customHeight="1" x14ac:dyDescent="0.25"/>
    <row r="26" spans="1:20" s="93" customFormat="1" ht="12.75" x14ac:dyDescent="0.2">
      <c r="B26" s="94"/>
      <c r="C26" s="94"/>
      <c r="K26" s="94"/>
    </row>
    <row r="27" spans="1:20" s="77" customFormat="1" x14ac:dyDescent="0.25"/>
  </sheetData>
  <mergeCells count="26">
    <mergeCell ref="A5:T5"/>
    <mergeCell ref="Q20:R20"/>
    <mergeCell ref="S20:T20"/>
    <mergeCell ref="A7:T7"/>
    <mergeCell ref="A8:T8"/>
    <mergeCell ref="A9:T9"/>
    <mergeCell ref="A20:A22"/>
    <mergeCell ref="E20:F21"/>
    <mergeCell ref="L20:M21"/>
    <mergeCell ref="N20:O21"/>
    <mergeCell ref="A10:T10"/>
    <mergeCell ref="A11:T11"/>
    <mergeCell ref="A12:T12"/>
    <mergeCell ref="A13:T13"/>
    <mergeCell ref="B20:C21"/>
    <mergeCell ref="K20:K21"/>
    <mergeCell ref="A14:T14"/>
    <mergeCell ref="A15:T15"/>
    <mergeCell ref="A16:T16"/>
    <mergeCell ref="A17:T17"/>
    <mergeCell ref="P20:P21"/>
    <mergeCell ref="D20:D22"/>
    <mergeCell ref="G20:H21"/>
    <mergeCell ref="I20:J21"/>
    <mergeCell ref="A18:T18"/>
    <mergeCell ref="A19:T19"/>
  </mergeCells>
  <phoneticPr fontId="49" type="noConversion"/>
  <pageMargins left="0.78740157480314965" right="0.78740157480314965" top="0.78740157480314965" bottom="0.39370078740157483" header="0.19685039370078741" footer="0.19685039370078741"/>
  <pageSetup paperSize="8" scale="6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zoomScale="60" workbookViewId="0">
      <selection activeCell="A8" sqref="A8:T8"/>
    </sheetView>
  </sheetViews>
  <sheetFormatPr defaultColWidth="17.7109375" defaultRowHeight="15.75" x14ac:dyDescent="0.25"/>
  <cols>
    <col min="1" max="3" width="10.7109375" style="34" customWidth="1"/>
    <col min="4" max="4" width="11.5703125" style="34" customWidth="1"/>
    <col min="5" max="5" width="11.85546875" style="34" customWidth="1"/>
    <col min="6" max="6" width="8.7109375" style="34" customWidth="1"/>
    <col min="7" max="7" width="10.28515625" style="34" customWidth="1"/>
    <col min="8" max="8" width="8.7109375" style="34" customWidth="1"/>
    <col min="9" max="9" width="8.28515625" style="34" customWidth="1"/>
    <col min="10" max="10" width="20.140625" style="34" customWidth="1"/>
    <col min="11" max="11" width="11.140625" style="34" customWidth="1"/>
    <col min="12" max="12" width="8.85546875" style="34" customWidth="1"/>
    <col min="13" max="13" width="8.7109375" style="34" customWidth="1"/>
    <col min="14" max="14" width="13.7109375" style="34" customWidth="1"/>
    <col min="15" max="16" width="8.7109375" style="34" customWidth="1"/>
    <col min="17" max="17" width="11.85546875" style="34" customWidth="1"/>
    <col min="18" max="18" width="12" style="34" customWidth="1"/>
    <col min="19" max="19" width="18.28515625" style="34" customWidth="1"/>
    <col min="20" max="20" width="22.42578125" style="34" customWidth="1"/>
    <col min="21" max="21" width="30.7109375" style="34" customWidth="1"/>
    <col min="22" max="23" width="8.7109375" style="34" customWidth="1"/>
    <col min="24" max="24" width="24.5703125" style="34" customWidth="1"/>
    <col min="25" max="25" width="15.28515625" style="34" customWidth="1"/>
    <col min="26" max="26" width="18.5703125" style="34" customWidth="1"/>
    <col min="27" max="27" width="19.140625" style="34" customWidth="1"/>
    <col min="28" max="240" width="10.7109375" style="34" customWidth="1"/>
    <col min="241" max="242" width="15.7109375" style="34" customWidth="1"/>
    <col min="243" max="245" width="14.7109375" style="34" customWidth="1"/>
    <col min="246" max="249" width="13.7109375" style="34" customWidth="1"/>
    <col min="250" max="253" width="15.7109375" style="34" customWidth="1"/>
    <col min="254" max="254" width="22.85546875" style="34" customWidth="1"/>
    <col min="255" max="255" width="20.7109375" style="34" customWidth="1"/>
    <col min="256" max="16384" width="17.7109375" style="34"/>
  </cols>
  <sheetData>
    <row r="1" spans="1:27" ht="25.5" customHeight="1" x14ac:dyDescent="0.25">
      <c r="AA1" s="29" t="s">
        <v>22</v>
      </c>
    </row>
    <row r="2" spans="1:27" s="10" customFormat="1" ht="18.75" customHeight="1" x14ac:dyDescent="0.3">
      <c r="E2" s="16"/>
      <c r="Q2" s="14"/>
      <c r="R2" s="14"/>
      <c r="AA2" s="13" t="s">
        <v>6</v>
      </c>
    </row>
    <row r="3" spans="1:27" s="10" customFormat="1" ht="18.75" customHeight="1" x14ac:dyDescent="0.3">
      <c r="E3" s="16"/>
      <c r="Q3" s="14"/>
      <c r="R3" s="14"/>
      <c r="AA3" s="13" t="s">
        <v>21</v>
      </c>
    </row>
    <row r="4" spans="1:27" s="10" customFormat="1" x14ac:dyDescent="0.2">
      <c r="E4" s="15"/>
      <c r="Q4" s="14"/>
      <c r="R4" s="14"/>
    </row>
    <row r="5" spans="1:27" s="80" customFormat="1" x14ac:dyDescent="0.2">
      <c r="A5" s="221" t="str">
        <f>'1. паспорт местоположение'!$A$5</f>
        <v>Год раскрытия информации: 2019 год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</row>
    <row r="6" spans="1:27" s="80" customFormat="1" x14ac:dyDescent="0.2">
      <c r="A6" s="82"/>
    </row>
    <row r="7" spans="1:27" s="80" customFormat="1" ht="18.75" x14ac:dyDescent="0.2">
      <c r="A7" s="213" t="s">
        <v>5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</row>
    <row r="8" spans="1:27" s="80" customFormat="1" ht="18.75" x14ac:dyDescent="0.2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7" s="80" customFormat="1" ht="18.75" customHeight="1" x14ac:dyDescent="0.2">
      <c r="A9" s="214" t="s">
        <v>264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7" s="80" customFormat="1" ht="18.75" customHeight="1" x14ac:dyDescent="0.2">
      <c r="A10" s="215" t="s">
        <v>4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7" s="80" customFormat="1" ht="5.25" customHeight="1" x14ac:dyDescent="0.2">
      <c r="A11" s="213"/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7" s="80" customFormat="1" ht="16.5" customHeight="1" x14ac:dyDescent="0.2">
      <c r="A12" s="214" t="str">
        <f>'1. паспорт местоположение'!A12:C12</f>
        <v>I_Che220_18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7" s="80" customFormat="1" ht="18.75" customHeight="1" x14ac:dyDescent="0.2">
      <c r="A13" s="215" t="s">
        <v>3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7" s="83" customFormat="1" ht="3" customHeight="1" x14ac:dyDescent="0.2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7" s="84" customFormat="1" ht="21.75" customHeight="1" x14ac:dyDescent="0.2">
      <c r="A15" s="214" t="str">
        <f>'1. паспорт местоположение'!A15:C15</f>
        <v>Модернизация ПС 35/10 кВ Ойсунгур с установкой шкафа контроля изоляции ШПТ-РА ШКИ-КХЛ4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</row>
    <row r="16" spans="1:27" s="84" customFormat="1" ht="15" customHeight="1" x14ac:dyDescent="0.2">
      <c r="A16" s="215" t="s">
        <v>2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</row>
    <row r="19" spans="1:27" ht="25.5" customHeight="1" x14ac:dyDescent="0.25">
      <c r="A19" s="206" t="s">
        <v>316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</row>
    <row r="20" spans="1:27" s="138" customFormat="1" ht="21" customHeight="1" x14ac:dyDescent="0.25"/>
    <row r="21" spans="1:27" ht="15.75" customHeight="1" x14ac:dyDescent="0.25">
      <c r="A21" s="237" t="s">
        <v>1</v>
      </c>
      <c r="B21" s="239" t="s">
        <v>317</v>
      </c>
      <c r="C21" s="240"/>
      <c r="D21" s="239" t="s">
        <v>318</v>
      </c>
      <c r="E21" s="240"/>
      <c r="F21" s="243" t="s">
        <v>306</v>
      </c>
      <c r="G21" s="244"/>
      <c r="H21" s="244"/>
      <c r="I21" s="246"/>
      <c r="J21" s="237" t="s">
        <v>319</v>
      </c>
      <c r="K21" s="239" t="s">
        <v>320</v>
      </c>
      <c r="L21" s="240"/>
      <c r="M21" s="239" t="s">
        <v>321</v>
      </c>
      <c r="N21" s="240"/>
      <c r="O21" s="239" t="s">
        <v>322</v>
      </c>
      <c r="P21" s="240"/>
      <c r="Q21" s="239" t="s">
        <v>323</v>
      </c>
      <c r="R21" s="240"/>
      <c r="S21" s="237" t="s">
        <v>324</v>
      </c>
      <c r="T21" s="237" t="s">
        <v>325</v>
      </c>
      <c r="U21" s="237" t="s">
        <v>326</v>
      </c>
      <c r="V21" s="239" t="s">
        <v>327</v>
      </c>
      <c r="W21" s="240"/>
      <c r="X21" s="243" t="s">
        <v>35</v>
      </c>
      <c r="Y21" s="244"/>
      <c r="Z21" s="243" t="s">
        <v>34</v>
      </c>
      <c r="AA21" s="244"/>
    </row>
    <row r="22" spans="1:27" ht="216" customHeight="1" x14ac:dyDescent="0.25">
      <c r="A22" s="245"/>
      <c r="B22" s="241"/>
      <c r="C22" s="242"/>
      <c r="D22" s="241"/>
      <c r="E22" s="242"/>
      <c r="F22" s="243" t="s">
        <v>328</v>
      </c>
      <c r="G22" s="246"/>
      <c r="H22" s="243" t="s">
        <v>329</v>
      </c>
      <c r="I22" s="246"/>
      <c r="J22" s="238"/>
      <c r="K22" s="241"/>
      <c r="L22" s="242"/>
      <c r="M22" s="241"/>
      <c r="N22" s="242"/>
      <c r="O22" s="241"/>
      <c r="P22" s="242"/>
      <c r="Q22" s="241"/>
      <c r="R22" s="242"/>
      <c r="S22" s="238"/>
      <c r="T22" s="238"/>
      <c r="U22" s="238"/>
      <c r="V22" s="241"/>
      <c r="W22" s="242"/>
      <c r="X22" s="140" t="s">
        <v>33</v>
      </c>
      <c r="Y22" s="140" t="s">
        <v>247</v>
      </c>
      <c r="Z22" s="140" t="s">
        <v>32</v>
      </c>
      <c r="AA22" s="140" t="s">
        <v>31</v>
      </c>
    </row>
    <row r="23" spans="1:27" ht="60" customHeight="1" x14ac:dyDescent="0.25">
      <c r="A23" s="238"/>
      <c r="B23" s="139" t="s">
        <v>29</v>
      </c>
      <c r="C23" s="139" t="s">
        <v>30</v>
      </c>
      <c r="D23" s="139" t="s">
        <v>29</v>
      </c>
      <c r="E23" s="139" t="s">
        <v>30</v>
      </c>
      <c r="F23" s="139" t="s">
        <v>29</v>
      </c>
      <c r="G23" s="139" t="s">
        <v>30</v>
      </c>
      <c r="H23" s="139" t="s">
        <v>29</v>
      </c>
      <c r="I23" s="139" t="s">
        <v>30</v>
      </c>
      <c r="J23" s="139" t="s">
        <v>29</v>
      </c>
      <c r="K23" s="139" t="s">
        <v>29</v>
      </c>
      <c r="L23" s="139" t="s">
        <v>30</v>
      </c>
      <c r="M23" s="139" t="s">
        <v>29</v>
      </c>
      <c r="N23" s="139" t="s">
        <v>30</v>
      </c>
      <c r="O23" s="139" t="s">
        <v>29</v>
      </c>
      <c r="P23" s="139" t="s">
        <v>30</v>
      </c>
      <c r="Q23" s="139" t="s">
        <v>29</v>
      </c>
      <c r="R23" s="139" t="s">
        <v>30</v>
      </c>
      <c r="S23" s="139" t="s">
        <v>29</v>
      </c>
      <c r="T23" s="139" t="s">
        <v>29</v>
      </c>
      <c r="U23" s="139" t="s">
        <v>29</v>
      </c>
      <c r="V23" s="139" t="s">
        <v>29</v>
      </c>
      <c r="W23" s="139" t="s">
        <v>30</v>
      </c>
      <c r="X23" s="139" t="s">
        <v>29</v>
      </c>
      <c r="Y23" s="139" t="s">
        <v>29</v>
      </c>
      <c r="Z23" s="140" t="s">
        <v>29</v>
      </c>
      <c r="AA23" s="140" t="s">
        <v>29</v>
      </c>
    </row>
    <row r="24" spans="1:27" x14ac:dyDescent="0.25">
      <c r="A24" s="141">
        <v>1</v>
      </c>
      <c r="B24" s="141">
        <v>2</v>
      </c>
      <c r="C24" s="141">
        <v>3</v>
      </c>
      <c r="D24" s="141">
        <v>4</v>
      </c>
      <c r="E24" s="141">
        <v>5</v>
      </c>
      <c r="F24" s="141">
        <v>6</v>
      </c>
      <c r="G24" s="141">
        <v>7</v>
      </c>
      <c r="H24" s="141">
        <v>8</v>
      </c>
      <c r="I24" s="141">
        <v>9</v>
      </c>
      <c r="J24" s="141">
        <v>10</v>
      </c>
      <c r="K24" s="141">
        <v>11</v>
      </c>
      <c r="L24" s="141">
        <v>12</v>
      </c>
      <c r="M24" s="141">
        <v>13</v>
      </c>
      <c r="N24" s="141">
        <v>14</v>
      </c>
      <c r="O24" s="141">
        <v>15</v>
      </c>
      <c r="P24" s="141">
        <v>16</v>
      </c>
      <c r="Q24" s="141">
        <v>19</v>
      </c>
      <c r="R24" s="141">
        <v>20</v>
      </c>
      <c r="S24" s="141">
        <v>21</v>
      </c>
      <c r="T24" s="141">
        <v>22</v>
      </c>
      <c r="U24" s="141">
        <v>23</v>
      </c>
      <c r="V24" s="141">
        <v>24</v>
      </c>
      <c r="W24" s="141">
        <v>25</v>
      </c>
      <c r="X24" s="141">
        <v>26</v>
      </c>
      <c r="Y24" s="141">
        <v>27</v>
      </c>
      <c r="Z24" s="141">
        <v>28</v>
      </c>
      <c r="AA24" s="141">
        <v>29</v>
      </c>
    </row>
    <row r="25" spans="1:27" s="138" customFormat="1" ht="24" customHeight="1" x14ac:dyDescent="0.25">
      <c r="A25" s="142" t="s">
        <v>289</v>
      </c>
      <c r="B25" s="142" t="s">
        <v>289</v>
      </c>
      <c r="C25" s="142" t="s">
        <v>289</v>
      </c>
      <c r="D25" s="142" t="s">
        <v>289</v>
      </c>
      <c r="E25" s="142" t="s">
        <v>289</v>
      </c>
      <c r="F25" s="142" t="s">
        <v>289</v>
      </c>
      <c r="G25" s="142" t="s">
        <v>289</v>
      </c>
      <c r="H25" s="142" t="s">
        <v>289</v>
      </c>
      <c r="I25" s="142" t="s">
        <v>289</v>
      </c>
      <c r="J25" s="142" t="s">
        <v>289</v>
      </c>
      <c r="K25" s="142" t="s">
        <v>289</v>
      </c>
      <c r="L25" s="142" t="s">
        <v>289</v>
      </c>
      <c r="M25" s="142" t="s">
        <v>289</v>
      </c>
      <c r="N25" s="142" t="s">
        <v>289</v>
      </c>
      <c r="O25" s="142" t="s">
        <v>289</v>
      </c>
      <c r="P25" s="142" t="s">
        <v>289</v>
      </c>
      <c r="Q25" s="142" t="s">
        <v>289</v>
      </c>
      <c r="R25" s="142" t="s">
        <v>289</v>
      </c>
      <c r="S25" s="142" t="s">
        <v>289</v>
      </c>
      <c r="T25" s="142" t="s">
        <v>289</v>
      </c>
      <c r="U25" s="142" t="s">
        <v>289</v>
      </c>
      <c r="V25" s="142" t="s">
        <v>289</v>
      </c>
      <c r="W25" s="142" t="s">
        <v>289</v>
      </c>
      <c r="X25" s="142" t="s">
        <v>289</v>
      </c>
      <c r="Y25" s="142" t="s">
        <v>289</v>
      </c>
      <c r="Z25" s="142" t="s">
        <v>289</v>
      </c>
      <c r="AA25" s="142" t="s">
        <v>289</v>
      </c>
    </row>
    <row r="26" spans="1:27" ht="3" customHeight="1" x14ac:dyDescent="0.25"/>
    <row r="27" spans="1:27" s="144" customFormat="1" ht="12.75" x14ac:dyDescent="0.2">
      <c r="A27" s="143"/>
      <c r="B27" s="143"/>
      <c r="C27" s="143"/>
      <c r="E27" s="143"/>
      <c r="X27" s="145"/>
      <c r="Y27" s="145"/>
      <c r="Z27" s="145"/>
      <c r="AA27" s="145"/>
    </row>
    <row r="28" spans="1:27" s="144" customFormat="1" ht="12.75" x14ac:dyDescent="0.2">
      <c r="A28" s="143"/>
      <c r="B28" s="143"/>
      <c r="C28" s="143"/>
    </row>
  </sheetData>
  <mergeCells count="30">
    <mergeCell ref="A11:T11"/>
    <mergeCell ref="A12:T12"/>
    <mergeCell ref="A5:T5"/>
    <mergeCell ref="A7:T7"/>
    <mergeCell ref="A8:T8"/>
    <mergeCell ref="A9:T9"/>
    <mergeCell ref="A10:T10"/>
    <mergeCell ref="A13:T13"/>
    <mergeCell ref="E18:Y18"/>
    <mergeCell ref="A19:AA19"/>
    <mergeCell ref="K21:L22"/>
    <mergeCell ref="V21:W22"/>
    <mergeCell ref="X21:Y21"/>
    <mergeCell ref="A21:A23"/>
    <mergeCell ref="B21:C22"/>
    <mergeCell ref="D21:E22"/>
    <mergeCell ref="F21:I21"/>
    <mergeCell ref="A14:T14"/>
    <mergeCell ref="A15:T15"/>
    <mergeCell ref="A16:T16"/>
    <mergeCell ref="Z21:AA21"/>
    <mergeCell ref="F22:G22"/>
    <mergeCell ref="H22:I22"/>
    <mergeCell ref="T21:T22"/>
    <mergeCell ref="U21:U22"/>
    <mergeCell ref="M21:N22"/>
    <mergeCell ref="O21:P22"/>
    <mergeCell ref="J21:J22"/>
    <mergeCell ref="Q21:R22"/>
    <mergeCell ref="S21:S22"/>
  </mergeCells>
  <phoneticPr fontId="49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2"/>
  <sheetViews>
    <sheetView zoomScale="60" zoomScaleNormal="100" workbookViewId="0">
      <selection activeCell="C28" sqref="C28: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101.140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2" s="10" customFormat="1" ht="18.75" customHeight="1" x14ac:dyDescent="0.2">
      <c r="A1" s="16"/>
      <c r="C1" s="29" t="s">
        <v>22</v>
      </c>
      <c r="E1" s="14"/>
      <c r="F1" s="14"/>
    </row>
    <row r="2" spans="1:22" s="10" customFormat="1" ht="18.75" customHeight="1" x14ac:dyDescent="0.3">
      <c r="A2" s="16"/>
      <c r="C2" s="13" t="s">
        <v>6</v>
      </c>
      <c r="E2" s="14"/>
      <c r="F2" s="14"/>
    </row>
    <row r="3" spans="1:22" s="10" customFormat="1" ht="18.75" x14ac:dyDescent="0.3">
      <c r="A3" s="15"/>
      <c r="C3" s="13" t="s">
        <v>21</v>
      </c>
      <c r="E3" s="14"/>
      <c r="F3" s="14"/>
    </row>
    <row r="4" spans="1:22" s="10" customFormat="1" ht="18.75" x14ac:dyDescent="0.3">
      <c r="A4" s="15"/>
      <c r="C4" s="13"/>
      <c r="E4" s="14"/>
      <c r="F4" s="14"/>
    </row>
    <row r="5" spans="1:22" s="10" customFormat="1" ht="15.75" x14ac:dyDescent="0.25">
      <c r="A5" s="203" t="str">
        <f>'1. паспорт местоположение'!$A$5</f>
        <v>Год раскрытия информации: 2019 год</v>
      </c>
      <c r="B5" s="203"/>
      <c r="C5" s="203"/>
      <c r="D5" s="67"/>
      <c r="E5" s="67"/>
      <c r="F5" s="67"/>
      <c r="G5" s="67"/>
      <c r="H5" s="67"/>
      <c r="I5" s="67"/>
      <c r="J5" s="67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207" t="s">
        <v>5</v>
      </c>
      <c r="B7" s="207"/>
      <c r="C7" s="207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208" t="s">
        <v>265</v>
      </c>
      <c r="B9" s="208"/>
      <c r="C9" s="208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204" t="s">
        <v>4</v>
      </c>
      <c r="B10" s="204"/>
      <c r="C10" s="204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208" t="str">
        <f>'1. паспорт местоположение'!A12:C12</f>
        <v>I_Che220_18</v>
      </c>
      <c r="B12" s="208"/>
      <c r="C12" s="208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204" t="s">
        <v>3</v>
      </c>
      <c r="B13" s="204"/>
      <c r="C13" s="204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208" t="str">
        <f>'1. паспорт местоположение'!A15:C15</f>
        <v>Модернизация ПС 35/10 кВ Ойсунгур с установкой шкафа контроля изоляции ШПТ-РА ШКИ-КХЛ4</v>
      </c>
      <c r="B15" s="208"/>
      <c r="C15" s="20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204" t="s">
        <v>2</v>
      </c>
      <c r="B16" s="204"/>
      <c r="C16" s="20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1" s="2" customFormat="1" ht="15" customHeight="1" x14ac:dyDescent="0.2">
      <c r="A17" s="247"/>
      <c r="B17" s="247"/>
      <c r="C17" s="24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205" t="s">
        <v>246</v>
      </c>
      <c r="B18" s="205"/>
      <c r="C18" s="20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9" t="s">
        <v>1</v>
      </c>
      <c r="B20" s="28" t="s">
        <v>20</v>
      </c>
      <c r="C20" s="27" t="s">
        <v>19</v>
      </c>
      <c r="D20" s="23"/>
      <c r="E20" s="23"/>
      <c r="F20" s="23"/>
      <c r="G20" s="23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1"/>
      <c r="T20" s="21"/>
      <c r="U20" s="21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23"/>
      <c r="E21" s="23"/>
      <c r="F21" s="23"/>
      <c r="G21" s="23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1"/>
      <c r="T21" s="21"/>
      <c r="U21" s="21"/>
    </row>
    <row r="22" spans="1:21" s="2" customFormat="1" ht="33.75" customHeight="1" x14ac:dyDescent="0.2">
      <c r="A22" s="18" t="s">
        <v>18</v>
      </c>
      <c r="B22" s="24" t="s">
        <v>252</v>
      </c>
      <c r="C22" s="171" t="s">
        <v>456</v>
      </c>
      <c r="D22" s="23"/>
      <c r="E22" s="23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1"/>
      <c r="R22" s="21"/>
      <c r="S22" s="21"/>
      <c r="T22" s="21"/>
      <c r="U22" s="21"/>
    </row>
    <row r="23" spans="1:21" ht="42.75" customHeight="1" x14ac:dyDescent="0.25">
      <c r="A23" s="18" t="s">
        <v>17</v>
      </c>
      <c r="B23" s="20" t="s">
        <v>14</v>
      </c>
      <c r="C23" s="19" t="s">
        <v>467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ht="55.5" customHeight="1" x14ac:dyDescent="0.25">
      <c r="A24" s="18" t="s">
        <v>16</v>
      </c>
      <c r="B24" s="20" t="s">
        <v>258</v>
      </c>
      <c r="C24" s="19" t="s">
        <v>460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ht="39" customHeight="1" x14ac:dyDescent="0.25">
      <c r="A25" s="18" t="s">
        <v>15</v>
      </c>
      <c r="B25" s="20" t="s">
        <v>259</v>
      </c>
      <c r="C25" s="66" t="s">
        <v>289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ht="33.75" customHeight="1" x14ac:dyDescent="0.25">
      <c r="A26" s="18" t="s">
        <v>13</v>
      </c>
      <c r="B26" s="20" t="s">
        <v>143</v>
      </c>
      <c r="C26" s="25" t="s">
        <v>295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ht="42.75" customHeight="1" x14ac:dyDescent="0.25">
      <c r="A27" s="18" t="s">
        <v>12</v>
      </c>
      <c r="B27" s="20" t="s">
        <v>253</v>
      </c>
      <c r="C27" s="184" t="s">
        <v>468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ht="33.75" customHeight="1" x14ac:dyDescent="0.25">
      <c r="A28" s="18" t="s">
        <v>10</v>
      </c>
      <c r="B28" s="20" t="s">
        <v>11</v>
      </c>
      <c r="C28" s="195">
        <f>VLOOKUP($A$12,'[1]6.2. отчет'!$D:$OP,399,0)</f>
        <v>2018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ht="37.5" customHeight="1" x14ac:dyDescent="0.25">
      <c r="A29" s="18" t="s">
        <v>8</v>
      </c>
      <c r="B29" s="19" t="s">
        <v>9</v>
      </c>
      <c r="C29" s="195">
        <f>VLOOKUP($A$12,'[1]6.2. отчет'!$D:$OP,402,0)</f>
        <v>2019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ht="42.75" customHeight="1" x14ac:dyDescent="0.25">
      <c r="A30" s="18" t="s">
        <v>26</v>
      </c>
      <c r="B30" s="19" t="s">
        <v>7</v>
      </c>
      <c r="C30" s="195" t="str">
        <f>VLOOKUP($A$12,'[1]6.2. отчет'!$D:$OP,403,0)</f>
        <v>с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1:2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spans="1:2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</row>
    <row r="39" spans="1:2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</row>
    <row r="40" spans="1:2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</row>
    <row r="41" spans="1:2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</row>
    <row r="42" spans="1:2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</row>
    <row r="43" spans="1:2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</row>
    <row r="44" spans="1:2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</row>
    <row r="45" spans="1:2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</row>
    <row r="46" spans="1:2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</row>
    <row r="47" spans="1:2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</row>
    <row r="48" spans="1:2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  <row r="49" spans="1:2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</row>
    <row r="50" spans="1:2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</row>
    <row r="51" spans="1:2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</row>
    <row r="52" spans="1:2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</row>
    <row r="53" spans="1:2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</row>
    <row r="54" spans="1:2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</row>
    <row r="55" spans="1:2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spans="1:2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</row>
    <row r="57" spans="1:2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</row>
    <row r="58" spans="1:2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</row>
    <row r="59" spans="1:2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spans="1:2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</row>
    <row r="61" spans="1:2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76" spans="1:2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</row>
    <row r="77" spans="1:2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</row>
    <row r="78" spans="1:2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</row>
    <row r="79" spans="1:2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</row>
    <row r="80" spans="1:2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</row>
    <row r="81" spans="1:2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</row>
    <row r="82" spans="1:2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</row>
    <row r="83" spans="1:2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</row>
    <row r="84" spans="1:2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</row>
    <row r="85" spans="1:2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</row>
    <row r="86" spans="1:2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</row>
    <row r="87" spans="1:2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</row>
    <row r="88" spans="1:2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</row>
    <row r="89" spans="1:2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</row>
    <row r="90" spans="1:2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</row>
    <row r="91" spans="1:2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</row>
    <row r="92" spans="1:2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</row>
    <row r="93" spans="1:2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</row>
    <row r="94" spans="1:2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</row>
    <row r="95" spans="1:2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</row>
    <row r="96" spans="1:2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</row>
    <row r="97" spans="1:2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</row>
    <row r="98" spans="1:2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</row>
    <row r="99" spans="1:2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</row>
    <row r="100" spans="1:2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</row>
    <row r="101" spans="1:2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</row>
    <row r="102" spans="1:2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</row>
    <row r="103" spans="1:2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</row>
    <row r="104" spans="1:2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</row>
    <row r="105" spans="1:2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</row>
    <row r="106" spans="1:2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</row>
    <row r="107" spans="1:2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</row>
    <row r="108" spans="1:2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</row>
    <row r="109" spans="1:2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</row>
    <row r="110" spans="1:2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</row>
    <row r="111" spans="1:2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</row>
    <row r="112" spans="1:2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</row>
    <row r="113" spans="1:2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</row>
    <row r="114" spans="1:2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</row>
    <row r="115" spans="1:2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</row>
    <row r="116" spans="1:2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</row>
    <row r="117" spans="1:2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</row>
    <row r="118" spans="1:2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</row>
    <row r="119" spans="1:2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</row>
    <row r="120" spans="1:2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</row>
    <row r="121" spans="1:2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</row>
    <row r="122" spans="1:2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</row>
    <row r="123" spans="1:2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</row>
    <row r="124" spans="1:2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</row>
    <row r="125" spans="1:2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</row>
    <row r="126" spans="1:2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</row>
    <row r="127" spans="1:2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</row>
    <row r="128" spans="1:2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</row>
    <row r="129" spans="1:2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</row>
    <row r="130" spans="1:2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</row>
    <row r="131" spans="1:2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</row>
    <row r="132" spans="1:2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</row>
    <row r="133" spans="1:2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</row>
    <row r="134" spans="1:2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</row>
    <row r="135" spans="1:2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</row>
    <row r="136" spans="1:2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</row>
    <row r="137" spans="1:2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</row>
    <row r="138" spans="1:21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</row>
    <row r="139" spans="1:21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</row>
    <row r="140" spans="1:21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</row>
    <row r="141" spans="1:21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</row>
    <row r="142" spans="1:21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</row>
    <row r="143" spans="1:21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</row>
    <row r="144" spans="1:21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</row>
    <row r="145" spans="1:21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</row>
    <row r="146" spans="1:21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</row>
    <row r="147" spans="1:21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</row>
    <row r="148" spans="1:21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</row>
    <row r="149" spans="1:21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</row>
    <row r="150" spans="1:21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</row>
    <row r="151" spans="1:21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</row>
    <row r="152" spans="1:21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</row>
    <row r="153" spans="1:21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</row>
    <row r="154" spans="1:21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</row>
    <row r="155" spans="1:21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</row>
    <row r="156" spans="1:21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</row>
    <row r="157" spans="1:21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</row>
    <row r="158" spans="1:2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</row>
    <row r="159" spans="1:21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</row>
    <row r="160" spans="1:21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</row>
    <row r="161" spans="1:21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</row>
    <row r="162" spans="1:21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</row>
    <row r="163" spans="1:21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</row>
    <row r="164" spans="1:21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</row>
    <row r="165" spans="1:21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</row>
    <row r="166" spans="1:21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</row>
    <row r="167" spans="1:2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</row>
    <row r="168" spans="1:2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</row>
    <row r="169" spans="1:21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</row>
    <row r="170" spans="1:21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</row>
    <row r="171" spans="1:21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</row>
    <row r="172" spans="1:21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</row>
    <row r="173" spans="1:21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</row>
    <row r="174" spans="1:21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</row>
    <row r="175" spans="1:21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</row>
    <row r="176" spans="1:21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</row>
    <row r="177" spans="1:21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</row>
    <row r="178" spans="1:21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</row>
    <row r="179" spans="1:21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</row>
    <row r="180" spans="1:21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</row>
    <row r="181" spans="1:2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</row>
    <row r="182" spans="1:21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</row>
    <row r="183" spans="1:21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</row>
    <row r="184" spans="1:21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</row>
    <row r="185" spans="1:2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</row>
    <row r="186" spans="1:21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</row>
    <row r="187" spans="1:21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</row>
    <row r="188" spans="1:21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</row>
    <row r="189" spans="1:21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</row>
    <row r="190" spans="1:21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</row>
    <row r="191" spans="1:21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</row>
    <row r="192" spans="1:2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</row>
    <row r="193" spans="1:21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</row>
    <row r="194" spans="1:21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</row>
    <row r="195" spans="1:21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</row>
    <row r="196" spans="1:21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</row>
    <row r="197" spans="1:21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</row>
    <row r="198" spans="1:21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</row>
    <row r="199" spans="1:21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</row>
    <row r="200" spans="1:2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</row>
    <row r="201" spans="1:2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</row>
    <row r="202" spans="1:21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</row>
    <row r="203" spans="1:21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</row>
    <row r="204" spans="1:21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</row>
    <row r="205" spans="1:21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</row>
    <row r="206" spans="1:21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</row>
    <row r="207" spans="1:21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</row>
    <row r="208" spans="1:21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</row>
    <row r="209" spans="1:2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</row>
    <row r="210" spans="1:21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</row>
    <row r="211" spans="1:21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</row>
    <row r="212" spans="1:21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</row>
    <row r="213" spans="1:21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</row>
    <row r="214" spans="1:21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</row>
    <row r="215" spans="1:21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</row>
    <row r="216" spans="1:21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</row>
    <row r="217" spans="1:21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</row>
    <row r="218" spans="1:21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</row>
    <row r="219" spans="1:21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</row>
    <row r="220" spans="1:21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</row>
    <row r="221" spans="1:21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</row>
    <row r="222" spans="1:21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</row>
    <row r="223" spans="1:21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</row>
    <row r="224" spans="1:21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</row>
    <row r="225" spans="1:21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</row>
    <row r="226" spans="1:21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</row>
    <row r="227" spans="1:21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</row>
    <row r="228" spans="1:21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</row>
    <row r="229" spans="1:21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</row>
    <row r="230" spans="1:21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</row>
    <row r="231" spans="1:21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</row>
    <row r="232" spans="1:21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</row>
    <row r="233" spans="1:21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</row>
    <row r="234" spans="1:21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</row>
    <row r="235" spans="1:21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</row>
    <row r="236" spans="1:21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</row>
    <row r="237" spans="1:21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</row>
    <row r="238" spans="1:21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</row>
    <row r="239" spans="1:21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</row>
    <row r="240" spans="1:21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</row>
    <row r="241" spans="1:21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</row>
    <row r="242" spans="1:21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</row>
    <row r="243" spans="1:21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</row>
    <row r="244" spans="1:21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</row>
    <row r="245" spans="1:21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</row>
    <row r="246" spans="1:21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</row>
    <row r="247" spans="1:21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</row>
    <row r="248" spans="1:21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</row>
    <row r="249" spans="1:21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</row>
    <row r="250" spans="1:21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</row>
    <row r="251" spans="1:21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</row>
    <row r="252" spans="1:21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</row>
    <row r="253" spans="1:21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</row>
    <row r="254" spans="1:21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</row>
    <row r="255" spans="1:21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</row>
    <row r="256" spans="1:21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</row>
    <row r="257" spans="1:21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</row>
    <row r="258" spans="1:21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</row>
    <row r="259" spans="1:21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</row>
    <row r="260" spans="1:21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</row>
    <row r="261" spans="1:21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</row>
    <row r="262" spans="1:21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</row>
    <row r="263" spans="1:21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</row>
    <row r="264" spans="1:21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</row>
    <row r="265" spans="1:21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</row>
    <row r="266" spans="1:21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</row>
    <row r="267" spans="1:21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</row>
    <row r="268" spans="1:21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</row>
    <row r="269" spans="1:21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</row>
    <row r="270" spans="1:21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</row>
    <row r="271" spans="1:21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</row>
    <row r="272" spans="1:21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</row>
    <row r="273" spans="1:21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</row>
    <row r="274" spans="1:21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</row>
    <row r="275" spans="1:21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</row>
    <row r="276" spans="1:21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</row>
    <row r="277" spans="1:21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</row>
    <row r="278" spans="1:21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</row>
    <row r="279" spans="1:21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</row>
    <row r="280" spans="1:21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</row>
    <row r="281" spans="1:21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</row>
    <row r="282" spans="1:21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</row>
    <row r="283" spans="1:21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</row>
    <row r="284" spans="1:21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</row>
    <row r="285" spans="1:21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</row>
    <row r="286" spans="1:21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</row>
    <row r="287" spans="1:21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</row>
    <row r="288" spans="1:21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</row>
    <row r="289" spans="1:21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</row>
    <row r="290" spans="1:21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</row>
    <row r="291" spans="1:21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</row>
    <row r="292" spans="1:21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</row>
    <row r="293" spans="1:21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</row>
    <row r="294" spans="1:21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</row>
    <row r="295" spans="1:21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</row>
    <row r="296" spans="1:21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</row>
    <row r="297" spans="1:21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</row>
    <row r="298" spans="1:21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</row>
    <row r="299" spans="1:21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</row>
    <row r="300" spans="1:21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</row>
    <row r="301" spans="1:21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</row>
    <row r="302" spans="1:21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</row>
    <row r="303" spans="1:21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</row>
    <row r="304" spans="1:21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</row>
    <row r="305" spans="1:21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</row>
    <row r="306" spans="1:21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</row>
    <row r="307" spans="1:21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</row>
    <row r="308" spans="1:21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</row>
    <row r="309" spans="1:21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</row>
    <row r="310" spans="1:21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</row>
    <row r="311" spans="1:21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</row>
    <row r="312" spans="1:21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</row>
    <row r="313" spans="1:21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</row>
    <row r="314" spans="1:21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</row>
    <row r="315" spans="1:21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</row>
    <row r="316" spans="1:21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</row>
    <row r="317" spans="1:21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</row>
    <row r="318" spans="1:21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</row>
    <row r="319" spans="1:21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</row>
    <row r="320" spans="1:21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</row>
    <row r="321" spans="1:21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</row>
    <row r="322" spans="1:21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</row>
    <row r="323" spans="1:21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</row>
    <row r="324" spans="1:21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</row>
    <row r="325" spans="1:21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</row>
    <row r="326" spans="1:21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</row>
    <row r="327" spans="1:21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</row>
    <row r="328" spans="1:21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</row>
    <row r="329" spans="1:21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</row>
    <row r="330" spans="1:21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</row>
    <row r="331" spans="1:21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</row>
    <row r="332" spans="1:21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</row>
    <row r="333" spans="1:21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</row>
    <row r="334" spans="1:21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</row>
    <row r="335" spans="1:21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</row>
    <row r="336" spans="1:21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</row>
    <row r="337" spans="1:21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</row>
    <row r="338" spans="1:21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</row>
    <row r="339" spans="1:21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</row>
    <row r="340" spans="1:21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</row>
    <row r="341" spans="1:21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</row>
    <row r="342" spans="1:21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</row>
    <row r="343" spans="1:21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</row>
    <row r="344" spans="1:21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</row>
    <row r="345" spans="1:21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</row>
    <row r="346" spans="1:21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</row>
    <row r="347" spans="1:21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</row>
    <row r="348" spans="1:21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</row>
    <row r="349" spans="1:21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</row>
    <row r="350" spans="1:21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</row>
    <row r="351" spans="1:21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</row>
    <row r="352" spans="1:21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</row>
    <row r="353" spans="1:21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</row>
    <row r="354" spans="1:21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</row>
    <row r="355" spans="1:21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</row>
    <row r="356" spans="1:21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</row>
    <row r="357" spans="1:21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</row>
    <row r="358" spans="1:21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</row>
    <row r="359" spans="1:21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</row>
    <row r="360" spans="1:21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</row>
    <row r="361" spans="1:21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</row>
    <row r="362" spans="1:21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</row>
    <row r="363" spans="1:21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</row>
    <row r="364" spans="1:21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</row>
    <row r="365" spans="1:21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</row>
    <row r="366" spans="1:21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</row>
    <row r="367" spans="1:21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</row>
    <row r="368" spans="1:21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</row>
    <row r="369" spans="1:21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</row>
    <row r="370" spans="1:21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</row>
    <row r="371" spans="1:21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</row>
    <row r="372" spans="1:21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</row>
    <row r="373" spans="1:21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</row>
    <row r="374" spans="1:21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</row>
    <row r="375" spans="1:21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</row>
    <row r="376" spans="1:21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</row>
    <row r="377" spans="1:21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</row>
    <row r="378" spans="1:21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</row>
    <row r="379" spans="1:21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</row>
    <row r="380" spans="1:21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</row>
    <row r="381" spans="1:21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</row>
    <row r="382" spans="1:21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</row>
  </sheetData>
  <mergeCells count="10">
    <mergeCell ref="A18:C18"/>
    <mergeCell ref="A12:C12"/>
    <mergeCell ref="A13:C13"/>
    <mergeCell ref="A15:C15"/>
    <mergeCell ref="A16:C16"/>
    <mergeCell ref="A5:C5"/>
    <mergeCell ref="A7:C7"/>
    <mergeCell ref="A9:C9"/>
    <mergeCell ref="A10:C10"/>
    <mergeCell ref="A17:C17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zoomScale="70" zoomScaleNormal="80" zoomScaleSheetLayoutView="70" workbookViewId="0">
      <selection activeCell="A15" sqref="A15:T15"/>
    </sheetView>
  </sheetViews>
  <sheetFormatPr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29" t="s">
        <v>22</v>
      </c>
    </row>
    <row r="2" spans="1:28" ht="18.75" x14ac:dyDescent="0.3">
      <c r="Z2" s="13" t="s">
        <v>6</v>
      </c>
    </row>
    <row r="3" spans="1:28" ht="18.75" x14ac:dyDescent="0.3">
      <c r="Z3" s="13" t="s">
        <v>21</v>
      </c>
    </row>
    <row r="4" spans="1:28" s="80" customFormat="1" ht="15.75" x14ac:dyDescent="0.2">
      <c r="A4" s="221" t="str">
        <f>'1. паспорт местоположение'!$A$5</f>
        <v>Год раскрытия информации: 2019 год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</row>
    <row r="5" spans="1:28" s="80" customFormat="1" ht="15.75" x14ac:dyDescent="0.2">
      <c r="A5" s="82"/>
    </row>
    <row r="6" spans="1:28" s="80" customFormat="1" ht="18.75" x14ac:dyDescent="0.2">
      <c r="A6" s="213" t="s">
        <v>5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</row>
    <row r="7" spans="1:28" s="80" customFormat="1" ht="18.75" x14ac:dyDescent="0.2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</row>
    <row r="8" spans="1:28" s="80" customFormat="1" ht="18.75" customHeight="1" x14ac:dyDescent="0.2">
      <c r="A8" s="214" t="s">
        <v>264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8" s="80" customFormat="1" ht="18.75" customHeight="1" x14ac:dyDescent="0.2">
      <c r="A9" s="215" t="s">
        <v>4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8" s="80" customFormat="1" ht="18.75" x14ac:dyDescent="0.2">
      <c r="A10" s="213"/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</row>
    <row r="11" spans="1:28" s="80" customFormat="1" ht="18.75" customHeight="1" x14ac:dyDescent="0.2">
      <c r="A11" s="214" t="str">
        <f>'1. паспорт местоположение'!A12:C12</f>
        <v>I_Che220_18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8" s="80" customFormat="1" ht="18.75" customHeight="1" x14ac:dyDescent="0.2">
      <c r="A12" s="215" t="s">
        <v>3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8" s="83" customFormat="1" ht="15.75" customHeight="1" x14ac:dyDescent="0.2">
      <c r="A13" s="216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8" s="84" customFormat="1" ht="15.75" x14ac:dyDescent="0.2">
      <c r="A14" s="214" t="str">
        <f>'1. паспорт местоположение'!A15:C15</f>
        <v>Модернизация ПС 35/10 кВ Ойсунгур с установкой шкафа контроля изоляции ШПТ-РА ШКИ-КХЛ4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8" s="84" customFormat="1" ht="15" customHeight="1" x14ac:dyDescent="0.2">
      <c r="A15" s="215" t="s">
        <v>2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8" s="147" customFormat="1" x14ac:dyDescent="0.25">
      <c r="A16" s="248"/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146"/>
      <c r="AB16" s="146"/>
    </row>
    <row r="17" spans="1:28" s="147" customFormat="1" x14ac:dyDescent="0.25">
      <c r="A17" s="248"/>
      <c r="B17" s="248"/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  <c r="AA17" s="146"/>
      <c r="AB17" s="146"/>
    </row>
    <row r="18" spans="1:28" s="147" customFormat="1" x14ac:dyDescent="0.25">
      <c r="A18" s="248"/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146"/>
      <c r="AB18" s="146"/>
    </row>
    <row r="19" spans="1:28" x14ac:dyDescent="0.25">
      <c r="A19" s="253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148"/>
      <c r="AB19" s="148"/>
    </row>
    <row r="20" spans="1:28" x14ac:dyDescent="0.25">
      <c r="A20" s="248"/>
      <c r="B20" s="248"/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146"/>
      <c r="AB20" s="146"/>
    </row>
    <row r="21" spans="1:28" x14ac:dyDescent="0.25">
      <c r="A21" s="248"/>
      <c r="B21" s="248"/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146"/>
      <c r="AB21" s="146"/>
    </row>
    <row r="22" spans="1:28" x14ac:dyDescent="0.25">
      <c r="A22" s="254" t="s">
        <v>330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149"/>
      <c r="AB22" s="149"/>
    </row>
    <row r="23" spans="1:28" ht="32.25" customHeight="1" x14ac:dyDescent="0.25">
      <c r="A23" s="249" t="s">
        <v>331</v>
      </c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1"/>
      <c r="M23" s="252" t="s">
        <v>332</v>
      </c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</row>
    <row r="24" spans="1:28" ht="151.5" customHeight="1" x14ac:dyDescent="0.25">
      <c r="A24" s="150" t="s">
        <v>333</v>
      </c>
      <c r="B24" s="151" t="s">
        <v>334</v>
      </c>
      <c r="C24" s="150" t="s">
        <v>335</v>
      </c>
      <c r="D24" s="150" t="s">
        <v>336</v>
      </c>
      <c r="E24" s="150" t="s">
        <v>337</v>
      </c>
      <c r="F24" s="150" t="s">
        <v>359</v>
      </c>
      <c r="G24" s="150" t="s">
        <v>360</v>
      </c>
      <c r="H24" s="150" t="s">
        <v>338</v>
      </c>
      <c r="I24" s="150" t="s">
        <v>361</v>
      </c>
      <c r="J24" s="150" t="s">
        <v>339</v>
      </c>
      <c r="K24" s="151" t="s">
        <v>340</v>
      </c>
      <c r="L24" s="151" t="s">
        <v>341</v>
      </c>
      <c r="M24" s="152" t="s">
        <v>342</v>
      </c>
      <c r="N24" s="151" t="s">
        <v>362</v>
      </c>
      <c r="O24" s="150" t="s">
        <v>363</v>
      </c>
      <c r="P24" s="150" t="s">
        <v>364</v>
      </c>
      <c r="Q24" s="150" t="s">
        <v>365</v>
      </c>
      <c r="R24" s="150" t="s">
        <v>338</v>
      </c>
      <c r="S24" s="150" t="s">
        <v>366</v>
      </c>
      <c r="T24" s="150" t="s">
        <v>367</v>
      </c>
      <c r="U24" s="150" t="s">
        <v>368</v>
      </c>
      <c r="V24" s="150" t="s">
        <v>365</v>
      </c>
      <c r="W24" s="153" t="s">
        <v>369</v>
      </c>
      <c r="X24" s="153" t="s">
        <v>370</v>
      </c>
      <c r="Y24" s="153" t="s">
        <v>371</v>
      </c>
      <c r="Z24" s="154" t="s">
        <v>343</v>
      </c>
    </row>
    <row r="25" spans="1:28" ht="16.5" customHeight="1" x14ac:dyDescent="0.25">
      <c r="A25" s="150">
        <v>1</v>
      </c>
      <c r="B25" s="151">
        <v>2</v>
      </c>
      <c r="C25" s="150">
        <v>3</v>
      </c>
      <c r="D25" s="151">
        <v>4</v>
      </c>
      <c r="E25" s="150">
        <v>5</v>
      </c>
      <c r="F25" s="151">
        <v>6</v>
      </c>
      <c r="G25" s="150">
        <v>7</v>
      </c>
      <c r="H25" s="151">
        <v>8</v>
      </c>
      <c r="I25" s="150">
        <v>9</v>
      </c>
      <c r="J25" s="151">
        <v>10</v>
      </c>
      <c r="K25" s="150">
        <v>11</v>
      </c>
      <c r="L25" s="151">
        <v>12</v>
      </c>
      <c r="M25" s="150">
        <v>13</v>
      </c>
      <c r="N25" s="151">
        <v>14</v>
      </c>
      <c r="O25" s="150">
        <v>15</v>
      </c>
      <c r="P25" s="151">
        <v>16</v>
      </c>
      <c r="Q25" s="150">
        <v>17</v>
      </c>
      <c r="R25" s="151">
        <v>18</v>
      </c>
      <c r="S25" s="150">
        <v>19</v>
      </c>
      <c r="T25" s="151">
        <v>20</v>
      </c>
      <c r="U25" s="150">
        <v>21</v>
      </c>
      <c r="V25" s="151">
        <v>22</v>
      </c>
      <c r="W25" s="150">
        <v>23</v>
      </c>
      <c r="X25" s="151">
        <v>24</v>
      </c>
      <c r="Y25" s="150">
        <v>25</v>
      </c>
      <c r="Z25" s="151">
        <v>26</v>
      </c>
    </row>
    <row r="26" spans="1:28" ht="45.75" customHeight="1" x14ac:dyDescent="0.25">
      <c r="A26" s="155" t="s">
        <v>344</v>
      </c>
      <c r="B26" s="156"/>
      <c r="C26" s="157" t="s">
        <v>372</v>
      </c>
      <c r="D26" s="157" t="s">
        <v>373</v>
      </c>
      <c r="E26" s="157" t="s">
        <v>374</v>
      </c>
      <c r="F26" s="157" t="s">
        <v>375</v>
      </c>
      <c r="G26" s="157" t="s">
        <v>376</v>
      </c>
      <c r="H26" s="157" t="s">
        <v>338</v>
      </c>
      <c r="I26" s="157" t="s">
        <v>377</v>
      </c>
      <c r="J26" s="157" t="s">
        <v>378</v>
      </c>
      <c r="K26" s="158"/>
      <c r="L26" s="159" t="s">
        <v>345</v>
      </c>
      <c r="M26" s="160" t="s">
        <v>346</v>
      </c>
      <c r="N26" s="158" t="s">
        <v>289</v>
      </c>
      <c r="O26" s="158" t="s">
        <v>289</v>
      </c>
      <c r="P26" s="158" t="s">
        <v>289</v>
      </c>
      <c r="Q26" s="158" t="s">
        <v>289</v>
      </c>
      <c r="R26" s="158" t="s">
        <v>289</v>
      </c>
      <c r="S26" s="158" t="s">
        <v>289</v>
      </c>
      <c r="T26" s="158" t="s">
        <v>289</v>
      </c>
      <c r="U26" s="158" t="s">
        <v>289</v>
      </c>
      <c r="V26" s="158" t="s">
        <v>289</v>
      </c>
      <c r="W26" s="158" t="s">
        <v>289</v>
      </c>
      <c r="X26" s="158" t="s">
        <v>289</v>
      </c>
      <c r="Y26" s="158" t="s">
        <v>289</v>
      </c>
      <c r="Z26" s="161" t="s">
        <v>347</v>
      </c>
    </row>
    <row r="27" spans="1:28" x14ac:dyDescent="0.25">
      <c r="A27" s="158" t="s">
        <v>348</v>
      </c>
      <c r="B27" s="158" t="s">
        <v>349</v>
      </c>
      <c r="C27" s="158" t="s">
        <v>289</v>
      </c>
      <c r="D27" s="158" t="s">
        <v>289</v>
      </c>
      <c r="E27" s="158" t="s">
        <v>289</v>
      </c>
      <c r="F27" s="158" t="s">
        <v>289</v>
      </c>
      <c r="G27" s="158" t="s">
        <v>289</v>
      </c>
      <c r="H27" s="158" t="s">
        <v>289</v>
      </c>
      <c r="I27" s="158" t="s">
        <v>289</v>
      </c>
      <c r="J27" s="158" t="s">
        <v>289</v>
      </c>
      <c r="K27" s="159" t="s">
        <v>350</v>
      </c>
      <c r="L27" s="158" t="s">
        <v>289</v>
      </c>
      <c r="M27" s="159" t="s">
        <v>351</v>
      </c>
      <c r="N27" s="158" t="s">
        <v>289</v>
      </c>
      <c r="O27" s="158" t="s">
        <v>289</v>
      </c>
      <c r="P27" s="158" t="s">
        <v>289</v>
      </c>
      <c r="Q27" s="158" t="s">
        <v>289</v>
      </c>
      <c r="R27" s="158" t="s">
        <v>289</v>
      </c>
      <c r="S27" s="158" t="s">
        <v>289</v>
      </c>
      <c r="T27" s="158" t="s">
        <v>289</v>
      </c>
      <c r="U27" s="158" t="s">
        <v>289</v>
      </c>
      <c r="V27" s="158" t="s">
        <v>289</v>
      </c>
      <c r="W27" s="158" t="s">
        <v>289</v>
      </c>
      <c r="X27" s="158" t="s">
        <v>289</v>
      </c>
      <c r="Y27" s="158" t="s">
        <v>289</v>
      </c>
      <c r="Z27" s="158" t="s">
        <v>289</v>
      </c>
    </row>
    <row r="28" spans="1:28" x14ac:dyDescent="0.25">
      <c r="A28" s="158" t="s">
        <v>348</v>
      </c>
      <c r="B28" s="158" t="s">
        <v>352</v>
      </c>
      <c r="C28" s="158" t="s">
        <v>289</v>
      </c>
      <c r="D28" s="158" t="s">
        <v>289</v>
      </c>
      <c r="E28" s="158" t="s">
        <v>289</v>
      </c>
      <c r="F28" s="158" t="s">
        <v>289</v>
      </c>
      <c r="G28" s="158" t="s">
        <v>289</v>
      </c>
      <c r="H28" s="158" t="s">
        <v>289</v>
      </c>
      <c r="I28" s="158" t="s">
        <v>289</v>
      </c>
      <c r="J28" s="158" t="s">
        <v>289</v>
      </c>
      <c r="K28" s="159" t="s">
        <v>353</v>
      </c>
      <c r="L28" s="158" t="s">
        <v>289</v>
      </c>
      <c r="M28" s="159" t="s">
        <v>354</v>
      </c>
      <c r="N28" s="158" t="s">
        <v>289</v>
      </c>
      <c r="O28" s="158" t="s">
        <v>289</v>
      </c>
      <c r="P28" s="158" t="s">
        <v>289</v>
      </c>
      <c r="Q28" s="158" t="s">
        <v>289</v>
      </c>
      <c r="R28" s="158" t="s">
        <v>289</v>
      </c>
      <c r="S28" s="158" t="s">
        <v>289</v>
      </c>
      <c r="T28" s="158" t="s">
        <v>289</v>
      </c>
      <c r="U28" s="158" t="s">
        <v>289</v>
      </c>
      <c r="V28" s="158" t="s">
        <v>289</v>
      </c>
      <c r="W28" s="158" t="s">
        <v>289</v>
      </c>
      <c r="X28" s="158" t="s">
        <v>289</v>
      </c>
      <c r="Y28" s="158" t="s">
        <v>289</v>
      </c>
      <c r="Z28" s="158" t="s">
        <v>289</v>
      </c>
    </row>
    <row r="29" spans="1:28" x14ac:dyDescent="0.25">
      <c r="A29" s="158" t="s">
        <v>348</v>
      </c>
      <c r="B29" s="158" t="s">
        <v>355</v>
      </c>
      <c r="C29" s="158" t="s">
        <v>289</v>
      </c>
      <c r="D29" s="158" t="s">
        <v>289</v>
      </c>
      <c r="E29" s="158" t="s">
        <v>289</v>
      </c>
      <c r="F29" s="158" t="s">
        <v>289</v>
      </c>
      <c r="G29" s="158" t="s">
        <v>289</v>
      </c>
      <c r="H29" s="158" t="s">
        <v>289</v>
      </c>
      <c r="I29" s="158" t="s">
        <v>289</v>
      </c>
      <c r="J29" s="158" t="s">
        <v>289</v>
      </c>
      <c r="K29" s="159" t="s">
        <v>356</v>
      </c>
      <c r="L29" s="158" t="s">
        <v>289</v>
      </c>
      <c r="M29" s="158" t="s">
        <v>289</v>
      </c>
      <c r="N29" s="158" t="s">
        <v>289</v>
      </c>
      <c r="O29" s="158" t="s">
        <v>289</v>
      </c>
      <c r="P29" s="158" t="s">
        <v>289</v>
      </c>
      <c r="Q29" s="158" t="s">
        <v>289</v>
      </c>
      <c r="R29" s="158" t="s">
        <v>289</v>
      </c>
      <c r="S29" s="158" t="s">
        <v>289</v>
      </c>
      <c r="T29" s="158" t="s">
        <v>289</v>
      </c>
      <c r="U29" s="158" t="s">
        <v>289</v>
      </c>
      <c r="V29" s="158" t="s">
        <v>289</v>
      </c>
      <c r="W29" s="158" t="s">
        <v>289</v>
      </c>
      <c r="X29" s="158" t="s">
        <v>289</v>
      </c>
      <c r="Y29" s="158" t="s">
        <v>289</v>
      </c>
      <c r="Z29" s="158" t="s">
        <v>289</v>
      </c>
    </row>
    <row r="30" spans="1:28" x14ac:dyDescent="0.25">
      <c r="A30" s="158" t="s">
        <v>348</v>
      </c>
      <c r="B30" s="158" t="s">
        <v>357</v>
      </c>
      <c r="C30" s="158" t="s">
        <v>289</v>
      </c>
      <c r="D30" s="158" t="s">
        <v>289</v>
      </c>
      <c r="E30" s="158" t="s">
        <v>289</v>
      </c>
      <c r="F30" s="158" t="s">
        <v>289</v>
      </c>
      <c r="G30" s="158" t="s">
        <v>289</v>
      </c>
      <c r="H30" s="158" t="s">
        <v>289</v>
      </c>
      <c r="I30" s="158" t="s">
        <v>289</v>
      </c>
      <c r="J30" s="158" t="s">
        <v>289</v>
      </c>
      <c r="K30" s="159" t="s">
        <v>358</v>
      </c>
      <c r="L30" s="158" t="s">
        <v>289</v>
      </c>
      <c r="M30" s="158" t="s">
        <v>289</v>
      </c>
      <c r="N30" s="158" t="s">
        <v>289</v>
      </c>
      <c r="O30" s="158" t="s">
        <v>289</v>
      </c>
      <c r="P30" s="158" t="s">
        <v>289</v>
      </c>
      <c r="Q30" s="158" t="s">
        <v>289</v>
      </c>
      <c r="R30" s="158" t="s">
        <v>289</v>
      </c>
      <c r="S30" s="158" t="s">
        <v>289</v>
      </c>
      <c r="T30" s="158" t="s">
        <v>289</v>
      </c>
      <c r="U30" s="158" t="s">
        <v>289</v>
      </c>
      <c r="V30" s="158" t="s">
        <v>289</v>
      </c>
      <c r="W30" s="158" t="s">
        <v>289</v>
      </c>
      <c r="X30" s="158" t="s">
        <v>289</v>
      </c>
      <c r="Y30" s="158" t="s">
        <v>289</v>
      </c>
      <c r="Z30" s="158" t="s">
        <v>289</v>
      </c>
    </row>
    <row r="31" spans="1:28" x14ac:dyDescent="0.25">
      <c r="A31" s="158" t="s">
        <v>354</v>
      </c>
      <c r="B31" s="158" t="s">
        <v>354</v>
      </c>
      <c r="C31" s="158" t="s">
        <v>354</v>
      </c>
      <c r="D31" s="158" t="s">
        <v>354</v>
      </c>
      <c r="E31" s="158" t="s">
        <v>354</v>
      </c>
      <c r="F31" s="158" t="s">
        <v>354</v>
      </c>
      <c r="G31" s="158" t="s">
        <v>354</v>
      </c>
      <c r="H31" s="158" t="s">
        <v>354</v>
      </c>
      <c r="I31" s="158" t="s">
        <v>354</v>
      </c>
      <c r="J31" s="158" t="s">
        <v>354</v>
      </c>
      <c r="K31" s="158" t="s">
        <v>354</v>
      </c>
      <c r="L31" s="158" t="s">
        <v>289</v>
      </c>
      <c r="M31" s="158" t="s">
        <v>289</v>
      </c>
      <c r="N31" s="158" t="s">
        <v>289</v>
      </c>
      <c r="O31" s="158" t="s">
        <v>289</v>
      </c>
      <c r="P31" s="158" t="s">
        <v>289</v>
      </c>
      <c r="Q31" s="158" t="s">
        <v>289</v>
      </c>
      <c r="R31" s="158" t="s">
        <v>289</v>
      </c>
      <c r="S31" s="158" t="s">
        <v>289</v>
      </c>
      <c r="T31" s="158" t="s">
        <v>289</v>
      </c>
      <c r="U31" s="158" t="s">
        <v>289</v>
      </c>
      <c r="V31" s="158" t="s">
        <v>289</v>
      </c>
      <c r="W31" s="158" t="s">
        <v>289</v>
      </c>
      <c r="X31" s="158" t="s">
        <v>289</v>
      </c>
      <c r="Y31" s="158" t="s">
        <v>289</v>
      </c>
      <c r="Z31" s="158" t="s">
        <v>289</v>
      </c>
    </row>
    <row r="32" spans="1:28" ht="30" x14ac:dyDescent="0.25">
      <c r="A32" s="156" t="s">
        <v>344</v>
      </c>
      <c r="B32" s="156"/>
      <c r="C32" s="157" t="s">
        <v>379</v>
      </c>
      <c r="D32" s="157" t="s">
        <v>380</v>
      </c>
      <c r="E32" s="157" t="s">
        <v>381</v>
      </c>
      <c r="F32" s="157" t="s">
        <v>382</v>
      </c>
      <c r="G32" s="157" t="s">
        <v>383</v>
      </c>
      <c r="H32" s="157" t="s">
        <v>338</v>
      </c>
      <c r="I32" s="157" t="s">
        <v>384</v>
      </c>
      <c r="J32" s="157" t="s">
        <v>385</v>
      </c>
      <c r="K32" s="158"/>
      <c r="L32" s="158" t="s">
        <v>289</v>
      </c>
      <c r="M32" s="158" t="s">
        <v>289</v>
      </c>
      <c r="N32" s="158" t="s">
        <v>289</v>
      </c>
      <c r="O32" s="158" t="s">
        <v>289</v>
      </c>
      <c r="P32" s="158" t="s">
        <v>289</v>
      </c>
      <c r="Q32" s="158" t="s">
        <v>289</v>
      </c>
      <c r="R32" s="158" t="s">
        <v>289</v>
      </c>
      <c r="S32" s="158" t="s">
        <v>289</v>
      </c>
      <c r="T32" s="158" t="s">
        <v>289</v>
      </c>
      <c r="U32" s="158" t="s">
        <v>289</v>
      </c>
      <c r="V32" s="158" t="s">
        <v>289</v>
      </c>
      <c r="W32" s="158" t="s">
        <v>289</v>
      </c>
      <c r="X32" s="158" t="s">
        <v>289</v>
      </c>
      <c r="Y32" s="158" t="s">
        <v>289</v>
      </c>
      <c r="Z32" s="158" t="s">
        <v>289</v>
      </c>
    </row>
    <row r="33" spans="1:26" x14ac:dyDescent="0.25">
      <c r="A33" s="158" t="s">
        <v>354</v>
      </c>
      <c r="B33" s="158" t="s">
        <v>354</v>
      </c>
      <c r="C33" s="158" t="s">
        <v>354</v>
      </c>
      <c r="D33" s="158" t="s">
        <v>354</v>
      </c>
      <c r="E33" s="158" t="s">
        <v>354</v>
      </c>
      <c r="F33" s="158" t="s">
        <v>354</v>
      </c>
      <c r="G33" s="158" t="s">
        <v>354</v>
      </c>
      <c r="H33" s="158" t="s">
        <v>354</v>
      </c>
      <c r="I33" s="158" t="s">
        <v>354</v>
      </c>
      <c r="J33" s="158" t="s">
        <v>354</v>
      </c>
      <c r="K33" s="158" t="s">
        <v>354</v>
      </c>
      <c r="L33" s="158" t="s">
        <v>289</v>
      </c>
      <c r="M33" s="158" t="s">
        <v>289</v>
      </c>
      <c r="N33" s="158" t="s">
        <v>289</v>
      </c>
      <c r="O33" s="158" t="s">
        <v>289</v>
      </c>
      <c r="P33" s="158" t="s">
        <v>289</v>
      </c>
      <c r="Q33" s="158" t="s">
        <v>289</v>
      </c>
      <c r="R33" s="158" t="s">
        <v>289</v>
      </c>
      <c r="S33" s="158" t="s">
        <v>289</v>
      </c>
      <c r="T33" s="158" t="s">
        <v>289</v>
      </c>
      <c r="U33" s="158" t="s">
        <v>289</v>
      </c>
      <c r="V33" s="158" t="s">
        <v>289</v>
      </c>
      <c r="W33" s="158" t="s">
        <v>289</v>
      </c>
      <c r="X33" s="158" t="s">
        <v>289</v>
      </c>
      <c r="Y33" s="158" t="s">
        <v>289</v>
      </c>
      <c r="Z33" s="158" t="s">
        <v>289</v>
      </c>
    </row>
    <row r="37" spans="1:26" x14ac:dyDescent="0.25">
      <c r="A37" s="162"/>
    </row>
  </sheetData>
  <mergeCells count="20"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4:T4"/>
    <mergeCell ref="A6:T6"/>
    <mergeCell ref="A7:T7"/>
    <mergeCell ref="A8:T8"/>
    <mergeCell ref="A9:T9"/>
    <mergeCell ref="A10:T10"/>
    <mergeCell ref="A11:T11"/>
    <mergeCell ref="A12:T12"/>
  </mergeCells>
  <phoneticPr fontId="49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7" sqref="A17:T17"/>
    </sheetView>
  </sheetViews>
  <sheetFormatPr defaultRowHeight="15" x14ac:dyDescent="0.25"/>
  <cols>
    <col min="1" max="1" width="7.42578125" style="1" customWidth="1"/>
    <col min="2" max="2" width="25.5703125" style="1" customWidth="1"/>
    <col min="3" max="3" width="71.28515625" style="1" customWidth="1"/>
    <col min="4" max="4" width="16.140625" style="1" customWidth="1"/>
    <col min="5" max="5" width="9.42578125" style="1" customWidth="1"/>
    <col min="6" max="6" width="8.7109375" style="1" customWidth="1"/>
    <col min="7" max="7" width="9" style="1" customWidth="1"/>
    <col min="8" max="8" width="8.42578125" style="1" customWidth="1"/>
    <col min="9" max="9" width="8.7109375" style="1" customWidth="1"/>
    <col min="10" max="10" width="8.85546875" style="1" customWidth="1"/>
    <col min="11" max="11" width="9" style="1" customWidth="1"/>
    <col min="12" max="12" width="8.140625" style="1" customWidth="1"/>
    <col min="13" max="13" width="12" style="1" customWidth="1"/>
    <col min="14" max="14" width="10.5703125" style="1" customWidth="1"/>
    <col min="15" max="15" width="9.140625" style="1"/>
  </cols>
  <sheetData>
    <row r="1" spans="1:20" ht="18.75" x14ac:dyDescent="0.25">
      <c r="A1" s="16"/>
      <c r="B1" s="16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29" t="s">
        <v>22</v>
      </c>
    </row>
    <row r="2" spans="1:20" ht="18.75" x14ac:dyDescent="0.3">
      <c r="A2" s="16"/>
      <c r="B2" s="1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3" t="s">
        <v>6</v>
      </c>
    </row>
    <row r="3" spans="1:20" ht="18.75" x14ac:dyDescent="0.3">
      <c r="A3" s="15"/>
      <c r="B3" s="1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3" t="s">
        <v>21</v>
      </c>
    </row>
    <row r="4" spans="1:20" ht="18.75" x14ac:dyDescent="0.3">
      <c r="A4" s="15"/>
      <c r="B4" s="15"/>
      <c r="C4" s="10"/>
      <c r="D4" s="10"/>
      <c r="E4" s="10"/>
      <c r="F4" s="10"/>
      <c r="G4" s="10"/>
      <c r="H4" s="10"/>
      <c r="I4" s="10"/>
      <c r="J4" s="10"/>
      <c r="K4" s="10"/>
      <c r="L4" s="13"/>
      <c r="M4" s="10"/>
      <c r="N4" s="10"/>
      <c r="O4" s="10"/>
    </row>
    <row r="5" spans="1:20" s="10" customFormat="1" ht="18.75" customHeight="1" x14ac:dyDescent="0.3">
      <c r="A5" s="16"/>
      <c r="H5" s="14"/>
      <c r="T5" s="13"/>
    </row>
    <row r="6" spans="1:20" s="80" customFormat="1" ht="15.75" x14ac:dyDescent="0.2">
      <c r="A6" s="221" t="str">
        <f>'1. паспорт местоположение'!$A$5</f>
        <v>Год раскрытия информации: 2019 год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</row>
    <row r="7" spans="1:20" s="80" customFormat="1" ht="15.75" x14ac:dyDescent="0.2">
      <c r="A7" s="82"/>
    </row>
    <row r="8" spans="1:20" s="80" customFormat="1" ht="18.75" x14ac:dyDescent="0.2">
      <c r="A8" s="213" t="s">
        <v>5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0" s="80" customFormat="1" ht="18.75" x14ac:dyDescent="0.2">
      <c r="A9" s="213"/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20" s="80" customFormat="1" ht="18.75" customHeight="1" x14ac:dyDescent="0.2">
      <c r="A10" s="214" t="s">
        <v>264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0" s="80" customFormat="1" ht="18.75" customHeight="1" x14ac:dyDescent="0.2">
      <c r="A11" s="215" t="s">
        <v>4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0" s="80" customFormat="1" ht="18.75" x14ac:dyDescent="0.2">
      <c r="A12" s="213"/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20" s="80" customFormat="1" ht="18.75" customHeight="1" x14ac:dyDescent="0.2">
      <c r="A13" s="214" t="str">
        <f>'1. паспорт местоположение'!A12:C12</f>
        <v>I_Che220_18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</row>
    <row r="14" spans="1:20" s="80" customFormat="1" ht="18.75" customHeight="1" x14ac:dyDescent="0.2">
      <c r="A14" s="215" t="s">
        <v>3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0" s="83" customFormat="1" ht="15.75" customHeight="1" x14ac:dyDescent="0.2">
      <c r="A15" s="216"/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</row>
    <row r="16" spans="1:20" s="84" customFormat="1" ht="15.75" x14ac:dyDescent="0.2">
      <c r="A16" s="214" t="str">
        <f>'1. паспорт местоположение'!A15:C15</f>
        <v>Модернизация ПС 35/10 кВ Ойсунгур с установкой шкафа контроля изоляции ШПТ-РА ШКИ-КХЛ4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20" s="84" customFormat="1" ht="15" customHeight="1" x14ac:dyDescent="0.2">
      <c r="A17" s="215" t="s">
        <v>2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</row>
    <row r="18" spans="1:20" ht="96" customHeight="1" x14ac:dyDescent="0.25">
      <c r="A18" s="258" t="s">
        <v>386</v>
      </c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</row>
    <row r="19" spans="1:20" ht="15.75" customHeight="1" x14ac:dyDescent="0.25">
      <c r="A19" s="211" t="s">
        <v>1</v>
      </c>
      <c r="B19" s="211" t="s">
        <v>387</v>
      </c>
      <c r="C19" s="211" t="s">
        <v>388</v>
      </c>
      <c r="D19" s="211" t="s">
        <v>389</v>
      </c>
      <c r="E19" s="255" t="s">
        <v>390</v>
      </c>
      <c r="F19" s="256"/>
      <c r="G19" s="256"/>
      <c r="H19" s="256"/>
      <c r="I19" s="257"/>
      <c r="J19" s="255" t="s">
        <v>391</v>
      </c>
      <c r="K19" s="256"/>
      <c r="L19" s="256"/>
      <c r="M19" s="256"/>
      <c r="N19" s="256"/>
      <c r="O19" s="257"/>
    </row>
    <row r="20" spans="1:20" ht="123" customHeight="1" x14ac:dyDescent="0.25">
      <c r="A20" s="211"/>
      <c r="B20" s="211"/>
      <c r="C20" s="211"/>
      <c r="D20" s="211"/>
      <c r="E20" s="135" t="s">
        <v>392</v>
      </c>
      <c r="F20" s="135" t="s">
        <v>393</v>
      </c>
      <c r="G20" s="135" t="s">
        <v>394</v>
      </c>
      <c r="H20" s="135" t="s">
        <v>395</v>
      </c>
      <c r="I20" s="135" t="s">
        <v>396</v>
      </c>
      <c r="J20" s="135" t="s">
        <v>397</v>
      </c>
      <c r="K20" s="135" t="s">
        <v>398</v>
      </c>
      <c r="L20" s="163" t="s">
        <v>399</v>
      </c>
      <c r="M20" s="164" t="s">
        <v>400</v>
      </c>
      <c r="N20" s="164" t="s">
        <v>401</v>
      </c>
      <c r="O20" s="164" t="s">
        <v>402</v>
      </c>
    </row>
    <row r="21" spans="1:20" ht="15.75" x14ac:dyDescent="0.25">
      <c r="A21" s="27">
        <v>1</v>
      </c>
      <c r="B21" s="28">
        <v>2</v>
      </c>
      <c r="C21" s="27">
        <v>3</v>
      </c>
      <c r="D21" s="28">
        <v>4</v>
      </c>
      <c r="E21" s="27">
        <v>5</v>
      </c>
      <c r="F21" s="28">
        <v>6</v>
      </c>
      <c r="G21" s="27">
        <v>7</v>
      </c>
      <c r="H21" s="28">
        <v>8</v>
      </c>
      <c r="I21" s="27">
        <v>9</v>
      </c>
      <c r="J21" s="28">
        <v>10</v>
      </c>
      <c r="K21" s="27">
        <v>11</v>
      </c>
      <c r="L21" s="28">
        <v>12</v>
      </c>
      <c r="M21" s="27">
        <v>13</v>
      </c>
      <c r="N21" s="28">
        <v>14</v>
      </c>
      <c r="O21" s="27">
        <v>15</v>
      </c>
    </row>
    <row r="22" spans="1:20" ht="15.75" x14ac:dyDescent="0.25">
      <c r="A22" s="165" t="s">
        <v>289</v>
      </c>
      <c r="B22" s="165" t="s">
        <v>289</v>
      </c>
      <c r="C22" s="165" t="s">
        <v>289</v>
      </c>
      <c r="D22" s="165" t="s">
        <v>289</v>
      </c>
      <c r="E22" s="165" t="s">
        <v>289</v>
      </c>
      <c r="F22" s="165" t="s">
        <v>289</v>
      </c>
      <c r="G22" s="165" t="s">
        <v>289</v>
      </c>
      <c r="H22" s="165" t="s">
        <v>289</v>
      </c>
      <c r="I22" s="165" t="s">
        <v>289</v>
      </c>
      <c r="J22" s="165" t="s">
        <v>289</v>
      </c>
      <c r="K22" s="165" t="s">
        <v>289</v>
      </c>
      <c r="L22" s="165" t="s">
        <v>289</v>
      </c>
      <c r="M22" s="165" t="s">
        <v>289</v>
      </c>
      <c r="N22" s="165" t="s">
        <v>289</v>
      </c>
      <c r="O22" s="165" t="s">
        <v>289</v>
      </c>
    </row>
    <row r="23" spans="1:20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20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20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20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20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0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0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20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2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</row>
  </sheetData>
  <mergeCells count="18">
    <mergeCell ref="E19:I19"/>
    <mergeCell ref="J19:O19"/>
    <mergeCell ref="A19:A20"/>
    <mergeCell ref="B19:B20"/>
    <mergeCell ref="A12:T12"/>
    <mergeCell ref="C19:C20"/>
    <mergeCell ref="D19:D20"/>
    <mergeCell ref="A13:T13"/>
    <mergeCell ref="A14:T14"/>
    <mergeCell ref="A15:T15"/>
    <mergeCell ref="A16:T16"/>
    <mergeCell ref="A17:T17"/>
    <mergeCell ref="A18:O18"/>
    <mergeCell ref="A11:T11"/>
    <mergeCell ref="A6:T6"/>
    <mergeCell ref="A8:T8"/>
    <mergeCell ref="A9:T9"/>
    <mergeCell ref="A10:T10"/>
  </mergeCells>
  <phoneticPr fontId="49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zoomScale="60" zoomScaleNormal="100" workbookViewId="0">
      <selection activeCell="A16" sqref="A16:F16"/>
    </sheetView>
  </sheetViews>
  <sheetFormatPr defaultRowHeight="15" x14ac:dyDescent="0.25"/>
  <cols>
    <col min="1" max="1" width="9.140625" style="69"/>
    <col min="2" max="2" width="29.42578125" style="69" customWidth="1"/>
    <col min="3" max="3" width="25.140625" style="69" customWidth="1"/>
    <col min="4" max="4" width="20.7109375" style="69" customWidth="1"/>
    <col min="5" max="5" width="23.28515625" style="69" customWidth="1"/>
    <col min="6" max="16384" width="9.140625" style="69"/>
  </cols>
  <sheetData>
    <row r="1" spans="1:6" s="98" customFormat="1" ht="18.75" x14ac:dyDescent="0.25">
      <c r="A1" s="95"/>
      <c r="B1" s="96"/>
      <c r="C1" s="96"/>
      <c r="D1" s="96"/>
      <c r="E1" s="96"/>
      <c r="F1" s="97" t="s">
        <v>22</v>
      </c>
    </row>
    <row r="2" spans="1:6" s="98" customFormat="1" ht="18.75" x14ac:dyDescent="0.3">
      <c r="A2" s="95"/>
      <c r="B2" s="96"/>
      <c r="C2" s="96"/>
      <c r="D2" s="96"/>
      <c r="E2" s="96"/>
      <c r="F2" s="99" t="s">
        <v>6</v>
      </c>
    </row>
    <row r="3" spans="1:6" s="98" customFormat="1" ht="18.75" x14ac:dyDescent="0.3">
      <c r="A3" s="100"/>
      <c r="B3" s="96"/>
      <c r="C3" s="96"/>
      <c r="D3" s="96"/>
      <c r="E3" s="96"/>
      <c r="F3" s="99" t="s">
        <v>21</v>
      </c>
    </row>
    <row r="4" spans="1:6" s="98" customFormat="1" ht="15.75" x14ac:dyDescent="0.25">
      <c r="A4" s="100"/>
      <c r="B4" s="96"/>
      <c r="C4" s="96"/>
      <c r="D4" s="96"/>
      <c r="E4" s="96"/>
      <c r="F4" s="96"/>
    </row>
    <row r="5" spans="1:6" s="98" customFormat="1" ht="18.75" x14ac:dyDescent="0.25">
      <c r="A5" s="268" t="str">
        <f>'1. паспорт местоположение'!$A$5</f>
        <v>Год раскрытия информации: 2019 год</v>
      </c>
      <c r="B5" s="268"/>
      <c r="C5" s="268"/>
      <c r="D5" s="268"/>
      <c r="E5" s="268"/>
      <c r="F5" s="268"/>
    </row>
    <row r="6" spans="1:6" s="98" customFormat="1" ht="15.75" x14ac:dyDescent="0.25">
      <c r="A6" s="101"/>
      <c r="B6" s="102"/>
      <c r="C6" s="102"/>
      <c r="D6" s="102"/>
      <c r="E6" s="102"/>
      <c r="F6" s="102"/>
    </row>
    <row r="7" spans="1:6" s="98" customFormat="1" ht="18.75" x14ac:dyDescent="0.25">
      <c r="A7" s="269" t="s">
        <v>5</v>
      </c>
      <c r="B7" s="269"/>
      <c r="C7" s="269"/>
      <c r="D7" s="269"/>
      <c r="E7" s="269"/>
      <c r="F7" s="269"/>
    </row>
    <row r="8" spans="1:6" s="98" customFormat="1" ht="18.75" x14ac:dyDescent="0.25">
      <c r="A8" s="103"/>
      <c r="B8" s="103"/>
      <c r="C8" s="103"/>
      <c r="D8" s="103"/>
      <c r="E8" s="103"/>
      <c r="F8" s="103"/>
    </row>
    <row r="9" spans="1:6" s="98" customFormat="1" ht="18.75" x14ac:dyDescent="0.25">
      <c r="A9" s="260" t="s">
        <v>265</v>
      </c>
      <c r="B9" s="260"/>
      <c r="C9" s="260"/>
      <c r="D9" s="260"/>
      <c r="E9" s="260"/>
      <c r="F9" s="260"/>
    </row>
    <row r="10" spans="1:6" s="98" customFormat="1" ht="15.75" x14ac:dyDescent="0.25">
      <c r="A10" s="261" t="s">
        <v>4</v>
      </c>
      <c r="B10" s="261"/>
      <c r="C10" s="261"/>
      <c r="D10" s="261"/>
      <c r="E10" s="261"/>
      <c r="F10" s="261"/>
    </row>
    <row r="11" spans="1:6" s="98" customFormat="1" ht="18.75" x14ac:dyDescent="0.25">
      <c r="A11" s="103"/>
      <c r="B11" s="103"/>
      <c r="C11" s="103"/>
      <c r="D11" s="103"/>
      <c r="E11" s="103"/>
      <c r="F11" s="103"/>
    </row>
    <row r="12" spans="1:6" s="98" customFormat="1" ht="18.75" x14ac:dyDescent="0.25">
      <c r="A12" s="260" t="str">
        <f>'1. паспорт местоположение'!A12:C12</f>
        <v>I_Che220_18</v>
      </c>
      <c r="B12" s="260"/>
      <c r="C12" s="260"/>
      <c r="D12" s="260"/>
      <c r="E12" s="260"/>
      <c r="F12" s="260"/>
    </row>
    <row r="13" spans="1:6" s="98" customFormat="1" ht="15.75" x14ac:dyDescent="0.25">
      <c r="A13" s="261" t="s">
        <v>3</v>
      </c>
      <c r="B13" s="261"/>
      <c r="C13" s="261"/>
      <c r="D13" s="261"/>
      <c r="E13" s="261"/>
      <c r="F13" s="261"/>
    </row>
    <row r="14" spans="1:6" s="98" customFormat="1" ht="18.75" x14ac:dyDescent="0.25">
      <c r="A14" s="104"/>
      <c r="B14" s="104"/>
      <c r="C14" s="104"/>
      <c r="D14" s="104"/>
      <c r="E14" s="104"/>
      <c r="F14" s="104"/>
    </row>
    <row r="15" spans="1:6" s="98" customFormat="1" ht="18.75" x14ac:dyDescent="0.25">
      <c r="A15" s="259" t="str">
        <f>'1. паспорт местоположение'!A15:C15</f>
        <v>Модернизация ПС 35/10 кВ Ойсунгур с установкой шкафа контроля изоляции ШПТ-РА ШКИ-КХЛ4</v>
      </c>
      <c r="B15" s="260"/>
      <c r="C15" s="260"/>
      <c r="D15" s="260"/>
      <c r="E15" s="260"/>
      <c r="F15" s="260"/>
    </row>
    <row r="16" spans="1:6" s="98" customFormat="1" ht="15.75" x14ac:dyDescent="0.25">
      <c r="A16" s="261" t="s">
        <v>2</v>
      </c>
      <c r="B16" s="261"/>
      <c r="C16" s="261"/>
      <c r="D16" s="261"/>
      <c r="E16" s="261"/>
      <c r="F16" s="261"/>
    </row>
    <row r="17" spans="1:6" s="98" customFormat="1" ht="18.75" x14ac:dyDescent="0.25">
      <c r="A17" s="105"/>
      <c r="B17" s="105"/>
      <c r="C17" s="105"/>
      <c r="D17" s="105"/>
      <c r="E17" s="105"/>
      <c r="F17" s="105"/>
    </row>
    <row r="18" spans="1:6" s="98" customFormat="1" ht="18.75" x14ac:dyDescent="0.25">
      <c r="A18" s="260" t="s">
        <v>249</v>
      </c>
      <c r="B18" s="260"/>
      <c r="C18" s="260"/>
      <c r="D18" s="260"/>
      <c r="E18" s="260"/>
      <c r="F18" s="260"/>
    </row>
    <row r="19" spans="1:6" s="98" customFormat="1" x14ac:dyDescent="0.25">
      <c r="A19" s="106"/>
      <c r="B19" s="106"/>
      <c r="C19" s="106"/>
      <c r="D19" s="106"/>
      <c r="E19" s="106"/>
      <c r="F19" s="106"/>
    </row>
    <row r="20" spans="1:6" s="98" customFormat="1" ht="15.75" thickBot="1" x14ac:dyDescent="0.3">
      <c r="A20" s="106"/>
      <c r="B20" s="106"/>
      <c r="C20" s="106"/>
      <c r="D20" s="106"/>
      <c r="E20" s="106"/>
      <c r="F20" s="106"/>
    </row>
    <row r="21" spans="1:6" s="98" customFormat="1" ht="15.75" x14ac:dyDescent="0.25">
      <c r="A21" s="106"/>
      <c r="B21" s="262" t="s">
        <v>272</v>
      </c>
      <c r="C21" s="263"/>
      <c r="D21" s="263"/>
      <c r="E21" s="264"/>
      <c r="F21" s="106"/>
    </row>
    <row r="22" spans="1:6" s="98" customFormat="1" ht="15.75" x14ac:dyDescent="0.25">
      <c r="A22" s="106"/>
      <c r="B22" s="265" t="s">
        <v>273</v>
      </c>
      <c r="C22" s="266"/>
      <c r="D22" s="266" t="s">
        <v>274</v>
      </c>
      <c r="E22" s="267"/>
      <c r="F22" s="106"/>
    </row>
    <row r="23" spans="1:6" s="98" customFormat="1" ht="78" customHeight="1" x14ac:dyDescent="0.25">
      <c r="A23" s="106"/>
      <c r="B23" s="107" t="s">
        <v>275</v>
      </c>
      <c r="C23" s="108" t="s">
        <v>276</v>
      </c>
      <c r="D23" s="108" t="s">
        <v>277</v>
      </c>
      <c r="E23" s="109" t="s">
        <v>278</v>
      </c>
      <c r="F23" s="106"/>
    </row>
    <row r="24" spans="1:6" s="98" customFormat="1" ht="35.25" customHeight="1" x14ac:dyDescent="0.25">
      <c r="A24" s="106"/>
      <c r="B24" s="110">
        <v>-0.25411684331544698</v>
      </c>
      <c r="C24" s="111">
        <v>0.17</v>
      </c>
      <c r="D24" s="112">
        <v>9</v>
      </c>
      <c r="E24" s="113" t="s">
        <v>279</v>
      </c>
      <c r="F24" s="106"/>
    </row>
    <row r="25" spans="1:6" s="98" customFormat="1" x14ac:dyDescent="0.25">
      <c r="A25" s="106"/>
      <c r="B25" s="106"/>
      <c r="C25" s="106"/>
      <c r="D25" s="106"/>
      <c r="E25" s="106"/>
      <c r="F25" s="106"/>
    </row>
    <row r="26" spans="1:6" s="98" customFormat="1" x14ac:dyDescent="0.25">
      <c r="A26" s="106"/>
      <c r="B26" s="106"/>
      <c r="C26" s="106"/>
      <c r="D26" s="106"/>
      <c r="E26" s="106"/>
      <c r="F26" s="106"/>
    </row>
    <row r="27" spans="1:6" s="98" customFormat="1" x14ac:dyDescent="0.25">
      <c r="A27" s="106"/>
      <c r="B27" s="106"/>
      <c r="C27" s="106"/>
      <c r="D27" s="106"/>
      <c r="E27" s="106"/>
      <c r="F27" s="106"/>
    </row>
    <row r="28" spans="1:6" s="98" customFormat="1" x14ac:dyDescent="0.25">
      <c r="A28" s="106"/>
      <c r="B28" s="106"/>
      <c r="C28" s="106"/>
      <c r="D28" s="106"/>
      <c r="E28" s="106"/>
      <c r="F28" s="106"/>
    </row>
    <row r="29" spans="1:6" s="98" customFormat="1" x14ac:dyDescent="0.25">
      <c r="A29" s="106"/>
      <c r="B29" s="106"/>
      <c r="C29" s="106"/>
      <c r="D29" s="106"/>
      <c r="E29" s="106"/>
      <c r="F29" s="106"/>
    </row>
    <row r="30" spans="1:6" s="98" customFormat="1" x14ac:dyDescent="0.25">
      <c r="A30" s="106"/>
      <c r="B30" s="106"/>
      <c r="C30" s="106"/>
      <c r="D30" s="106"/>
      <c r="E30" s="106"/>
      <c r="F30" s="106"/>
    </row>
    <row r="31" spans="1:6" s="98" customFormat="1" x14ac:dyDescent="0.25">
      <c r="A31" s="106"/>
      <c r="B31" s="106"/>
      <c r="C31" s="106"/>
      <c r="D31" s="106"/>
      <c r="E31" s="106"/>
      <c r="F31" s="106"/>
    </row>
    <row r="32" spans="1:6" s="98" customFormat="1" x14ac:dyDescent="0.25">
      <c r="A32" s="106"/>
      <c r="B32" s="106"/>
      <c r="C32" s="106"/>
      <c r="D32" s="106"/>
      <c r="E32" s="106"/>
      <c r="F32" s="106"/>
    </row>
    <row r="33" spans="1:6" s="98" customFormat="1" x14ac:dyDescent="0.25">
      <c r="A33" s="106"/>
      <c r="B33" s="106"/>
      <c r="C33" s="106"/>
      <c r="D33" s="106"/>
      <c r="E33" s="106"/>
      <c r="F33" s="106"/>
    </row>
    <row r="34" spans="1:6" s="98" customFormat="1" x14ac:dyDescent="0.25">
      <c r="A34" s="106"/>
      <c r="B34" s="106"/>
      <c r="C34" s="106"/>
      <c r="D34" s="106"/>
      <c r="E34" s="106"/>
      <c r="F34" s="106"/>
    </row>
    <row r="35" spans="1:6" s="98" customFormat="1" x14ac:dyDescent="0.25">
      <c r="A35" s="106"/>
      <c r="B35" s="106"/>
      <c r="C35" s="106"/>
      <c r="D35" s="106"/>
      <c r="E35" s="106"/>
      <c r="F35" s="106"/>
    </row>
    <row r="36" spans="1:6" s="98" customFormat="1" x14ac:dyDescent="0.25">
      <c r="A36" s="106"/>
      <c r="B36" s="106"/>
      <c r="C36" s="106"/>
      <c r="D36" s="106"/>
      <c r="E36" s="106"/>
      <c r="F36" s="106"/>
    </row>
    <row r="37" spans="1:6" s="98" customFormat="1" x14ac:dyDescent="0.25"/>
    <row r="38" spans="1:6" s="98" customFormat="1" x14ac:dyDescent="0.25"/>
    <row r="39" spans="1:6" s="98" customFormat="1" x14ac:dyDescent="0.25"/>
    <row r="40" spans="1:6" s="98" customFormat="1" x14ac:dyDescent="0.25"/>
    <row r="41" spans="1:6" s="98" customFormat="1" x14ac:dyDescent="0.25"/>
    <row r="42" spans="1:6" s="98" customFormat="1" x14ac:dyDescent="0.25"/>
    <row r="43" spans="1:6" s="98" customFormat="1" x14ac:dyDescent="0.25"/>
    <row r="44" spans="1:6" s="98" customFormat="1" x14ac:dyDescent="0.25"/>
    <row r="45" spans="1:6" s="98" customFormat="1" x14ac:dyDescent="0.25"/>
    <row r="46" spans="1:6" s="98" customFormat="1" x14ac:dyDescent="0.25"/>
    <row r="47" spans="1:6" s="98" customFormat="1" x14ac:dyDescent="0.25"/>
    <row r="48" spans="1:6" s="98" customFormat="1" x14ac:dyDescent="0.25"/>
    <row r="49" s="98" customFormat="1" x14ac:dyDescent="0.25"/>
    <row r="50" s="98" customFormat="1" x14ac:dyDescent="0.25"/>
    <row r="51" s="98" customFormat="1" x14ac:dyDescent="0.25"/>
    <row r="52" s="98" customFormat="1" x14ac:dyDescent="0.25"/>
    <row r="53" s="98" customFormat="1" x14ac:dyDescent="0.25"/>
    <row r="54" s="98" customFormat="1" x14ac:dyDescent="0.25"/>
    <row r="55" s="98" customFormat="1" x14ac:dyDescent="0.25"/>
    <row r="56" s="98" customFormat="1" x14ac:dyDescent="0.25"/>
    <row r="57" s="98" customFormat="1" x14ac:dyDescent="0.25"/>
    <row r="58" s="98" customFormat="1" x14ac:dyDescent="0.25"/>
    <row r="59" s="98" customFormat="1" x14ac:dyDescent="0.25"/>
    <row r="60" s="98" customFormat="1" x14ac:dyDescent="0.25"/>
    <row r="61" s="98" customFormat="1" x14ac:dyDescent="0.25"/>
    <row r="62" s="98" customFormat="1" x14ac:dyDescent="0.25"/>
    <row r="63" s="98" customFormat="1" x14ac:dyDescent="0.25"/>
    <row r="64" s="98" customFormat="1" x14ac:dyDescent="0.25"/>
    <row r="65" s="98" customFormat="1" x14ac:dyDescent="0.25"/>
    <row r="66" s="98" customFormat="1" x14ac:dyDescent="0.25"/>
    <row r="67" s="98" customFormat="1" x14ac:dyDescent="0.25"/>
    <row r="68" s="98" customFormat="1" x14ac:dyDescent="0.25"/>
    <row r="69" s="98" customFormat="1" x14ac:dyDescent="0.25"/>
    <row r="70" s="98" customFormat="1" x14ac:dyDescent="0.25"/>
  </sheetData>
  <mergeCells count="12">
    <mergeCell ref="A13:F13"/>
    <mergeCell ref="A5:F5"/>
    <mergeCell ref="A7:F7"/>
    <mergeCell ref="A9:F9"/>
    <mergeCell ref="A10:F10"/>
    <mergeCell ref="A12:F12"/>
    <mergeCell ref="A15:F15"/>
    <mergeCell ref="A16:F16"/>
    <mergeCell ref="A18:F18"/>
    <mergeCell ref="B21:E21"/>
    <mergeCell ref="B22:C22"/>
    <mergeCell ref="D22:E22"/>
  </mergeCells>
  <phoneticPr fontId="49" type="noConversion"/>
  <pageMargins left="0.27559055118110237" right="0.31496062992125984" top="0.39370078740157483" bottom="0.27559055118110237" header="0.19685039370078741" footer="0.15748031496062992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zoomScale="60" zoomScaleNormal="100" workbookViewId="0">
      <selection activeCell="G26" sqref="G26:J54"/>
    </sheetView>
  </sheetViews>
  <sheetFormatPr defaultColWidth="0" defaultRowHeight="15.75" x14ac:dyDescent="0.25"/>
  <cols>
    <col min="1" max="1" width="9.140625" style="36" customWidth="1"/>
    <col min="2" max="2" width="37.7109375" style="36" customWidth="1"/>
    <col min="3" max="3" width="16.28515625" style="36" customWidth="1"/>
    <col min="4" max="4" width="16.5703125" style="36" customWidth="1"/>
    <col min="5" max="5" width="16.7109375" style="36" customWidth="1"/>
    <col min="6" max="6" width="15.5703125" style="36" customWidth="1"/>
    <col min="7" max="7" width="21.140625" style="36" customWidth="1"/>
    <col min="8" max="8" width="20.85546875" style="36" customWidth="1"/>
    <col min="9" max="9" width="28.140625" style="36" customWidth="1"/>
    <col min="10" max="10" width="32.28515625" style="36" customWidth="1"/>
    <col min="11" max="250" width="9.140625" style="36" customWidth="1"/>
    <col min="251" max="251" width="37.7109375" style="36" customWidth="1"/>
    <col min="252" max="252" width="9.140625" style="36" customWidth="1"/>
    <col min="253" max="253" width="12.85546875" style="36" customWidth="1"/>
    <col min="254" max="16384" width="0" style="36" hidden="1"/>
  </cols>
  <sheetData>
    <row r="1" spans="1:42" ht="18.75" x14ac:dyDescent="0.25">
      <c r="J1" s="29" t="s">
        <v>22</v>
      </c>
    </row>
    <row r="2" spans="1:42" ht="18.75" x14ac:dyDescent="0.3">
      <c r="J2" s="13" t="s">
        <v>6</v>
      </c>
    </row>
    <row r="3" spans="1:42" ht="18.75" x14ac:dyDescent="0.3">
      <c r="J3" s="13" t="s">
        <v>21</v>
      </c>
    </row>
    <row r="4" spans="1:42" ht="18.75" x14ac:dyDescent="0.3">
      <c r="I4" s="13"/>
    </row>
    <row r="5" spans="1:42" x14ac:dyDescent="0.25">
      <c r="A5" s="203" t="str">
        <f>'1. паспорт местоположение'!$A$5</f>
        <v>Год раскрытия информации: 2019 год</v>
      </c>
      <c r="B5" s="203"/>
      <c r="C5" s="203"/>
      <c r="D5" s="203"/>
      <c r="E5" s="203"/>
      <c r="F5" s="203"/>
      <c r="G5" s="203"/>
      <c r="H5" s="203"/>
      <c r="I5" s="203"/>
      <c r="J5" s="203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</row>
    <row r="6" spans="1:42" ht="18.75" x14ac:dyDescent="0.3">
      <c r="I6" s="13"/>
    </row>
    <row r="7" spans="1:42" ht="18.75" x14ac:dyDescent="0.25">
      <c r="A7" s="207" t="s">
        <v>5</v>
      </c>
      <c r="B7" s="207"/>
      <c r="C7" s="207"/>
      <c r="D7" s="207"/>
      <c r="E7" s="207"/>
      <c r="F7" s="207"/>
      <c r="G7" s="207"/>
      <c r="H7" s="207"/>
      <c r="I7" s="207"/>
      <c r="J7" s="207"/>
    </row>
    <row r="8" spans="1:42" ht="18.75" x14ac:dyDescent="0.25">
      <c r="A8" s="207"/>
      <c r="B8" s="207"/>
      <c r="C8" s="207"/>
      <c r="D8" s="207"/>
      <c r="E8" s="207"/>
      <c r="F8" s="207"/>
      <c r="G8" s="207"/>
      <c r="H8" s="207"/>
      <c r="I8" s="207"/>
      <c r="J8" s="207"/>
    </row>
    <row r="9" spans="1:42" x14ac:dyDescent="0.25">
      <c r="A9" s="208" t="s">
        <v>265</v>
      </c>
      <c r="B9" s="208"/>
      <c r="C9" s="208"/>
      <c r="D9" s="208"/>
      <c r="E9" s="208"/>
      <c r="F9" s="208"/>
      <c r="G9" s="208"/>
      <c r="H9" s="208"/>
      <c r="I9" s="208"/>
      <c r="J9" s="208"/>
    </row>
    <row r="10" spans="1:42" x14ac:dyDescent="0.25">
      <c r="A10" s="204" t="s">
        <v>4</v>
      </c>
      <c r="B10" s="204"/>
      <c r="C10" s="204"/>
      <c r="D10" s="204"/>
      <c r="E10" s="204"/>
      <c r="F10" s="204"/>
      <c r="G10" s="204"/>
      <c r="H10" s="204"/>
      <c r="I10" s="204"/>
      <c r="J10" s="204"/>
    </row>
    <row r="11" spans="1:42" ht="18.75" x14ac:dyDescent="0.25">
      <c r="A11" s="207"/>
      <c r="B11" s="207"/>
      <c r="C11" s="207"/>
      <c r="D11" s="207"/>
      <c r="E11" s="207"/>
      <c r="F11" s="207"/>
      <c r="G11" s="207"/>
      <c r="H11" s="207"/>
      <c r="I11" s="207"/>
      <c r="J11" s="207"/>
    </row>
    <row r="12" spans="1:42" x14ac:dyDescent="0.25">
      <c r="A12" s="208" t="str">
        <f>'1. паспорт местоположение'!A12:C12</f>
        <v>I_Che220_18</v>
      </c>
      <c r="B12" s="208"/>
      <c r="C12" s="208"/>
      <c r="D12" s="208"/>
      <c r="E12" s="208"/>
      <c r="F12" s="208"/>
      <c r="G12" s="208"/>
      <c r="H12" s="208"/>
      <c r="I12" s="208"/>
      <c r="J12" s="208"/>
    </row>
    <row r="13" spans="1:42" x14ac:dyDescent="0.25">
      <c r="A13" s="204" t="s">
        <v>3</v>
      </c>
      <c r="B13" s="204"/>
      <c r="C13" s="204"/>
      <c r="D13" s="204"/>
      <c r="E13" s="204"/>
      <c r="F13" s="204"/>
      <c r="G13" s="204"/>
      <c r="H13" s="204"/>
      <c r="I13" s="204"/>
      <c r="J13" s="204"/>
    </row>
    <row r="14" spans="1:42" ht="18.75" x14ac:dyDescent="0.25">
      <c r="A14" s="271"/>
      <c r="B14" s="271"/>
      <c r="C14" s="271"/>
      <c r="D14" s="271"/>
      <c r="E14" s="271"/>
      <c r="F14" s="271"/>
      <c r="G14" s="271"/>
      <c r="H14" s="271"/>
      <c r="I14" s="271"/>
      <c r="J14" s="271"/>
    </row>
    <row r="15" spans="1:42" x14ac:dyDescent="0.25">
      <c r="A15" s="208" t="str">
        <f>'1. паспорт местоположение'!A15:C15</f>
        <v>Модернизация ПС 35/10 кВ Ойсунгур с установкой шкафа контроля изоляции ШПТ-РА ШКИ-КХЛ4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42" x14ac:dyDescent="0.25">
      <c r="A16" s="204" t="s">
        <v>2</v>
      </c>
      <c r="B16" s="204"/>
      <c r="C16" s="204"/>
      <c r="D16" s="204"/>
      <c r="E16" s="204"/>
      <c r="F16" s="204"/>
      <c r="G16" s="204"/>
      <c r="H16" s="204"/>
      <c r="I16" s="204"/>
      <c r="J16" s="204"/>
    </row>
    <row r="17" spans="1:10" ht="15.75" customHeight="1" x14ac:dyDescent="0.25">
      <c r="J17" s="71"/>
    </row>
    <row r="18" spans="1:10" x14ac:dyDescent="0.25">
      <c r="I18" s="55"/>
    </row>
    <row r="19" spans="1:10" ht="15.75" customHeight="1" x14ac:dyDescent="0.25">
      <c r="A19" s="270" t="s">
        <v>250</v>
      </c>
      <c r="B19" s="270"/>
      <c r="C19" s="270"/>
      <c r="D19" s="270"/>
      <c r="E19" s="270"/>
      <c r="F19" s="270"/>
      <c r="G19" s="270"/>
      <c r="H19" s="270"/>
      <c r="I19" s="270"/>
      <c r="J19" s="270"/>
    </row>
    <row r="20" spans="1:10" x14ac:dyDescent="0.25">
      <c r="A20" s="38"/>
      <c r="B20" s="38"/>
      <c r="C20" s="54"/>
      <c r="D20" s="54"/>
      <c r="E20" s="54"/>
      <c r="F20" s="54"/>
      <c r="G20" s="54"/>
      <c r="H20" s="54"/>
      <c r="I20" s="54"/>
      <c r="J20" s="54"/>
    </row>
    <row r="21" spans="1:10" ht="28.5" customHeight="1" x14ac:dyDescent="0.25">
      <c r="A21" s="272" t="s">
        <v>134</v>
      </c>
      <c r="B21" s="272" t="s">
        <v>133</v>
      </c>
      <c r="C21" s="278" t="s">
        <v>196</v>
      </c>
      <c r="D21" s="278"/>
      <c r="E21" s="278"/>
      <c r="F21" s="278"/>
      <c r="G21" s="273" t="s">
        <v>132</v>
      </c>
      <c r="H21" s="275" t="s">
        <v>198</v>
      </c>
      <c r="I21" s="272" t="s">
        <v>131</v>
      </c>
      <c r="J21" s="274" t="s">
        <v>197</v>
      </c>
    </row>
    <row r="22" spans="1:10" ht="58.5" customHeight="1" x14ac:dyDescent="0.25">
      <c r="A22" s="272"/>
      <c r="B22" s="272"/>
      <c r="C22" s="279" t="s">
        <v>0</v>
      </c>
      <c r="D22" s="279"/>
      <c r="E22" s="280" t="s">
        <v>452</v>
      </c>
      <c r="F22" s="281"/>
      <c r="G22" s="273"/>
      <c r="H22" s="276"/>
      <c r="I22" s="272"/>
      <c r="J22" s="274"/>
    </row>
    <row r="23" spans="1:10" ht="39.75" customHeight="1" x14ac:dyDescent="0.25">
      <c r="A23" s="272"/>
      <c r="B23" s="272"/>
      <c r="C23" s="53" t="s">
        <v>130</v>
      </c>
      <c r="D23" s="53" t="s">
        <v>129</v>
      </c>
      <c r="E23" s="53" t="s">
        <v>130</v>
      </c>
      <c r="F23" s="53" t="s">
        <v>129</v>
      </c>
      <c r="G23" s="273"/>
      <c r="H23" s="277"/>
      <c r="I23" s="272"/>
      <c r="J23" s="274"/>
    </row>
    <row r="24" spans="1:10" x14ac:dyDescent="0.25">
      <c r="A24" s="42">
        <v>1</v>
      </c>
      <c r="B24" s="42">
        <v>2</v>
      </c>
      <c r="C24" s="53">
        <v>3</v>
      </c>
      <c r="D24" s="53">
        <v>4</v>
      </c>
      <c r="E24" s="53">
        <v>7</v>
      </c>
      <c r="F24" s="53">
        <v>8</v>
      </c>
      <c r="G24" s="53">
        <v>9</v>
      </c>
      <c r="H24" s="53">
        <v>10</v>
      </c>
      <c r="I24" s="53">
        <v>11</v>
      </c>
      <c r="J24" s="53">
        <v>12</v>
      </c>
    </row>
    <row r="25" spans="1:10" s="119" customFormat="1" ht="31.5" x14ac:dyDescent="0.25">
      <c r="A25" s="114">
        <v>1</v>
      </c>
      <c r="B25" s="115" t="s">
        <v>128</v>
      </c>
      <c r="C25" s="115"/>
      <c r="D25" s="116"/>
      <c r="E25" s="116"/>
      <c r="F25" s="116"/>
      <c r="G25" s="116"/>
      <c r="H25" s="116"/>
      <c r="I25" s="117"/>
      <c r="J25" s="118"/>
    </row>
    <row r="26" spans="1:10" s="119" customFormat="1" ht="21.75" customHeight="1" x14ac:dyDescent="0.25">
      <c r="A26" s="114" t="s">
        <v>127</v>
      </c>
      <c r="B26" s="120" t="s">
        <v>200</v>
      </c>
      <c r="C26" s="52" t="s">
        <v>289</v>
      </c>
      <c r="D26" s="52" t="s">
        <v>289</v>
      </c>
      <c r="E26" s="52" t="s">
        <v>267</v>
      </c>
      <c r="F26" s="52" t="s">
        <v>267</v>
      </c>
      <c r="G26" s="116" t="s">
        <v>289</v>
      </c>
      <c r="H26" s="116" t="s">
        <v>289</v>
      </c>
      <c r="I26" s="116" t="s">
        <v>289</v>
      </c>
      <c r="J26" s="116" t="s">
        <v>289</v>
      </c>
    </row>
    <row r="27" spans="1:10" s="121" customFormat="1" ht="39" customHeight="1" x14ac:dyDescent="0.25">
      <c r="A27" s="114" t="s">
        <v>126</v>
      </c>
      <c r="B27" s="120" t="s">
        <v>202</v>
      </c>
      <c r="C27" s="52" t="s">
        <v>289</v>
      </c>
      <c r="D27" s="52" t="s">
        <v>289</v>
      </c>
      <c r="E27" s="52" t="s">
        <v>267</v>
      </c>
      <c r="F27" s="52" t="s">
        <v>267</v>
      </c>
      <c r="G27" s="116" t="s">
        <v>289</v>
      </c>
      <c r="H27" s="116" t="s">
        <v>289</v>
      </c>
      <c r="I27" s="116" t="s">
        <v>289</v>
      </c>
      <c r="J27" s="116" t="s">
        <v>289</v>
      </c>
    </row>
    <row r="28" spans="1:10" s="121" customFormat="1" ht="70.5" customHeight="1" x14ac:dyDescent="0.25">
      <c r="A28" s="114" t="s">
        <v>201</v>
      </c>
      <c r="B28" s="120" t="s">
        <v>206</v>
      </c>
      <c r="C28" s="52" t="s">
        <v>289</v>
      </c>
      <c r="D28" s="52" t="s">
        <v>289</v>
      </c>
      <c r="E28" s="52" t="s">
        <v>267</v>
      </c>
      <c r="F28" s="52" t="s">
        <v>267</v>
      </c>
      <c r="G28" s="116" t="s">
        <v>289</v>
      </c>
      <c r="H28" s="116" t="s">
        <v>289</v>
      </c>
      <c r="I28" s="116" t="s">
        <v>289</v>
      </c>
      <c r="J28" s="116" t="s">
        <v>289</v>
      </c>
    </row>
    <row r="29" spans="1:10" s="121" customFormat="1" ht="54" customHeight="1" x14ac:dyDescent="0.25">
      <c r="A29" s="114" t="s">
        <v>125</v>
      </c>
      <c r="B29" s="120" t="s">
        <v>205</v>
      </c>
      <c r="C29" s="52" t="s">
        <v>289</v>
      </c>
      <c r="D29" s="52" t="s">
        <v>289</v>
      </c>
      <c r="E29" s="52" t="s">
        <v>267</v>
      </c>
      <c r="F29" s="52" t="s">
        <v>267</v>
      </c>
      <c r="G29" s="116" t="s">
        <v>289</v>
      </c>
      <c r="H29" s="116" t="s">
        <v>289</v>
      </c>
      <c r="I29" s="116" t="s">
        <v>289</v>
      </c>
      <c r="J29" s="116" t="s">
        <v>289</v>
      </c>
    </row>
    <row r="30" spans="1:10" s="121" customFormat="1" ht="42" customHeight="1" x14ac:dyDescent="0.25">
      <c r="A30" s="114" t="s">
        <v>124</v>
      </c>
      <c r="B30" s="120" t="s">
        <v>207</v>
      </c>
      <c r="C30" s="52" t="s">
        <v>289</v>
      </c>
      <c r="D30" s="52" t="s">
        <v>289</v>
      </c>
      <c r="E30" s="52" t="s">
        <v>267</v>
      </c>
      <c r="F30" s="52" t="s">
        <v>267</v>
      </c>
      <c r="G30" s="116" t="s">
        <v>289</v>
      </c>
      <c r="H30" s="116" t="s">
        <v>289</v>
      </c>
      <c r="I30" s="116" t="s">
        <v>289</v>
      </c>
      <c r="J30" s="116" t="s">
        <v>289</v>
      </c>
    </row>
    <row r="31" spans="1:10" s="121" customFormat="1" ht="37.5" customHeight="1" x14ac:dyDescent="0.25">
      <c r="A31" s="114" t="s">
        <v>123</v>
      </c>
      <c r="B31" s="122" t="s">
        <v>203</v>
      </c>
      <c r="C31" s="52" t="s">
        <v>289</v>
      </c>
      <c r="D31" s="52" t="s">
        <v>289</v>
      </c>
      <c r="E31" s="52" t="s">
        <v>267</v>
      </c>
      <c r="F31" s="52" t="s">
        <v>267</v>
      </c>
      <c r="G31" s="116" t="s">
        <v>289</v>
      </c>
      <c r="H31" s="116" t="s">
        <v>289</v>
      </c>
      <c r="I31" s="116" t="s">
        <v>289</v>
      </c>
      <c r="J31" s="116" t="s">
        <v>289</v>
      </c>
    </row>
    <row r="32" spans="1:10" s="121" customFormat="1" ht="42.75" customHeight="1" x14ac:dyDescent="0.25">
      <c r="A32" s="114" t="s">
        <v>121</v>
      </c>
      <c r="B32" s="122" t="s">
        <v>208</v>
      </c>
      <c r="C32" s="52" t="s">
        <v>289</v>
      </c>
      <c r="D32" s="52" t="s">
        <v>289</v>
      </c>
      <c r="E32" s="52" t="s">
        <v>267</v>
      </c>
      <c r="F32" s="52" t="s">
        <v>267</v>
      </c>
      <c r="G32" s="116" t="s">
        <v>289</v>
      </c>
      <c r="H32" s="116" t="s">
        <v>289</v>
      </c>
      <c r="I32" s="116" t="s">
        <v>289</v>
      </c>
      <c r="J32" s="116" t="s">
        <v>289</v>
      </c>
    </row>
    <row r="33" spans="1:10" s="121" customFormat="1" ht="37.5" customHeight="1" x14ac:dyDescent="0.25">
      <c r="A33" s="114" t="s">
        <v>219</v>
      </c>
      <c r="B33" s="122" t="s">
        <v>149</v>
      </c>
      <c r="C33" s="52" t="s">
        <v>289</v>
      </c>
      <c r="D33" s="52" t="s">
        <v>289</v>
      </c>
      <c r="E33" s="52" t="s">
        <v>267</v>
      </c>
      <c r="F33" s="52" t="s">
        <v>267</v>
      </c>
      <c r="G33" s="116" t="s">
        <v>289</v>
      </c>
      <c r="H33" s="116" t="s">
        <v>289</v>
      </c>
      <c r="I33" s="116" t="s">
        <v>289</v>
      </c>
      <c r="J33" s="116" t="s">
        <v>289</v>
      </c>
    </row>
    <row r="34" spans="1:10" s="121" customFormat="1" ht="47.25" customHeight="1" x14ac:dyDescent="0.25">
      <c r="A34" s="114" t="s">
        <v>220</v>
      </c>
      <c r="B34" s="122" t="s">
        <v>212</v>
      </c>
      <c r="C34" s="52" t="s">
        <v>289</v>
      </c>
      <c r="D34" s="52" t="s">
        <v>289</v>
      </c>
      <c r="E34" s="70" t="s">
        <v>267</v>
      </c>
      <c r="F34" s="70" t="s">
        <v>267</v>
      </c>
      <c r="G34" s="116" t="s">
        <v>289</v>
      </c>
      <c r="H34" s="116" t="s">
        <v>289</v>
      </c>
      <c r="I34" s="116" t="s">
        <v>289</v>
      </c>
      <c r="J34" s="116" t="s">
        <v>289</v>
      </c>
    </row>
    <row r="35" spans="1:10" s="121" customFormat="1" ht="49.5" customHeight="1" x14ac:dyDescent="0.25">
      <c r="A35" s="114" t="s">
        <v>221</v>
      </c>
      <c r="B35" s="122" t="s">
        <v>122</v>
      </c>
      <c r="C35" s="52" t="s">
        <v>289</v>
      </c>
      <c r="D35" s="52" t="s">
        <v>289</v>
      </c>
      <c r="E35" s="70" t="s">
        <v>267</v>
      </c>
      <c r="F35" s="70" t="s">
        <v>267</v>
      </c>
      <c r="G35" s="116" t="s">
        <v>289</v>
      </c>
      <c r="H35" s="116" t="s">
        <v>289</v>
      </c>
      <c r="I35" s="116" t="s">
        <v>289</v>
      </c>
      <c r="J35" s="116" t="s">
        <v>289</v>
      </c>
    </row>
    <row r="36" spans="1:10" s="119" customFormat="1" ht="37.5" customHeight="1" x14ac:dyDescent="0.25">
      <c r="A36" s="114" t="s">
        <v>222</v>
      </c>
      <c r="B36" s="122" t="s">
        <v>204</v>
      </c>
      <c r="C36" s="52" t="s">
        <v>289</v>
      </c>
      <c r="D36" s="52" t="s">
        <v>289</v>
      </c>
      <c r="E36" s="52" t="s">
        <v>267</v>
      </c>
      <c r="F36" s="52" t="s">
        <v>267</v>
      </c>
      <c r="G36" s="116" t="s">
        <v>289</v>
      </c>
      <c r="H36" s="116" t="s">
        <v>289</v>
      </c>
      <c r="I36" s="116" t="s">
        <v>289</v>
      </c>
      <c r="J36" s="116" t="s">
        <v>289</v>
      </c>
    </row>
    <row r="37" spans="1:10" s="119" customFormat="1" x14ac:dyDescent="0.25">
      <c r="A37" s="114" t="s">
        <v>223</v>
      </c>
      <c r="B37" s="122" t="s">
        <v>120</v>
      </c>
      <c r="C37" s="52" t="s">
        <v>289</v>
      </c>
      <c r="D37" s="52" t="s">
        <v>289</v>
      </c>
      <c r="E37" s="52"/>
      <c r="F37" s="52"/>
      <c r="G37" s="116" t="s">
        <v>289</v>
      </c>
      <c r="H37" s="116" t="s">
        <v>289</v>
      </c>
      <c r="I37" s="116" t="s">
        <v>289</v>
      </c>
      <c r="J37" s="116" t="s">
        <v>289</v>
      </c>
    </row>
    <row r="38" spans="1:10" s="119" customFormat="1" x14ac:dyDescent="0.25">
      <c r="A38" s="114" t="s">
        <v>224</v>
      </c>
      <c r="B38" s="115" t="s">
        <v>119</v>
      </c>
      <c r="C38" s="52" t="s">
        <v>289</v>
      </c>
      <c r="D38" s="52" t="s">
        <v>289</v>
      </c>
      <c r="E38" s="52"/>
      <c r="F38" s="52"/>
      <c r="G38" s="116" t="s">
        <v>289</v>
      </c>
      <c r="H38" s="116" t="s">
        <v>289</v>
      </c>
      <c r="I38" s="116" t="s">
        <v>289</v>
      </c>
      <c r="J38" s="116" t="s">
        <v>289</v>
      </c>
    </row>
    <row r="39" spans="1:10" s="119" customFormat="1" ht="63" customHeight="1" x14ac:dyDescent="0.25">
      <c r="A39" s="114">
        <v>2</v>
      </c>
      <c r="B39" s="122" t="s">
        <v>209</v>
      </c>
      <c r="C39" s="52" t="s">
        <v>289</v>
      </c>
      <c r="D39" s="52" t="s">
        <v>289</v>
      </c>
      <c r="E39" s="70" t="s">
        <v>267</v>
      </c>
      <c r="F39" s="70" t="s">
        <v>267</v>
      </c>
      <c r="G39" s="116" t="s">
        <v>289</v>
      </c>
      <c r="H39" s="116" t="s">
        <v>289</v>
      </c>
      <c r="I39" s="116" t="s">
        <v>289</v>
      </c>
      <c r="J39" s="116" t="s">
        <v>289</v>
      </c>
    </row>
    <row r="40" spans="1:10" s="119" customFormat="1" ht="33.75" customHeight="1" x14ac:dyDescent="0.25">
      <c r="A40" s="114" t="s">
        <v>118</v>
      </c>
      <c r="B40" s="122" t="s">
        <v>211</v>
      </c>
      <c r="C40" s="52" t="s">
        <v>289</v>
      </c>
      <c r="D40" s="52" t="s">
        <v>289</v>
      </c>
      <c r="E40" s="70" t="s">
        <v>267</v>
      </c>
      <c r="F40" s="70" t="s">
        <v>267</v>
      </c>
      <c r="G40" s="116" t="s">
        <v>289</v>
      </c>
      <c r="H40" s="116" t="s">
        <v>289</v>
      </c>
      <c r="I40" s="116" t="s">
        <v>289</v>
      </c>
      <c r="J40" s="116" t="s">
        <v>289</v>
      </c>
    </row>
    <row r="41" spans="1:10" s="119" customFormat="1" ht="63" customHeight="1" x14ac:dyDescent="0.25">
      <c r="A41" s="114" t="s">
        <v>117</v>
      </c>
      <c r="B41" s="115" t="s">
        <v>263</v>
      </c>
      <c r="C41" s="52" t="s">
        <v>289</v>
      </c>
      <c r="D41" s="52" t="s">
        <v>289</v>
      </c>
      <c r="E41" s="70" t="s">
        <v>267</v>
      </c>
      <c r="F41" s="70" t="s">
        <v>267</v>
      </c>
      <c r="G41" s="116" t="s">
        <v>289</v>
      </c>
      <c r="H41" s="116" t="s">
        <v>289</v>
      </c>
      <c r="I41" s="116" t="s">
        <v>289</v>
      </c>
      <c r="J41" s="116" t="s">
        <v>289</v>
      </c>
    </row>
    <row r="42" spans="1:10" s="119" customFormat="1" ht="58.5" customHeight="1" x14ac:dyDescent="0.25">
      <c r="A42" s="114">
        <v>3</v>
      </c>
      <c r="B42" s="122" t="s">
        <v>210</v>
      </c>
      <c r="C42" s="52" t="s">
        <v>289</v>
      </c>
      <c r="D42" s="52" t="s">
        <v>289</v>
      </c>
      <c r="E42" s="70" t="s">
        <v>267</v>
      </c>
      <c r="F42" s="70" t="s">
        <v>267</v>
      </c>
      <c r="G42" s="116" t="s">
        <v>289</v>
      </c>
      <c r="H42" s="116" t="s">
        <v>289</v>
      </c>
      <c r="I42" s="116" t="s">
        <v>289</v>
      </c>
      <c r="J42" s="116" t="s">
        <v>289</v>
      </c>
    </row>
    <row r="43" spans="1:10" s="119" customFormat="1" ht="34.5" customHeight="1" x14ac:dyDescent="0.25">
      <c r="A43" s="114" t="s">
        <v>116</v>
      </c>
      <c r="B43" s="122" t="s">
        <v>114</v>
      </c>
      <c r="C43" s="52" t="s">
        <v>289</v>
      </c>
      <c r="D43" s="52" t="s">
        <v>289</v>
      </c>
      <c r="E43" s="52" t="s">
        <v>268</v>
      </c>
      <c r="F43" s="52" t="s">
        <v>268</v>
      </c>
      <c r="G43" s="116" t="s">
        <v>289</v>
      </c>
      <c r="H43" s="116" t="s">
        <v>289</v>
      </c>
      <c r="I43" s="116" t="s">
        <v>289</v>
      </c>
      <c r="J43" s="116" t="s">
        <v>289</v>
      </c>
    </row>
    <row r="44" spans="1:10" s="119" customFormat="1" ht="24.75" customHeight="1" x14ac:dyDescent="0.25">
      <c r="A44" s="114" t="s">
        <v>115</v>
      </c>
      <c r="B44" s="122" t="s">
        <v>112</v>
      </c>
      <c r="C44" s="52" t="s">
        <v>289</v>
      </c>
      <c r="D44" s="52" t="s">
        <v>289</v>
      </c>
      <c r="E44" s="52" t="s">
        <v>268</v>
      </c>
      <c r="F44" s="52" t="s">
        <v>268</v>
      </c>
      <c r="G44" s="116" t="s">
        <v>289</v>
      </c>
      <c r="H44" s="116" t="s">
        <v>289</v>
      </c>
      <c r="I44" s="116" t="s">
        <v>289</v>
      </c>
      <c r="J44" s="116" t="s">
        <v>289</v>
      </c>
    </row>
    <row r="45" spans="1:10" s="119" customFormat="1" ht="90.75" customHeight="1" x14ac:dyDescent="0.25">
      <c r="A45" s="114" t="s">
        <v>113</v>
      </c>
      <c r="B45" s="122" t="s">
        <v>215</v>
      </c>
      <c r="C45" s="52" t="s">
        <v>289</v>
      </c>
      <c r="D45" s="52" t="s">
        <v>289</v>
      </c>
      <c r="E45" s="52" t="s">
        <v>267</v>
      </c>
      <c r="F45" s="52" t="s">
        <v>267</v>
      </c>
      <c r="G45" s="116" t="s">
        <v>289</v>
      </c>
      <c r="H45" s="116" t="s">
        <v>289</v>
      </c>
      <c r="I45" s="116" t="s">
        <v>289</v>
      </c>
      <c r="J45" s="116" t="s">
        <v>289</v>
      </c>
    </row>
    <row r="46" spans="1:10" s="119" customFormat="1" ht="167.25" customHeight="1" x14ac:dyDescent="0.25">
      <c r="A46" s="114" t="s">
        <v>111</v>
      </c>
      <c r="B46" s="122" t="s">
        <v>213</v>
      </c>
      <c r="C46" s="52" t="s">
        <v>289</v>
      </c>
      <c r="D46" s="52" t="s">
        <v>289</v>
      </c>
      <c r="E46" s="52" t="s">
        <v>267</v>
      </c>
      <c r="F46" s="52" t="s">
        <v>267</v>
      </c>
      <c r="G46" s="116" t="s">
        <v>289</v>
      </c>
      <c r="H46" s="116" t="s">
        <v>289</v>
      </c>
      <c r="I46" s="116" t="s">
        <v>289</v>
      </c>
      <c r="J46" s="116" t="s">
        <v>289</v>
      </c>
    </row>
    <row r="47" spans="1:10" s="119" customFormat="1" ht="30.75" customHeight="1" x14ac:dyDescent="0.25">
      <c r="A47" s="114" t="s">
        <v>109</v>
      </c>
      <c r="B47" s="122" t="s">
        <v>110</v>
      </c>
      <c r="C47" s="52" t="s">
        <v>289</v>
      </c>
      <c r="D47" s="52" t="s">
        <v>289</v>
      </c>
      <c r="E47" s="52" t="s">
        <v>269</v>
      </c>
      <c r="F47" s="52" t="s">
        <v>269</v>
      </c>
      <c r="G47" s="116" t="s">
        <v>289</v>
      </c>
      <c r="H47" s="116" t="s">
        <v>289</v>
      </c>
      <c r="I47" s="116" t="s">
        <v>289</v>
      </c>
      <c r="J47" s="116" t="s">
        <v>289</v>
      </c>
    </row>
    <row r="48" spans="1:10" s="119" customFormat="1" ht="37.5" customHeight="1" x14ac:dyDescent="0.25">
      <c r="A48" s="114" t="s">
        <v>225</v>
      </c>
      <c r="B48" s="115" t="s">
        <v>108</v>
      </c>
      <c r="C48" s="52" t="s">
        <v>289</v>
      </c>
      <c r="D48" s="52" t="s">
        <v>289</v>
      </c>
      <c r="E48" s="52"/>
      <c r="F48" s="52"/>
      <c r="G48" s="116" t="s">
        <v>289</v>
      </c>
      <c r="H48" s="116" t="s">
        <v>289</v>
      </c>
      <c r="I48" s="116" t="s">
        <v>289</v>
      </c>
      <c r="J48" s="116" t="s">
        <v>289</v>
      </c>
    </row>
    <row r="49" spans="1:10" s="119" customFormat="1" ht="44.25" customHeight="1" x14ac:dyDescent="0.25">
      <c r="A49" s="114">
        <v>4</v>
      </c>
      <c r="B49" s="122" t="s">
        <v>106</v>
      </c>
      <c r="C49" s="52" t="s">
        <v>289</v>
      </c>
      <c r="D49" s="52" t="s">
        <v>289</v>
      </c>
      <c r="E49" s="120" t="s">
        <v>267</v>
      </c>
      <c r="F49" s="120" t="s">
        <v>267</v>
      </c>
      <c r="G49" s="116" t="s">
        <v>289</v>
      </c>
      <c r="H49" s="116" t="s">
        <v>289</v>
      </c>
      <c r="I49" s="116" t="s">
        <v>289</v>
      </c>
      <c r="J49" s="116" t="s">
        <v>289</v>
      </c>
    </row>
    <row r="50" spans="1:10" s="119" customFormat="1" ht="86.25" customHeight="1" x14ac:dyDescent="0.25">
      <c r="A50" s="114" t="s">
        <v>107</v>
      </c>
      <c r="B50" s="122" t="s">
        <v>214</v>
      </c>
      <c r="C50" s="52" t="s">
        <v>289</v>
      </c>
      <c r="D50" s="52" t="s">
        <v>289</v>
      </c>
      <c r="E50" s="52" t="s">
        <v>289</v>
      </c>
      <c r="F50" s="52" t="s">
        <v>289</v>
      </c>
      <c r="G50" s="116" t="s">
        <v>289</v>
      </c>
      <c r="H50" s="116" t="s">
        <v>289</v>
      </c>
      <c r="I50" s="116" t="s">
        <v>289</v>
      </c>
      <c r="J50" s="116" t="s">
        <v>289</v>
      </c>
    </row>
    <row r="51" spans="1:10" s="119" customFormat="1" ht="77.25" customHeight="1" x14ac:dyDescent="0.25">
      <c r="A51" s="114" t="s">
        <v>105</v>
      </c>
      <c r="B51" s="122" t="s">
        <v>216</v>
      </c>
      <c r="C51" s="52" t="s">
        <v>289</v>
      </c>
      <c r="D51" s="52" t="s">
        <v>289</v>
      </c>
      <c r="E51" s="52" t="s">
        <v>267</v>
      </c>
      <c r="F51" s="52" t="s">
        <v>267</v>
      </c>
      <c r="G51" s="116" t="s">
        <v>289</v>
      </c>
      <c r="H51" s="116" t="s">
        <v>289</v>
      </c>
      <c r="I51" s="116" t="s">
        <v>289</v>
      </c>
      <c r="J51" s="116" t="s">
        <v>289</v>
      </c>
    </row>
    <row r="52" spans="1:10" s="119" customFormat="1" ht="71.25" customHeight="1" x14ac:dyDescent="0.25">
      <c r="A52" s="114" t="s">
        <v>103</v>
      </c>
      <c r="B52" s="122" t="s">
        <v>104</v>
      </c>
      <c r="C52" s="52" t="s">
        <v>289</v>
      </c>
      <c r="D52" s="52" t="s">
        <v>289</v>
      </c>
      <c r="E52" s="52" t="s">
        <v>267</v>
      </c>
      <c r="F52" s="52" t="s">
        <v>267</v>
      </c>
      <c r="G52" s="116" t="s">
        <v>289</v>
      </c>
      <c r="H52" s="116" t="s">
        <v>289</v>
      </c>
      <c r="I52" s="116" t="s">
        <v>289</v>
      </c>
      <c r="J52" s="116" t="s">
        <v>289</v>
      </c>
    </row>
    <row r="53" spans="1:10" s="119" customFormat="1" ht="48" customHeight="1" x14ac:dyDescent="0.25">
      <c r="A53" s="114" t="s">
        <v>101</v>
      </c>
      <c r="B53" s="119" t="s">
        <v>217</v>
      </c>
      <c r="C53" s="52" t="s">
        <v>289</v>
      </c>
      <c r="D53" s="52" t="s">
        <v>289</v>
      </c>
      <c r="E53" s="52" t="s">
        <v>289</v>
      </c>
      <c r="F53" s="52" t="s">
        <v>289</v>
      </c>
      <c r="G53" s="116" t="s">
        <v>289</v>
      </c>
      <c r="H53" s="116" t="s">
        <v>289</v>
      </c>
      <c r="I53" s="116" t="s">
        <v>289</v>
      </c>
      <c r="J53" s="116" t="s">
        <v>289</v>
      </c>
    </row>
    <row r="54" spans="1:10" s="119" customFormat="1" ht="46.5" customHeight="1" x14ac:dyDescent="0.25">
      <c r="A54" s="114" t="s">
        <v>218</v>
      </c>
      <c r="B54" s="122" t="s">
        <v>102</v>
      </c>
      <c r="C54" s="52" t="s">
        <v>289</v>
      </c>
      <c r="D54" s="52" t="s">
        <v>289</v>
      </c>
      <c r="E54" s="52" t="s">
        <v>267</v>
      </c>
      <c r="F54" s="52" t="s">
        <v>267</v>
      </c>
      <c r="G54" s="116" t="s">
        <v>289</v>
      </c>
      <c r="H54" s="116" t="s">
        <v>289</v>
      </c>
      <c r="I54" s="116" t="s">
        <v>289</v>
      </c>
      <c r="J54" s="116" t="s">
        <v>289</v>
      </c>
    </row>
  </sheetData>
  <mergeCells count="21">
    <mergeCell ref="A21:A23"/>
    <mergeCell ref="B21:B23"/>
    <mergeCell ref="G21:G23"/>
    <mergeCell ref="I21:I23"/>
    <mergeCell ref="J21:J23"/>
    <mergeCell ref="H21:H23"/>
    <mergeCell ref="C21:F21"/>
    <mergeCell ref="C22:D22"/>
    <mergeCell ref="E22:F22"/>
    <mergeCell ref="A8:J8"/>
    <mergeCell ref="A11:J11"/>
    <mergeCell ref="A5:J5"/>
    <mergeCell ref="A7:J7"/>
    <mergeCell ref="A9:J9"/>
    <mergeCell ref="A10:J10"/>
    <mergeCell ref="A19:J19"/>
    <mergeCell ref="A12:J12"/>
    <mergeCell ref="A13:J13"/>
    <mergeCell ref="A15:J15"/>
    <mergeCell ref="A16:J16"/>
    <mergeCell ref="A14:J14"/>
  </mergeCells>
  <phoneticPr fontId="49" type="noConversion"/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 5 анализ эконом эфф</vt:lpstr>
      <vt:lpstr>6.1. Паспорт сетевой график</vt:lpstr>
      <vt:lpstr>6.2. Паспорт фин осв ввод</vt:lpstr>
      <vt:lpstr>7.паспорт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 5 анализ эконом эфф'!Область_печати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Андриянова Яна Владимировна</cp:lastModifiedBy>
  <cp:lastPrinted>2016-01-18T11:30:33Z</cp:lastPrinted>
  <dcterms:created xsi:type="dcterms:W3CDTF">2015-08-16T15:31:05Z</dcterms:created>
  <dcterms:modified xsi:type="dcterms:W3CDTF">2019-11-12T06:41:48Z</dcterms:modified>
</cp:coreProperties>
</file>