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45" windowWidth="13500" windowHeight="13740" tabRatio="803" firstSheet="4" activeTab="9"/>
  </bookViews>
  <sheets>
    <sheet name="1. паспорт местоположение" sheetId="7" r:id="rId1"/>
    <sheet name="2. паспорт  ТП" sheetId="12" r:id="rId2"/>
    <sheet name="3.1. паспорт Техсостояние ПС" sheetId="25" r:id="rId3"/>
    <sheet name="3.2 паспорт Техсостояние ЛЭП" sheetId="14" r:id="rId4"/>
    <sheet name="3.3 паспорт описание" sheetId="6" r:id="rId5"/>
    <sheet name="3.4. Паспорт надежность" sheetId="26" r:id="rId6"/>
    <sheet name="4. Паспорт бюджет" sheetId="27" r:id="rId7"/>
    <sheet name="5 анализ эконом эфф" sheetId="28" r:id="rId8"/>
    <sheet name="6.1. Паспорт сетевой график" sheetId="16" r:id="rId9"/>
    <sheet name="6.2. Паспорт фин осв ввод" sheetId="23" r:id="rId10"/>
    <sheet name="7. Паспорт отчет о закупке" sheetId="24"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Area" localSheetId="0">'1. паспорт местоположение'!$A$1:$C$55</definedName>
    <definedName name="_xlnm.Print_Area" localSheetId="1">'2. паспорт  ТП'!$A$1:$S$25</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8">'6.1. Паспорт сетевой график'!$A$1:$J$54</definedName>
    <definedName name="_xlnm.Print_Area" localSheetId="9">'6.2. Паспорт фин осв ввод'!$A$1:$K$62</definedName>
    <definedName name="_xlnm.Print_Area" localSheetId="10">'7. Паспорт отчет о закупке'!$A$1:$AO$32</definedName>
  </definedNames>
  <calcPr calcId="145621"/>
</workbook>
</file>

<file path=xl/calcChain.xml><?xml version="1.0" encoding="utf-8"?>
<calcChain xmlns="http://schemas.openxmlformats.org/spreadsheetml/2006/main">
  <c r="B27" i="22" l="1"/>
  <c r="B25" i="22"/>
  <c r="K64" i="23"/>
  <c r="J64" i="23"/>
  <c r="I64" i="23"/>
  <c r="H64" i="23"/>
  <c r="G64" i="23"/>
  <c r="C64" i="23"/>
  <c r="K63" i="23"/>
  <c r="J63" i="23"/>
  <c r="I63" i="23"/>
  <c r="H63" i="23"/>
  <c r="G63" i="23"/>
  <c r="C63" i="23"/>
  <c r="K62" i="23"/>
  <c r="J62" i="23"/>
  <c r="I62" i="23"/>
  <c r="H62" i="23"/>
  <c r="G62" i="23"/>
  <c r="C62" i="23"/>
  <c r="K61" i="23"/>
  <c r="J61" i="23"/>
  <c r="I61" i="23"/>
  <c r="H61" i="23"/>
  <c r="G61" i="23"/>
  <c r="C61" i="23"/>
  <c r="K60" i="23"/>
  <c r="J60" i="23"/>
  <c r="I60" i="23"/>
  <c r="H60" i="23"/>
  <c r="G60" i="23"/>
  <c r="C60" i="23"/>
  <c r="K57" i="23"/>
  <c r="J57" i="23"/>
  <c r="I57" i="23"/>
  <c r="H57" i="23"/>
  <c r="G57" i="23"/>
  <c r="C57" i="23"/>
  <c r="K56" i="23"/>
  <c r="J56" i="23"/>
  <c r="I56" i="23"/>
  <c r="H56" i="23"/>
  <c r="G56" i="23"/>
  <c r="C56" i="23"/>
  <c r="K55" i="23"/>
  <c r="J55" i="23"/>
  <c r="I55" i="23"/>
  <c r="H55" i="23"/>
  <c r="G55" i="23"/>
  <c r="C55" i="23"/>
  <c r="K54" i="23"/>
  <c r="J54" i="23"/>
  <c r="I54" i="23"/>
  <c r="H54" i="23"/>
  <c r="G54" i="23"/>
  <c r="C54" i="23"/>
  <c r="K53" i="23"/>
  <c r="J53" i="23"/>
  <c r="I53" i="23"/>
  <c r="H53" i="23"/>
  <c r="G53" i="23"/>
  <c r="C53" i="23"/>
  <c r="K52" i="23"/>
  <c r="J52" i="23"/>
  <c r="I52" i="23"/>
  <c r="H52" i="23"/>
  <c r="G52" i="23"/>
  <c r="C52" i="23"/>
  <c r="K50" i="23"/>
  <c r="J50" i="23"/>
  <c r="I50" i="23"/>
  <c r="H50" i="23"/>
  <c r="G50" i="23"/>
  <c r="C50" i="23"/>
  <c r="K49" i="23"/>
  <c r="J49" i="23"/>
  <c r="I49" i="23"/>
  <c r="H49" i="23"/>
  <c r="G49" i="23"/>
  <c r="C49" i="23"/>
  <c r="K48" i="23"/>
  <c r="J48" i="23"/>
  <c r="I48" i="23"/>
  <c r="H48" i="23"/>
  <c r="G48" i="23"/>
  <c r="C48" i="23"/>
  <c r="K47" i="23"/>
  <c r="J47" i="23"/>
  <c r="I47" i="23"/>
  <c r="H47" i="23"/>
  <c r="G47" i="23"/>
  <c r="C47" i="23"/>
  <c r="K46" i="23"/>
  <c r="J46" i="23"/>
  <c r="I46" i="23"/>
  <c r="H46" i="23"/>
  <c r="G46" i="23"/>
  <c r="C46" i="23"/>
  <c r="K45" i="23"/>
  <c r="J45" i="23"/>
  <c r="I45" i="23"/>
  <c r="H45" i="23"/>
  <c r="G45" i="23"/>
  <c r="C45" i="23"/>
  <c r="K44" i="23"/>
  <c r="J44" i="23"/>
  <c r="I44" i="23"/>
  <c r="H44" i="23"/>
  <c r="G44" i="23"/>
  <c r="C44" i="23"/>
  <c r="K42" i="23"/>
  <c r="J42" i="23"/>
  <c r="I42" i="23"/>
  <c r="H42" i="23"/>
  <c r="G42" i="23"/>
  <c r="C42" i="23"/>
  <c r="K41" i="23"/>
  <c r="J41" i="23"/>
  <c r="I41" i="23"/>
  <c r="H41" i="23"/>
  <c r="G41" i="23"/>
  <c r="C41" i="23"/>
  <c r="K40" i="23"/>
  <c r="J40" i="23"/>
  <c r="I40" i="23"/>
  <c r="H40" i="23"/>
  <c r="G40" i="23"/>
  <c r="C40" i="23"/>
  <c r="K39" i="23"/>
  <c r="J39" i="23"/>
  <c r="I39" i="23"/>
  <c r="H39" i="23"/>
  <c r="G39" i="23"/>
  <c r="C39" i="23"/>
  <c r="K38" i="23"/>
  <c r="J38" i="23"/>
  <c r="I38" i="23"/>
  <c r="H38" i="23"/>
  <c r="G38" i="23"/>
  <c r="C38" i="23"/>
  <c r="K37" i="23"/>
  <c r="J37" i="23"/>
  <c r="I37" i="23"/>
  <c r="H37" i="23"/>
  <c r="G37" i="23"/>
  <c r="C37" i="23"/>
  <c r="K36" i="23"/>
  <c r="J36" i="23"/>
  <c r="I36" i="23"/>
  <c r="H36" i="23"/>
  <c r="G36" i="23"/>
  <c r="C36" i="23"/>
  <c r="J34" i="23"/>
  <c r="K34" i="23" s="1"/>
  <c r="G34" i="23"/>
  <c r="C34" i="23"/>
  <c r="J33" i="23"/>
  <c r="K33" i="23" s="1"/>
  <c r="G33" i="23"/>
  <c r="C33" i="23"/>
  <c r="J32" i="23"/>
  <c r="K32" i="23" s="1"/>
  <c r="G32" i="23"/>
  <c r="C32" i="23"/>
  <c r="J31" i="23"/>
  <c r="K31" i="23" s="1"/>
  <c r="G31" i="23"/>
  <c r="C31" i="23"/>
  <c r="K30" i="23"/>
  <c r="J30" i="23"/>
  <c r="I30" i="23"/>
  <c r="H30" i="23"/>
  <c r="G30" i="23"/>
  <c r="F30" i="23"/>
  <c r="E30" i="23"/>
  <c r="D30" i="23"/>
  <c r="C30" i="23"/>
  <c r="J29" i="23"/>
  <c r="K29" i="23" s="1"/>
  <c r="H29" i="23"/>
  <c r="I29" i="23" s="1"/>
  <c r="G29" i="23"/>
  <c r="J28" i="23"/>
  <c r="K28" i="23" s="1"/>
  <c r="H28" i="23"/>
  <c r="I28" i="23" s="1"/>
  <c r="G28" i="23"/>
  <c r="J27" i="23"/>
  <c r="K27" i="23" s="1"/>
  <c r="H27" i="23"/>
  <c r="I27" i="23" s="1"/>
  <c r="G27" i="23"/>
  <c r="J26" i="23"/>
  <c r="K26" i="23" s="1"/>
  <c r="H26" i="23"/>
  <c r="I26" i="23" s="1"/>
  <c r="G26" i="23"/>
  <c r="J25" i="23"/>
  <c r="K25" i="23" s="1"/>
  <c r="H25" i="23"/>
  <c r="I25" i="23" s="1"/>
  <c r="G25" i="23"/>
  <c r="K24" i="23"/>
  <c r="J24" i="23"/>
  <c r="I24" i="23"/>
  <c r="H24" i="23"/>
  <c r="G24" i="23"/>
  <c r="F24" i="23"/>
  <c r="E24" i="23"/>
  <c r="D24" i="23"/>
  <c r="C24" i="23"/>
  <c r="C30" i="6"/>
  <c r="C29" i="6"/>
  <c r="C28" i="6"/>
  <c r="A15" i="7"/>
  <c r="B26" i="22" l="1"/>
  <c r="B23" i="22"/>
  <c r="B22" i="22"/>
  <c r="B21" i="22"/>
  <c r="F59" i="23" l="1"/>
  <c r="F58" i="23"/>
  <c r="F51" i="23"/>
  <c r="F43" i="23"/>
  <c r="A12" i="22" l="1"/>
  <c r="A12" i="24"/>
  <c r="A11" i="23"/>
  <c r="A12" i="16"/>
  <c r="A12" i="28"/>
  <c r="A12" i="27"/>
  <c r="A11" i="26"/>
  <c r="A12" i="6"/>
  <c r="E12" i="14"/>
  <c r="A13" i="25"/>
  <c r="A11" i="12"/>
  <c r="A5" i="22"/>
  <c r="A4" i="23" s="1"/>
  <c r="A5" i="24"/>
  <c r="A5" i="16"/>
  <c r="A5" i="28"/>
  <c r="A5" i="27"/>
  <c r="A4" i="26"/>
  <c r="A5" i="6"/>
  <c r="A5" i="14"/>
  <c r="A6" i="25"/>
  <c r="A4" i="12"/>
  <c r="F25" i="24"/>
  <c r="G25" i="24" s="1"/>
  <c r="H25" i="24" s="1"/>
  <c r="I25" i="24" s="1"/>
  <c r="J25" i="24" s="1"/>
  <c r="K25" i="24" s="1"/>
  <c r="L25" i="24" s="1"/>
  <c r="M25" i="24" s="1"/>
  <c r="N25" i="24" s="1"/>
  <c r="O25" i="24" s="1"/>
  <c r="P25" i="24" s="1"/>
  <c r="Q25" i="24" s="1"/>
  <c r="R25" i="24" s="1"/>
  <c r="S25" i="24" s="1"/>
  <c r="T25" i="24" s="1"/>
  <c r="U25" i="24" s="1"/>
  <c r="V25" i="24" s="1"/>
  <c r="W25" i="24" s="1"/>
  <c r="X25" i="24" s="1"/>
  <c r="Y25" i="24" s="1"/>
  <c r="Z25" i="24" s="1"/>
  <c r="AA25" i="24" s="1"/>
  <c r="AB25" i="24" s="1"/>
  <c r="AC25" i="24" s="1"/>
  <c r="AD25" i="24" s="1"/>
  <c r="AE25" i="24" s="1"/>
  <c r="AF25" i="24" s="1"/>
  <c r="AG25" i="24" s="1"/>
  <c r="AH25" i="24" s="1"/>
  <c r="AI25" i="24" s="1"/>
  <c r="AJ25" i="24" s="1"/>
  <c r="AK25" i="24" s="1"/>
  <c r="AL25" i="24" s="1"/>
  <c r="AM25" i="24" s="1"/>
  <c r="AN25" i="24" s="1"/>
  <c r="AO25" i="24" s="1"/>
  <c r="F55" i="23" l="1"/>
  <c r="F50" i="23"/>
  <c r="F48" i="23"/>
  <c r="F46" i="23"/>
  <c r="F44" i="23"/>
  <c r="F64" i="23"/>
  <c r="F62" i="23"/>
  <c r="E62" i="23" s="1"/>
  <c r="F60" i="23"/>
  <c r="F56" i="23"/>
  <c r="F52" i="23"/>
  <c r="F57" i="23"/>
  <c r="F53" i="23"/>
  <c r="F49" i="23"/>
  <c r="F47" i="23"/>
  <c r="E47" i="23" s="1"/>
  <c r="F45" i="23"/>
  <c r="F63" i="23"/>
  <c r="F61" i="23"/>
  <c r="F54" i="23"/>
  <c r="E54" i="23" s="1"/>
  <c r="F40" i="23"/>
  <c r="F36" i="23"/>
  <c r="E36" i="23" s="1"/>
  <c r="F41" i="23"/>
  <c r="F37" i="23"/>
  <c r="E37" i="23" s="1"/>
  <c r="F42" i="23"/>
  <c r="F38" i="23"/>
  <c r="E38" i="23" s="1"/>
  <c r="F39" i="23"/>
  <c r="E39" i="23" s="1"/>
  <c r="C48" i="7" l="1"/>
  <c r="B53" i="22"/>
  <c r="B52" i="22" s="1"/>
  <c r="C49" i="7"/>
  <c r="B55" i="22"/>
  <c r="B54" i="22" s="1"/>
  <c r="E61" i="23"/>
  <c r="E49" i="23"/>
  <c r="D33" i="23"/>
  <c r="D31" i="23"/>
  <c r="D25" i="23"/>
  <c r="E40" i="23"/>
  <c r="E44" i="23"/>
  <c r="D32" i="23"/>
  <c r="D34" i="23"/>
  <c r="E41" i="23"/>
  <c r="D26" i="23"/>
  <c r="E48" i="23"/>
  <c r="E63" i="23"/>
  <c r="E45" i="23"/>
  <c r="C26" i="23"/>
  <c r="H33" i="23"/>
  <c r="F33" i="23" s="1"/>
  <c r="E33" i="23" s="1"/>
  <c r="C28" i="23"/>
  <c r="E56" i="23"/>
  <c r="F26" i="23"/>
  <c r="E26" i="23" s="1"/>
  <c r="H32" i="23"/>
  <c r="F32" i="23" s="1"/>
  <c r="E32" i="23" s="1"/>
  <c r="F25" i="23"/>
  <c r="E25" i="23" s="1"/>
  <c r="D27" i="23"/>
  <c r="C25" i="23"/>
  <c r="E53" i="23"/>
  <c r="E64" i="23"/>
  <c r="E50" i="23"/>
  <c r="E28" i="23"/>
  <c r="D28" i="23"/>
  <c r="H34" i="23"/>
  <c r="F34" i="23" s="1"/>
  <c r="E34" i="23" s="1"/>
  <c r="E52" i="23"/>
  <c r="D29" i="23"/>
  <c r="E29" i="23"/>
  <c r="C29" i="23"/>
  <c r="E42" i="23"/>
  <c r="H31" i="23"/>
  <c r="F31" i="23" s="1"/>
  <c r="E31" i="23" s="1"/>
  <c r="E57" i="23"/>
  <c r="E60" i="23"/>
  <c r="E46" i="23"/>
  <c r="E55" i="23"/>
  <c r="A15" i="24"/>
  <c r="A15" i="28"/>
  <c r="A15" i="27"/>
  <c r="A15" i="6"/>
  <c r="A15" i="22"/>
  <c r="E15" i="14"/>
  <c r="A14" i="26"/>
  <c r="A16" i="25"/>
  <c r="A14" i="23"/>
  <c r="A14" i="12"/>
  <c r="A15" i="16"/>
  <c r="C27" i="23" l="1"/>
  <c r="F27" i="23"/>
  <c r="E27" i="23" s="1"/>
  <c r="B72" i="22"/>
  <c r="D25" i="6" l="1"/>
  <c r="E25" i="6"/>
  <c r="D22" i="12" l="1"/>
</calcChain>
</file>

<file path=xl/sharedStrings.xml><?xml version="1.0" encoding="utf-8"?>
<sst xmlns="http://schemas.openxmlformats.org/spreadsheetml/2006/main" count="1092" uniqueCount="485">
  <si>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</si>
  <si>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</si>
  <si>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</si>
  <si>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</si>
  <si>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</si>
  <si>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</si>
  <si>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</si>
  <si>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</si>
  <si>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</si>
  <si>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</si>
  <si>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</si>
  <si>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</si>
  <si>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</si>
  <si>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</si>
  <si>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</si>
  <si>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</si>
  <si>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</si>
  <si>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</si>
  <si>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</si>
  <si>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</si>
  <si>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</si>
  <si>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</si>
  <si>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</si>
  <si>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</si>
  <si>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</si>
  <si>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</si>
  <si>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</si>
  <si>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</si>
  <si>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</si>
  <si>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</si>
  <si>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</si>
  <si>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</si>
  <si>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</si>
  <si>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</si>
  <si>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</si>
  <si>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</si>
  <si>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</si>
  <si>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</si>
  <si>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</si>
  <si>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</si>
  <si>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</si>
  <si>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</si>
  <si>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</si>
  <si>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</si>
  <si>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</si>
  <si>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</si>
  <si>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</si>
  <si>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</si>
  <si>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</si>
  <si>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</si>
  <si>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</si>
  <si>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</si>
  <si>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</si>
  <si>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</si>
  <si>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</si>
  <si>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</si>
  <si>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</si>
  <si>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</si>
  <si>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</si>
  <si>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</si>
  <si>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</si>
  <si>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</si>
  <si>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</si>
  <si>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</si>
  <si>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</si>
  <si>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</si>
  <si>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</si>
  <si>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</si>
  <si>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</si>
  <si>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</si>
  <si>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</si>
  <si>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</si>
  <si>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</si>
  <si>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</si>
  <si>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</si>
  <si>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</si>
  <si>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</si>
  <si>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</si>
  <si>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</si>
  <si>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</si>
  <si>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</si>
  <si>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</si>
  <si>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</si>
  <si>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</si>
  <si>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</si>
  <si>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</si>
  <si>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</si>
  <si>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</si>
  <si>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</si>
  <si>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</si>
  <si>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</si>
  <si>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</si>
  <si>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</si>
  <si>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</si>
  <si>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</si>
  <si>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</si>
  <si>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</si>
  <si>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</si>
  <si>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</si>
  <si>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</si>
  <si>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</si>
  <si>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</si>
  <si>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</si>
  <si>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</si>
  <si>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</si>
  <si>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</si>
  <si>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</si>
  <si>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</si>
  <si>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</si>
  <si>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</si>
  <si>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</si>
  <si>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</si>
  <si>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</si>
  <si>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</si>
  <si>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</si>
  <si>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</si>
  <si>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</si>
  <si>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</si>
  <si>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</si>
  <si>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</si>
  <si>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</si>
  <si>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</si>
  <si>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</si>
  <si>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</si>
  <si>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</si>
  <si>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</si>
  <si>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</si>
  <si>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</si>
  <si>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</si>
  <si>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</si>
  <si>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</si>
  <si>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</si>
  <si>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</si>
  <si>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</si>
  <si>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</si>
  <si>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</si>
  <si>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</si>
  <si>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</si>
  <si>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</si>
  <si>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</si>
  <si>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</si>
  <si>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</si>
  <si>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</si>
  <si>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</si>
  <si>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</si>
  <si>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</si>
  <si>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</si>
  <si>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</si>
  <si>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</si>
  <si>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</si>
  <si>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</si>
  <si>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</si>
  <si>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</si>
  <si>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</si>
  <si>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</si>
  <si>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</si>
  <si>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</si>
  <si>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</si>
  <si>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</si>
  <si>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</si>
  <si>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</si>
  <si>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</si>
  <si>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</si>
  <si>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</si>
  <si>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</si>
  <si>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</si>
  <si>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</si>
  <si>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</si>
  <si>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</si>
  <si>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</si>
  <si>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</si>
  <si>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</si>
  <si>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</si>
  <si>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</si>
  <si>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</si>
  <si>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</si>
  <si>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</si>
  <si>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</si>
  <si>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</si>
  <si>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</si>
  <si>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</si>
  <si>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</si>
  <si>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</si>
  <si>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</si>
  <si>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</si>
  <si>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</si>
  <si>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</si>
  <si>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</si>
  <si>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</si>
  <si>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</si>
  <si>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</si>
  <si>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</si>
  <si>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</si>
  <si>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</si>
  <si>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</si>
  <si>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</si>
  <si>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</si>
  <si>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</si>
  <si>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</si>
  <si>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</si>
  <si>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</si>
  <si>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</si>
  <si>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</si>
  <si>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</si>
  <si>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</si>
  <si>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</si>
  <si>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</si>
  <si>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</si>
  <si>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</si>
  <si>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</si>
  <si>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</si>
  <si>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</si>
  <si>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</si>
  <si>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</si>
  <si>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</si>
  <si>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</si>
  <si>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</si>
  <si>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</si>
  <si>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</si>
  <si>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</si>
  <si>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</si>
  <si>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</si>
  <si>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</si>
  <si>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</si>
  <si>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</si>
  <si>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</si>
  <si>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</si>
  <si>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</si>
  <si>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</si>
  <si>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</si>
  <si>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</si>
  <si>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</si>
  <si>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</si>
  <si>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</si>
  <si>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</si>
  <si>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</si>
  <si>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</si>
  <si>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</si>
  <si>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</si>
  <si>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</si>
  <si>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</si>
  <si>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</si>
  <si>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</si>
  <si>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</si>
  <si>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</si>
  <si>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</si>
  <si>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</si>
  <si>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</si>
  <si>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</si>
  <si>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</si>
  <si>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</si>
  <si>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</si>
  <si>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</si>
  <si>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</si>
  <si>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</si>
  <si>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</si>
  <si>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</si>
  <si>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</si>
  <si>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</si>
  <si>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</si>
  <si>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</si>
  <si>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</si>
  <si>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</si>
  <si>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</si>
  <si>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</si>
  <si>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</si>
  <si>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</si>
  <si>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</si>
  <si>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</si>
  <si>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</si>
  <si>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</si>
  <si>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</si>
  <si>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</si>
  <si>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</si>
  <si>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</si>
  <si>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</si>
  <si>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</si>
  <si>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</si>
  <si>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</si>
  <si>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</si>
  <si>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</si>
  <si>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</si>
  <si>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</si>
  <si>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</si>
  <si>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</si>
  <si>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r>
      <rPr>
        <b/>
        <u/>
        <sz val="12"/>
        <color indexed="8"/>
        <rFont val="Times New Roman"/>
        <family val="1"/>
        <charset val="204"/>
      </rPr>
      <t xml:space="preserve">______________АО "Чеченэнерго      </t>
    </r>
    <r>
      <rPr>
        <b/>
        <u/>
        <sz val="9"/>
        <color indexed="8"/>
        <rFont val="Times New Roman"/>
        <family val="1"/>
        <charset val="204"/>
      </rPr>
      <t xml:space="preserve">                                                                                                                                                                                                           </t>
    </r>
  </si>
  <si>
    <t>АО "Чеченэнерго"</t>
  </si>
  <si>
    <t>не требуется</t>
  </si>
  <si>
    <t>УСР</t>
  </si>
  <si>
    <t>21</t>
  </si>
  <si>
    <t>17</t>
  </si>
  <si>
    <t>18</t>
  </si>
  <si>
    <t>19</t>
  </si>
  <si>
    <t>Раздел 7. Результаты закупок товаров, работ и услуг, выполненных для целей реализации инвестиционного проекта</t>
  </si>
  <si>
    <t>№
 п/п</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</si>
  <si>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</si>
  <si>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</si>
  <si>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</si>
  <si>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</si>
  <si>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</si>
  <si>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</si>
  <si>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</si>
  <si>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</si>
  <si>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</si>
  <si>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</si>
  <si>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</si>
  <si>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</si>
  <si>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</si>
  <si>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</si>
  <si>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</si>
  <si>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</si>
  <si>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</si>
  <si>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</si>
  <si>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</si>
  <si>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</si>
  <si>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</si>
  <si>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</si>
  <si>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</si>
  <si>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</si>
  <si>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</si>
  <si>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</si>
  <si>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</si>
  <si>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</si>
  <si>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</si>
  <si>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</si>
  <si>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</si>
  <si>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</si>
  <si>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Другое</t>
  </si>
  <si>
    <t>Факт</t>
  </si>
  <si>
    <t>Публикация извещения на ЭТП</t>
  </si>
  <si>
    <t>Дата подведения итогов конкурентной процедуры 
(число, месяц, год)</t>
  </si>
  <si>
    <t>По решению комиссии</t>
  </si>
  <si>
    <t>Номер процедуры</t>
  </si>
  <si>
    <t>Интернет-адрес площадки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</si>
  <si>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</si>
  <si>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</si>
  <si>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</si>
  <si>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</si>
  <si>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</si>
  <si>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</si>
  <si>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</si>
  <si>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</si>
  <si>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</si>
  <si>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</si>
  <si>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</si>
  <si>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</si>
  <si>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</si>
  <si>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</si>
  <si>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</si>
  <si>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</si>
  <si>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</si>
  <si>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</si>
  <si>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н.д</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</si>
  <si>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</si>
  <si>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</si>
  <si>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</si>
  <si>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</si>
  <si>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</si>
  <si>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</si>
  <si>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</si>
  <si>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</si>
  <si>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</si>
  <si>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</si>
  <si>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</si>
  <si>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</si>
  <si>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разделение на этапы не предусмотрено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</si>
  <si>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</si>
  <si>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</si>
  <si>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</si>
  <si>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</si>
  <si>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</si>
  <si>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</si>
  <si>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</si>
  <si>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</si>
  <si>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</si>
  <si>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</si>
  <si>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</si>
  <si>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</si>
  <si>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</si>
  <si>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</si>
  <si>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</si>
  <si>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</si>
  <si>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</si>
  <si>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</si>
  <si>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</si>
  <si>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</si>
  <si>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</si>
  <si>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</si>
  <si>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</si>
  <si>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</si>
  <si>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</si>
  <si>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</si>
  <si>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</si>
  <si>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</si>
  <si>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</si>
  <si>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</si>
  <si>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</si>
  <si>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</si>
  <si>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</si>
  <si>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</si>
  <si>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</si>
  <si>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</si>
  <si>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</si>
  <si>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</si>
  <si>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</si>
  <si>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</si>
  <si>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</si>
  <si>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Наименование 2</t>
  </si>
  <si>
    <t>Реквизиты акта 2</t>
  </si>
  <si>
    <t>Наименование 3</t>
  </si>
  <si>
    <t>Реквизиты акта 3</t>
  </si>
  <si>
    <t>Наименование 4</t>
  </si>
  <si>
    <t>Реквизиты акта 4</t>
  </si>
  <si>
    <t>…</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</si>
  <si>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</si>
  <si>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</si>
  <si>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</si>
  <si>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</si>
  <si>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</si>
  <si>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</si>
  <si>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</si>
  <si>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</si>
  <si>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</si>
  <si>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</si>
  <si>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</si>
  <si>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</si>
  <si>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</si>
  <si>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</si>
  <si>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</si>
  <si>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</si>
  <si>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</si>
  <si>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</si>
  <si>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</si>
  <si>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</si>
  <si>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</si>
  <si>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</si>
  <si>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</si>
  <si>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5. Показатели инвестиционного проекта</t>
  </si>
  <si>
    <t>Показатели 
экономической эффективности реализации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</si>
  <si>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</si>
  <si>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</si>
  <si>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</si>
  <si>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</si>
  <si>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</si>
  <si>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</si>
  <si>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24</t>
  </si>
  <si>
    <t>25</t>
  </si>
  <si>
    <t>Сметная стоимость проекта в ценах 2019 года с НДС, млн. руб.</t>
  </si>
  <si>
    <t>H_Che83</t>
  </si>
  <si>
    <t>Реконструкция ПС "Цемзавод" (Расширение ОРУ-110кВ с установкой одной линейной ячейки 110кВ) (для технологического присоединения энергопринимающих устройств ВГК Ведучи)</t>
  </si>
  <si>
    <t>с. Ведучи, Итум-Калинский р-н</t>
  </si>
  <si>
    <t xml:space="preserve">Объекты технологического присоединения мощностью свыше 750 кВт., 1 потребитель;  1) Расширение ОРУ-110кВ с установкой одной линейной ячейки 110кВ </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</si>
  <si>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</si>
  <si>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Цели (указать укрупненные цели в соответствии с приложением __1_)</t>
  </si>
  <si>
    <t xml:space="preserve">2019 год </t>
  </si>
  <si>
    <t>Шт</t>
  </si>
  <si>
    <t>Филиал/ подразделение</t>
  </si>
  <si>
    <t>ПС 110 кВ "Цемзавод"</t>
  </si>
  <si>
    <t xml:space="preserve"> ВМТ -110кВд; РЛНД-110кВ;  МВ-35;   РЛНД-35кВ;    ШПЭ-35кВ; изоляторы -35кВ</t>
  </si>
  <si>
    <t xml:space="preserve"> ВМТ -110кВд; РЛНД-110кВ;  МВ-35;   РЛНД-35кВ;    ШПЭ-35кВ; изоляторы -35кВ; линейная ячейка 110 кВ </t>
  </si>
  <si>
    <t>не осуществлялось</t>
  </si>
  <si>
    <t>линейная ячейка 110 кВ</t>
  </si>
  <si>
    <t xml:space="preserve">нд </t>
  </si>
  <si>
    <t>Неокупаем</t>
  </si>
  <si>
    <t>Договор ТП от 26.08.2016 г. №337/2016</t>
  </si>
  <si>
    <t>Год раскрытия информации: 2019 год</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</si>
  <si>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</si>
  <si>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</si>
  <si>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не применимо</t>
  </si>
  <si>
    <t>Чеченская Республика</t>
  </si>
  <si>
    <t>Шалинский район</t>
  </si>
  <si>
    <t>не относится</t>
  </si>
  <si>
    <t>Показатель максимальной мощности энергопринимающих устройств при осуществлении технологического присоединения объектов электросетевого хозяйства, принадлежащих иным сетевым организациям или иным лицам - 3 МВт.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(nсд_тпр) - 1 шт.</t>
  </si>
  <si>
    <t>Объект включен в СиПР (Распоряжение Главы Чеченской Республики от 30.03.2018 №49-рг "Об утверждении Схемы и программы развития электроэнергетики Чеченской Республики на 2019-2023 годы")</t>
  </si>
  <si>
    <t>не проводились</t>
  </si>
  <si>
    <t>№337/2016 26.08.2016</t>
  </si>
  <si>
    <t>ПС 110 кВ для всесезонного горнолыжного курорта "Ведучи"</t>
  </si>
  <si>
    <t>Исполнение обязательств по договору технологического присоединения №337/2016 26.08.2016</t>
  </si>
  <si>
    <t>Технологическое присоединение ПС 110 кВ для всесезонного горнолыжного курорта "Ведучи" максимальной мощностью 24 МВт</t>
  </si>
  <si>
    <t>19,616 млн.руб./шт.</t>
  </si>
  <si>
    <t>Факт 2018 года</t>
  </si>
  <si>
    <t xml:space="preserve"> по состоянию на 01.01.2018</t>
  </si>
  <si>
    <t>по состоянию на 01.01.2019</t>
  </si>
  <si>
    <t>Итого за год (нарастающим итогом)</t>
  </si>
  <si>
    <t>за отчетный квартал</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</si>
</sst>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_ ;\-#,##0\ "/>
    <numFmt numFmtId="166" formatCode="_-* #,##0.00\ _р_._-;\-* #,##0.00\ _р_._-;_-* &quot;-&quot;??\ _р_._-;_-@_-"/>
  </numFmts>
  <fonts count="74" x14ac:knownFonts="1">
    <font>
      <sz val="11"/>
      <color theme="1"/>
      <name val="Calibri"/>
      <family val="2"/>
      <charset val="204"/>
      <scheme val="minor"/>
    </font>
    <font>
      <sz val="11"/>
      <color indexed="8"/>
      <name val="Calibri"/>
      <family val="2"/>
      <charset val="204"/>
    </font>
    <font>
      <sz val="11"/>
      <color indexed="8"/>
      <name val="Calibri"/>
      <family val="2"/>
      <charset val="204"/>
    </font>
    <font>
      <b/>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1"/>
      <color indexed="8"/>
      <name val="Times New Roman"/>
      <family val="1"/>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sz val="11"/>
      <color indexed="8"/>
      <name val="Times New Roman"/>
      <family val="1"/>
      <charset val="204"/>
    </font>
    <font>
      <b/>
      <sz val="8"/>
      <color indexed="8"/>
      <name val="Times New Roman"/>
      <family val="1"/>
      <charset val="204"/>
    </font>
    <font>
      <sz val="8"/>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sz val="10"/>
      <color indexed="8"/>
      <name val="Times New Roman"/>
      <family val="1"/>
      <charset val="204"/>
    </font>
    <font>
      <sz val="11"/>
      <color theme="1"/>
      <name val="Calibri"/>
      <family val="2"/>
      <charset val="204"/>
      <scheme val="minor"/>
    </font>
    <font>
      <b/>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sz val="11"/>
      <color theme="1"/>
      <name val="Times New Roman"/>
      <family val="1"/>
      <charset val="204"/>
    </font>
    <font>
      <b/>
      <sz val="11"/>
      <color theme="1"/>
      <name val="Times New Roman"/>
      <family val="1"/>
      <charset val="204"/>
    </font>
    <font>
      <sz val="12"/>
      <color theme="1"/>
      <name val="Arial"/>
      <family val="2"/>
      <charset val="204"/>
    </font>
    <font>
      <b/>
      <sz val="12"/>
      <color theme="1"/>
      <name val="Arial"/>
      <family val="2"/>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u/>
      <sz val="12"/>
      <color theme="1"/>
      <name val="Times New Roman"/>
      <family val="1"/>
      <charset val="204"/>
    </font>
    <font>
      <sz val="18"/>
      <color theme="1"/>
      <name val="Times New Roman"/>
      <family val="1"/>
      <charset val="204"/>
    </font>
    <font>
      <sz val="11"/>
      <name val="Calibri"/>
      <family val="2"/>
      <scheme val="minor"/>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3">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s>
  <cellStyleXfs count="86">
    <xf numFmtId="0" fontId="0" fillId="0" borderId="0"/>
    <xf numFmtId="0" fontId="16" fillId="2" borderId="0" applyNumberFormat="0" applyBorder="0" applyAlignment="0" applyProtection="0"/>
    <xf numFmtId="0" fontId="1" fillId="2" borderId="0" applyNumberFormat="0" applyBorder="0" applyAlignment="0" applyProtection="0"/>
    <xf numFmtId="0" fontId="16" fillId="3" borderId="0" applyNumberFormat="0" applyBorder="0" applyAlignment="0" applyProtection="0"/>
    <xf numFmtId="0" fontId="1" fillId="3" borderId="0" applyNumberFormat="0" applyBorder="0" applyAlignment="0" applyProtection="0"/>
    <xf numFmtId="0" fontId="16" fillId="4" borderId="0" applyNumberFormat="0" applyBorder="0" applyAlignment="0" applyProtection="0"/>
    <xf numFmtId="0" fontId="1" fillId="4" borderId="0" applyNumberFormat="0" applyBorder="0" applyAlignment="0" applyProtection="0"/>
    <xf numFmtId="0" fontId="16" fillId="5" borderId="0" applyNumberFormat="0" applyBorder="0" applyAlignment="0" applyProtection="0"/>
    <xf numFmtId="0" fontId="1" fillId="5" borderId="0" applyNumberFormat="0" applyBorder="0" applyAlignment="0" applyProtection="0"/>
    <xf numFmtId="0" fontId="16" fillId="6" borderId="0" applyNumberFormat="0" applyBorder="0" applyAlignment="0" applyProtection="0"/>
    <xf numFmtId="0" fontId="1" fillId="6" borderId="0" applyNumberFormat="0" applyBorder="0" applyAlignment="0" applyProtection="0"/>
    <xf numFmtId="0" fontId="16" fillId="7" borderId="0" applyNumberFormat="0" applyBorder="0" applyAlignment="0" applyProtection="0"/>
    <xf numFmtId="0" fontId="1" fillId="7" borderId="0" applyNumberFormat="0" applyBorder="0" applyAlignment="0" applyProtection="0"/>
    <xf numFmtId="0" fontId="16" fillId="8" borderId="0" applyNumberFormat="0" applyBorder="0" applyAlignment="0" applyProtection="0"/>
    <xf numFmtId="0" fontId="1" fillId="8" borderId="0" applyNumberFormat="0" applyBorder="0" applyAlignment="0" applyProtection="0"/>
    <xf numFmtId="0" fontId="16" fillId="9" borderId="0" applyNumberFormat="0" applyBorder="0" applyAlignment="0" applyProtection="0"/>
    <xf numFmtId="0" fontId="1" fillId="9" borderId="0" applyNumberFormat="0" applyBorder="0" applyAlignment="0" applyProtection="0"/>
    <xf numFmtId="0" fontId="16" fillId="10" borderId="0" applyNumberFormat="0" applyBorder="0" applyAlignment="0" applyProtection="0"/>
    <xf numFmtId="0" fontId="1" fillId="10" borderId="0" applyNumberFormat="0" applyBorder="0" applyAlignment="0" applyProtection="0"/>
    <xf numFmtId="0" fontId="16" fillId="5" borderId="0" applyNumberFormat="0" applyBorder="0" applyAlignment="0" applyProtection="0"/>
    <xf numFmtId="0" fontId="1" fillId="5" borderId="0" applyNumberFormat="0" applyBorder="0" applyAlignment="0" applyProtection="0"/>
    <xf numFmtId="0" fontId="16" fillId="8" borderId="0" applyNumberFormat="0" applyBorder="0" applyAlignment="0" applyProtection="0"/>
    <xf numFmtId="0" fontId="1" fillId="8" borderId="0" applyNumberFormat="0" applyBorder="0" applyAlignment="0" applyProtection="0"/>
    <xf numFmtId="0" fontId="16" fillId="11"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 applyNumberFormat="0" applyAlignment="0" applyProtection="0"/>
    <xf numFmtId="0" fontId="20" fillId="20" borderId="2" applyNumberFormat="0" applyAlignment="0" applyProtection="0"/>
    <xf numFmtId="0" fontId="21" fillId="20" borderId="1" applyNumberFormat="0" applyAlignment="0" applyProtection="0"/>
    <xf numFmtId="0" fontId="22" fillId="0" borderId="3" applyNumberFormat="0" applyFill="0" applyAlignment="0" applyProtection="0"/>
    <xf numFmtId="0" fontId="23" fillId="0" borderId="4" applyNumberFormat="0" applyFill="0" applyAlignment="0" applyProtection="0"/>
    <xf numFmtId="0" fontId="24" fillId="0" borderId="5" applyNumberFormat="0" applyFill="0" applyAlignment="0" applyProtection="0"/>
    <xf numFmtId="0" fontId="24" fillId="0" borderId="0" applyNumberFormat="0" applyFill="0" applyBorder="0" applyAlignment="0" applyProtection="0"/>
    <xf numFmtId="0" fontId="25" fillId="0" borderId="6" applyNumberFormat="0" applyFill="0" applyAlignment="0" applyProtection="0"/>
    <xf numFmtId="0" fontId="3" fillId="0" borderId="6" applyNumberFormat="0" applyFill="0" applyAlignment="0" applyProtection="0"/>
    <xf numFmtId="0" fontId="26" fillId="21" borderId="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11" fillId="0" borderId="0"/>
    <xf numFmtId="0" fontId="29" fillId="0" borderId="0"/>
    <xf numFmtId="0" fontId="14" fillId="0" borderId="0"/>
    <xf numFmtId="0" fontId="40" fillId="0" borderId="0"/>
    <xf numFmtId="0" fontId="11" fillId="0" borderId="0"/>
    <xf numFmtId="0" fontId="11" fillId="0" borderId="0"/>
    <xf numFmtId="0" fontId="11" fillId="0" borderId="0"/>
    <xf numFmtId="0" fontId="29" fillId="0" borderId="0"/>
    <xf numFmtId="0" fontId="11" fillId="0" borderId="0"/>
    <xf numFmtId="0" fontId="58" fillId="0" borderId="0"/>
    <xf numFmtId="0" fontId="11" fillId="0" borderId="0"/>
    <xf numFmtId="0" fontId="58" fillId="0" borderId="0"/>
    <xf numFmtId="0" fontId="56" fillId="0" borderId="0"/>
    <xf numFmtId="0" fontId="56" fillId="0" borderId="0"/>
    <xf numFmtId="0" fontId="56" fillId="0" borderId="0"/>
    <xf numFmtId="0" fontId="56" fillId="0" borderId="0"/>
    <xf numFmtId="0" fontId="59" fillId="0" borderId="0"/>
    <xf numFmtId="0" fontId="56" fillId="0" borderId="0"/>
    <xf numFmtId="0" fontId="1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6" fillId="23" borderId="8" applyNumberFormat="0" applyFont="0" applyAlignment="0" applyProtection="0"/>
    <xf numFmtId="0" fontId="1" fillId="23" borderId="8" applyNumberFormat="0" applyFont="0" applyAlignment="0" applyProtection="0"/>
    <xf numFmtId="9" fontId="29"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0" fontId="32" fillId="0" borderId="9" applyNumberFormat="0" applyFill="0" applyAlignment="0" applyProtection="0"/>
    <xf numFmtId="0" fontId="46" fillId="0" borderId="0"/>
    <xf numFmtId="0" fontId="33" fillId="0" borderId="0" applyNumberForma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2"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cellStyleXfs>
  <cellXfs count="325">
    <xf numFmtId="0" fontId="0" fillId="0" borderId="0" xfId="0"/>
    <xf numFmtId="0" fontId="4" fillId="0" borderId="0" xfId="66" applyFont="1" applyFill="1" applyBorder="1" applyAlignment="1">
      <alignment vertical="center"/>
    </xf>
    <xf numFmtId="0" fontId="10" fillId="0" borderId="0" xfId="66" applyFont="1" applyFill="1"/>
    <xf numFmtId="49" fontId="7" fillId="0" borderId="10" xfId="66" applyNumberFormat="1" applyFont="1" applyFill="1" applyBorder="1" applyAlignment="1">
      <alignment vertical="center"/>
    </xf>
    <xf numFmtId="0" fontId="11" fillId="0" borderId="10" xfId="55" applyFont="1" applyFill="1" applyBorder="1" applyAlignment="1">
      <alignment vertical="center" wrapText="1"/>
    </xf>
    <xf numFmtId="0" fontId="11" fillId="0" borderId="11" xfId="55" applyFont="1" applyFill="1" applyBorder="1" applyAlignment="1">
      <alignment vertical="center" wrapText="1"/>
    </xf>
    <xf numFmtId="0" fontId="35" fillId="0" borderId="10" xfId="55" applyFont="1" applyFill="1" applyBorder="1" applyAlignment="1">
      <alignment horizontal="center" vertical="center" wrapText="1"/>
    </xf>
    <xf numFmtId="0" fontId="11" fillId="0" borderId="0" xfId="55" applyFont="1" applyFill="1" applyAlignment="1">
      <alignment horizontal="right"/>
    </xf>
    <xf numFmtId="0" fontId="11" fillId="0" borderId="10" xfId="55" applyFont="1" applyFill="1" applyBorder="1" applyAlignment="1">
      <alignment horizontal="left" vertical="center" wrapText="1"/>
    </xf>
    <xf numFmtId="0" fontId="11" fillId="0" borderId="0" xfId="55" applyFont="1" applyFill="1"/>
    <xf numFmtId="0" fontId="11" fillId="0" borderId="0" xfId="55" applyFont="1" applyFill="1" applyBorder="1" applyAlignment="1"/>
    <xf numFmtId="0" fontId="11" fillId="0" borderId="0" xfId="55" applyFont="1" applyFill="1" applyBorder="1"/>
    <xf numFmtId="49" fontId="11" fillId="0" borderId="10" xfId="55" applyNumberFormat="1" applyFont="1" applyFill="1" applyBorder="1" applyAlignment="1">
      <alignment horizontal="center" vertical="center" wrapText="1"/>
    </xf>
    <xf numFmtId="0" fontId="39" fillId="0" borderId="10" xfId="55" applyFont="1" applyFill="1" applyBorder="1" applyAlignment="1">
      <alignment horizontal="left" vertical="center" wrapText="1"/>
    </xf>
    <xf numFmtId="49" fontId="39" fillId="0" borderId="10" xfId="55" applyNumberFormat="1" applyFont="1" applyFill="1" applyBorder="1" applyAlignment="1">
      <alignment horizontal="center" vertical="center" wrapText="1"/>
    </xf>
    <xf numFmtId="0" fontId="11" fillId="0" borderId="12" xfId="55" applyFont="1" applyFill="1" applyBorder="1" applyAlignment="1">
      <alignment horizontal="left" vertical="center" wrapText="1"/>
    </xf>
    <xf numFmtId="0" fontId="39" fillId="0" borderId="10" xfId="55" applyFont="1" applyFill="1" applyBorder="1" applyAlignment="1">
      <alignment horizontal="center" vertical="center" textRotation="90" wrapText="1"/>
    </xf>
    <xf numFmtId="0" fontId="12" fillId="0" borderId="0" xfId="55" applyFont="1" applyFill="1" applyAlignment="1"/>
    <xf numFmtId="0" fontId="8" fillId="0" borderId="0" xfId="55" applyFont="1" applyFill="1" applyAlignment="1">
      <alignment vertical="center"/>
    </xf>
    <xf numFmtId="0" fontId="44" fillId="0" borderId="0" xfId="55" applyFont="1" applyFill="1" applyAlignment="1"/>
    <xf numFmtId="0" fontId="11" fillId="0" borderId="10" xfId="55" applyFont="1" applyFill="1" applyBorder="1"/>
    <xf numFmtId="0" fontId="11" fillId="0" borderId="10" xfId="55" applyNumberFormat="1" applyFont="1" applyFill="1" applyBorder="1" applyAlignment="1">
      <alignment horizontal="center" vertical="top" wrapText="1"/>
    </xf>
    <xf numFmtId="0" fontId="39" fillId="0" borderId="10" xfId="55" applyNumberFormat="1" applyFont="1" applyFill="1" applyBorder="1" applyAlignment="1">
      <alignment horizontal="center" vertical="top" wrapText="1"/>
    </xf>
    <xf numFmtId="0" fontId="0" fillId="0" borderId="10" xfId="0" applyFill="1" applyBorder="1" applyAlignment="1">
      <alignment wrapText="1"/>
    </xf>
    <xf numFmtId="0" fontId="37" fillId="0" borderId="0" xfId="55" applyFont="1" applyFill="1"/>
    <xf numFmtId="0" fontId="11" fillId="0" borderId="0" xfId="55" applyFill="1"/>
    <xf numFmtId="2" fontId="45" fillId="0" borderId="0" xfId="55" applyNumberFormat="1" applyFont="1" applyFill="1" applyAlignment="1">
      <alignment horizontal="right" vertical="top" wrapText="1"/>
    </xf>
    <xf numFmtId="0" fontId="37" fillId="0" borderId="0" xfId="55" applyFont="1" applyFill="1" applyAlignment="1">
      <alignment horizontal="right"/>
    </xf>
    <xf numFmtId="0" fontId="38" fillId="0" borderId="14" xfId="55" applyFont="1" applyFill="1" applyBorder="1" applyAlignment="1">
      <alignment horizontal="justify"/>
    </xf>
    <xf numFmtId="0" fontId="38" fillId="0" borderId="14" xfId="55" applyFont="1" applyFill="1" applyBorder="1" applyAlignment="1">
      <alignment vertical="top" wrapText="1"/>
    </xf>
    <xf numFmtId="0" fontId="38" fillId="0" borderId="16" xfId="55" applyFont="1" applyFill="1" applyBorder="1" applyAlignment="1">
      <alignment vertical="top" wrapText="1"/>
    </xf>
    <xf numFmtId="0" fontId="38" fillId="0" borderId="15" xfId="55" applyFont="1" applyFill="1" applyBorder="1" applyAlignment="1">
      <alignment vertical="top" wrapText="1"/>
    </xf>
    <xf numFmtId="0" fontId="37" fillId="0" borderId="14" xfId="55" applyFont="1" applyFill="1" applyBorder="1" applyAlignment="1">
      <alignment horizontal="justify" vertical="top" wrapText="1"/>
    </xf>
    <xf numFmtId="0" fontId="37" fillId="0" borderId="15" xfId="55" applyFont="1" applyFill="1" applyBorder="1" applyAlignment="1">
      <alignment vertical="top" wrapText="1"/>
    </xf>
    <xf numFmtId="0" fontId="37" fillId="0" borderId="17" xfId="55" applyFont="1" applyFill="1" applyBorder="1" applyAlignment="1">
      <alignment vertical="top" wrapText="1"/>
    </xf>
    <xf numFmtId="0" fontId="37" fillId="0" borderId="16" xfId="55" applyFont="1" applyFill="1" applyBorder="1" applyAlignment="1">
      <alignment vertical="top" wrapText="1"/>
    </xf>
    <xf numFmtId="0" fontId="38" fillId="0" borderId="16" xfId="55" applyFont="1" applyFill="1" applyBorder="1" applyAlignment="1">
      <alignment horizontal="justify" vertical="top" wrapText="1"/>
    </xf>
    <xf numFmtId="0" fontId="38" fillId="0" borderId="14" xfId="55" applyFont="1" applyFill="1" applyBorder="1" applyAlignment="1">
      <alignment horizontal="justify" vertical="top" wrapText="1"/>
    </xf>
    <xf numFmtId="0" fontId="38" fillId="0" borderId="15" xfId="55" applyFont="1" applyFill="1" applyBorder="1" applyAlignment="1">
      <alignment horizontal="left" vertical="center" wrapText="1"/>
    </xf>
    <xf numFmtId="0" fontId="38" fillId="0" borderId="15" xfId="55" applyFont="1" applyFill="1" applyBorder="1" applyAlignment="1">
      <alignment horizontal="center" vertical="center" wrapText="1"/>
    </xf>
    <xf numFmtId="0" fontId="37" fillId="0" borderId="16" xfId="55" applyFont="1" applyFill="1" applyBorder="1"/>
    <xf numFmtId="1" fontId="38" fillId="0" borderId="0" xfId="55" applyNumberFormat="1" applyFont="1" applyFill="1" applyAlignment="1">
      <alignment horizontal="left" vertical="top"/>
    </xf>
    <xf numFmtId="49" fontId="37" fillId="0" borderId="0" xfId="55" applyNumberFormat="1" applyFont="1" applyFill="1" applyAlignment="1">
      <alignment horizontal="left" vertical="top" wrapText="1"/>
    </xf>
    <xf numFmtId="49" fontId="37" fillId="0" borderId="0" xfId="55" applyNumberFormat="1" applyFont="1" applyFill="1" applyBorder="1" applyAlignment="1">
      <alignment horizontal="left" vertical="top"/>
    </xf>
    <xf numFmtId="0" fontId="37" fillId="0" borderId="0" xfId="55" applyFont="1" applyFill="1" applyBorder="1" applyAlignment="1">
      <alignment horizontal="center" vertical="center"/>
    </xf>
    <xf numFmtId="0" fontId="7" fillId="0" borderId="10" xfId="66" applyFont="1" applyFill="1" applyBorder="1" applyAlignment="1">
      <alignment horizontal="left" vertical="center" wrapText="1"/>
    </xf>
    <xf numFmtId="0" fontId="39" fillId="0" borderId="0" xfId="0" applyFont="1" applyFill="1" applyAlignment="1"/>
    <xf numFmtId="0" fontId="39" fillId="0" borderId="0" xfId="0" applyFont="1" applyFill="1" applyAlignment="1">
      <alignment vertical="center"/>
    </xf>
    <xf numFmtId="2" fontId="11" fillId="0" borderId="10" xfId="55" applyNumberFormat="1" applyFont="1" applyFill="1" applyBorder="1" applyAlignment="1">
      <alignment horizontal="center" vertical="center" wrapText="1"/>
    </xf>
    <xf numFmtId="0" fontId="7" fillId="0" borderId="10" xfId="61" applyFont="1" applyFill="1" applyBorder="1" applyAlignment="1">
      <alignment horizontal="left" vertical="center" wrapText="1"/>
    </xf>
    <xf numFmtId="0" fontId="36" fillId="0" borderId="10" xfId="61" applyFont="1" applyFill="1" applyBorder="1" applyAlignment="1">
      <alignment horizontal="left" vertical="center" wrapText="1"/>
    </xf>
    <xf numFmtId="0" fontId="7" fillId="0" borderId="18" xfId="61" applyFont="1" applyFill="1" applyBorder="1" applyAlignment="1">
      <alignment horizontal="left" vertical="center" wrapText="1"/>
    </xf>
    <xf numFmtId="0" fontId="39" fillId="0" borderId="10" xfId="53" applyFont="1" applyFill="1" applyBorder="1" applyAlignment="1">
      <alignment horizontal="center" vertical="center" wrapText="1"/>
    </xf>
    <xf numFmtId="0" fontId="64" fillId="0" borderId="0" xfId="65" applyFont="1" applyFill="1" applyAlignment="1"/>
    <xf numFmtId="0" fontId="65" fillId="0" borderId="0" xfId="65" applyFont="1" applyFill="1" applyAlignment="1"/>
    <xf numFmtId="0" fontId="57" fillId="0" borderId="13" xfId="0" applyFont="1" applyFill="1" applyBorder="1" applyAlignment="1">
      <alignment horizontal="center" vertical="center" wrapText="1"/>
    </xf>
    <xf numFmtId="0" fontId="0" fillId="0" borderId="10" xfId="0" applyFill="1" applyBorder="1" applyAlignment="1">
      <alignment horizontal="center" vertical="center"/>
    </xf>
    <xf numFmtId="0" fontId="0" fillId="0" borderId="19" xfId="0" applyFill="1" applyBorder="1" applyAlignment="1">
      <alignment horizontal="center" vertical="center"/>
    </xf>
    <xf numFmtId="0" fontId="15" fillId="0" borderId="0" xfId="66" applyFont="1" applyFill="1"/>
    <xf numFmtId="0" fontId="66" fillId="0" borderId="0" xfId="66" applyFont="1" applyFill="1"/>
    <xf numFmtId="0" fontId="12" fillId="0" borderId="0" xfId="55" applyFont="1" applyFill="1" applyAlignment="1">
      <alignment horizontal="right" vertical="center"/>
    </xf>
    <xf numFmtId="0" fontId="12" fillId="0" borderId="0" xfId="55" applyFont="1" applyFill="1" applyAlignment="1">
      <alignment horizontal="right"/>
    </xf>
    <xf numFmtId="0" fontId="67" fillId="0" borderId="0" xfId="66" applyFont="1" applyFill="1" applyAlignment="1">
      <alignment horizontal="left" vertical="center"/>
    </xf>
    <xf numFmtId="0" fontId="67" fillId="0" borderId="0" xfId="66" applyFont="1" applyFill="1" applyAlignment="1">
      <alignment horizontal="center" vertical="center"/>
    </xf>
    <xf numFmtId="0" fontId="66" fillId="0" borderId="0" xfId="66" applyFont="1" applyFill="1" applyAlignment="1">
      <alignment horizontal="center"/>
    </xf>
    <xf numFmtId="0" fontId="63" fillId="0" borderId="0" xfId="66" applyFont="1" applyFill="1" applyBorder="1" applyAlignment="1">
      <alignment horizontal="center" vertical="center"/>
    </xf>
    <xf numFmtId="0" fontId="63" fillId="0" borderId="0" xfId="66" applyFont="1" applyFill="1" applyAlignment="1">
      <alignment horizontal="center" vertical="center"/>
    </xf>
    <xf numFmtId="0" fontId="56" fillId="0" borderId="0" xfId="67" applyFill="1"/>
    <xf numFmtId="0" fontId="11" fillId="0" borderId="0" xfId="55" applyFont="1" applyFill="1" applyBorder="1" applyAlignment="1">
      <alignment horizontal="center"/>
    </xf>
    <xf numFmtId="1" fontId="11" fillId="0" borderId="10" xfId="55" applyNumberFormat="1" applyFont="1" applyFill="1" applyBorder="1" applyAlignment="1">
      <alignment horizontal="center" vertical="center" wrapText="1"/>
    </xf>
    <xf numFmtId="0" fontId="11" fillId="0" borderId="0" xfId="55" applyFont="1" applyFill="1" applyAlignment="1">
      <alignment vertical="center" wrapText="1"/>
    </xf>
    <xf numFmtId="0" fontId="11" fillId="0" borderId="0" xfId="55" applyFont="1" applyFill="1" applyBorder="1" applyAlignment="1">
      <alignment vertical="center" wrapText="1"/>
    </xf>
    <xf numFmtId="0" fontId="11" fillId="0" borderId="10" xfId="55" applyNumberFormat="1" applyFont="1" applyFill="1" applyBorder="1" applyAlignment="1">
      <alignment horizontal="left" vertical="center" wrapText="1"/>
    </xf>
    <xf numFmtId="0" fontId="11" fillId="0" borderId="10" xfId="55" applyNumberFormat="1" applyFont="1" applyFill="1" applyBorder="1" applyAlignment="1">
      <alignment horizontal="center" vertical="center" wrapText="1"/>
    </xf>
    <xf numFmtId="9" fontId="11" fillId="0" borderId="10" xfId="55" applyNumberFormat="1" applyFont="1" applyFill="1" applyBorder="1" applyAlignment="1">
      <alignment horizontal="center" vertical="center" wrapText="1"/>
    </xf>
    <xf numFmtId="49" fontId="60" fillId="0" borderId="10" xfId="66" applyNumberFormat="1" applyFont="1" applyFill="1" applyBorder="1" applyAlignment="1">
      <alignment vertical="center"/>
    </xf>
    <xf numFmtId="0" fontId="60" fillId="0" borderId="11" xfId="66" applyFont="1" applyFill="1" applyBorder="1" applyAlignment="1">
      <alignment vertical="center" wrapText="1"/>
    </xf>
    <xf numFmtId="0" fontId="60" fillId="0" borderId="10" xfId="66" applyFont="1" applyFill="1" applyBorder="1" applyAlignment="1">
      <alignment horizontal="left" vertical="center" wrapText="1"/>
    </xf>
    <xf numFmtId="49" fontId="7" fillId="0" borderId="10" xfId="66" applyNumberFormat="1" applyFont="1" applyFill="1" applyBorder="1" applyAlignment="1">
      <alignment horizontal="center" vertical="center" wrapText="1"/>
    </xf>
    <xf numFmtId="49" fontId="7" fillId="0" borderId="10" xfId="66" applyNumberFormat="1" applyFont="1" applyFill="1" applyBorder="1" applyAlignment="1">
      <alignment horizontal="left" vertical="center" wrapText="1"/>
    </xf>
    <xf numFmtId="0" fontId="72" fillId="0" borderId="11" xfId="66" applyFont="1" applyFill="1" applyBorder="1" applyAlignment="1">
      <alignment horizontal="center" vertical="center" wrapText="1"/>
    </xf>
    <xf numFmtId="0" fontId="39" fillId="0" borderId="0" xfId="0" applyFont="1" applyFill="1" applyAlignment="1">
      <alignment horizontal="center" vertical="center"/>
    </xf>
    <xf numFmtId="0" fontId="4" fillId="0" borderId="0" xfId="66" applyFont="1" applyFill="1" applyBorder="1" applyAlignment="1">
      <alignment horizontal="center" vertical="center"/>
    </xf>
    <xf numFmtId="0" fontId="39" fillId="0" borderId="18" xfId="53" applyFont="1" applyFill="1" applyBorder="1" applyAlignment="1">
      <alignment horizontal="center" vertical="center" wrapText="1"/>
    </xf>
    <xf numFmtId="0" fontId="60" fillId="0" borderId="0" xfId="66" applyFont="1" applyFill="1" applyAlignment="1">
      <alignment horizontal="center" vertical="center"/>
    </xf>
    <xf numFmtId="0" fontId="61" fillId="0" borderId="0" xfId="66" applyFont="1" applyFill="1" applyAlignment="1">
      <alignment horizontal="center" vertical="center"/>
    </xf>
    <xf numFmtId="0" fontId="39" fillId="0" borderId="10" xfId="55" applyFont="1" applyFill="1" applyBorder="1" applyAlignment="1">
      <alignment horizontal="center" vertical="center" wrapText="1"/>
    </xf>
    <xf numFmtId="0" fontId="39" fillId="0" borderId="10" xfId="55" applyNumberFormat="1" applyFont="1" applyFill="1" applyBorder="1" applyAlignment="1">
      <alignment horizontal="center" vertical="center" wrapText="1"/>
    </xf>
    <xf numFmtId="0" fontId="39" fillId="0" borderId="0" xfId="55" applyFont="1" applyFill="1" applyAlignment="1">
      <alignment horizontal="center" vertical="top" wrapText="1"/>
    </xf>
    <xf numFmtId="0" fontId="11" fillId="0" borderId="0" xfId="55" applyFont="1" applyFill="1" applyBorder="1" applyAlignment="1">
      <alignment horizontal="left" wrapText="1"/>
    </xf>
    <xf numFmtId="0" fontId="44" fillId="0" borderId="0" xfId="55" applyFont="1" applyFill="1" applyAlignment="1">
      <alignment horizontal="center"/>
    </xf>
    <xf numFmtId="0" fontId="63" fillId="0" borderId="0" xfId="66" applyFont="1" applyFill="1" applyBorder="1" applyAlignment="1">
      <alignment vertical="center"/>
    </xf>
    <xf numFmtId="0" fontId="61" fillId="0" borderId="0" xfId="66" applyFont="1" applyFill="1" applyAlignment="1">
      <alignment vertical="center"/>
    </xf>
    <xf numFmtId="0" fontId="39" fillId="0" borderId="10" xfId="55" applyFont="1" applyFill="1" applyBorder="1" applyAlignment="1">
      <alignment vertical="center" wrapText="1"/>
    </xf>
    <xf numFmtId="0" fontId="60" fillId="0" borderId="0" xfId="66" applyFont="1" applyFill="1" applyAlignment="1">
      <alignment vertical="center"/>
    </xf>
    <xf numFmtId="0" fontId="69" fillId="0" borderId="0" xfId="66" applyFont="1" applyFill="1" applyAlignment="1">
      <alignment vertical="center"/>
    </xf>
    <xf numFmtId="0" fontId="5" fillId="0" borderId="0" xfId="66" applyFont="1" applyFill="1" applyAlignment="1">
      <alignment vertical="center"/>
    </xf>
    <xf numFmtId="0" fontId="5" fillId="0" borderId="0" xfId="66" applyFont="1" applyFill="1" applyAlignment="1">
      <alignment horizontal="center" vertical="center"/>
    </xf>
    <xf numFmtId="0" fontId="39" fillId="0" borderId="0" xfId="55" applyFont="1" applyFill="1" applyAlignment="1">
      <alignment vertical="center" wrapText="1"/>
    </xf>
    <xf numFmtId="0" fontId="9" fillId="0" borderId="0" xfId="66" applyFont="1" applyFill="1" applyAlignment="1">
      <alignment vertical="center"/>
    </xf>
    <xf numFmtId="0" fontId="7" fillId="0" borderId="0" xfId="66" applyFont="1" applyFill="1" applyAlignment="1">
      <alignment vertical="center"/>
    </xf>
    <xf numFmtId="0" fontId="37" fillId="0" borderId="10" xfId="55" applyFont="1" applyFill="1" applyBorder="1" applyAlignment="1">
      <alignment horizontal="justify"/>
    </xf>
    <xf numFmtId="2" fontId="37" fillId="0" borderId="10" xfId="55" applyNumberFormat="1" applyFont="1" applyFill="1" applyBorder="1" applyAlignment="1">
      <alignment horizontal="justify"/>
    </xf>
    <xf numFmtId="2" fontId="37" fillId="0" borderId="10" xfId="55" applyNumberFormat="1" applyFont="1" applyFill="1" applyBorder="1" applyAlignment="1">
      <alignment horizontal="justify" vertical="top" wrapText="1"/>
    </xf>
    <xf numFmtId="9" fontId="37" fillId="0" borderId="10" xfId="55" applyNumberFormat="1" applyFont="1" applyFill="1" applyBorder="1" applyAlignment="1">
      <alignment horizontal="justify" vertical="top" wrapText="1"/>
    </xf>
    <xf numFmtId="0" fontId="37" fillId="0" borderId="10" xfId="55" applyFont="1" applyFill="1" applyBorder="1" applyAlignment="1">
      <alignment vertical="top" wrapText="1"/>
    </xf>
    <xf numFmtId="0" fontId="48" fillId="0" borderId="0" xfId="65" applyFont="1" applyFill="1"/>
    <xf numFmtId="0" fontId="36" fillId="0" borderId="10" xfId="65" applyFont="1" applyFill="1" applyBorder="1" applyAlignment="1">
      <alignment horizontal="center" vertical="center" wrapText="1"/>
    </xf>
    <xf numFmtId="0" fontId="50" fillId="0" borderId="10" xfId="65" applyFont="1" applyFill="1" applyBorder="1" applyAlignment="1">
      <alignment horizontal="center" vertical="center"/>
    </xf>
    <xf numFmtId="0" fontId="50" fillId="0" borderId="0" xfId="65" applyFont="1" applyFill="1"/>
    <xf numFmtId="1" fontId="55" fillId="0" borderId="10" xfId="65" applyNumberFormat="1" applyFont="1" applyFill="1" applyBorder="1" applyAlignment="1">
      <alignment horizontal="center" vertical="center" wrapText="1"/>
    </xf>
    <xf numFmtId="49" fontId="55" fillId="0" borderId="10" xfId="65" applyNumberFormat="1" applyFont="1" applyFill="1" applyBorder="1" applyAlignment="1">
      <alignment horizontal="center" vertical="center" wrapText="1"/>
    </xf>
    <xf numFmtId="0" fontId="39" fillId="0" borderId="10" xfId="55" applyFont="1" applyFill="1" applyBorder="1" applyAlignment="1">
      <alignment vertical="top" wrapText="1"/>
    </xf>
    <xf numFmtId="0" fontId="11" fillId="0" borderId="10" xfId="55" applyFont="1" applyFill="1" applyBorder="1" applyAlignment="1">
      <alignment horizontal="center" vertical="center" wrapText="1"/>
    </xf>
    <xf numFmtId="0" fontId="11" fillId="0" borderId="10" xfId="55" applyFont="1" applyFill="1" applyBorder="1" applyAlignment="1">
      <alignment horizontal="justify" vertical="center" wrapText="1"/>
    </xf>
    <xf numFmtId="14" fontId="11" fillId="0" borderId="10" xfId="55" applyNumberFormat="1" applyFont="1" applyFill="1" applyBorder="1" applyAlignment="1">
      <alignment horizontal="center" vertical="center" wrapText="1"/>
    </xf>
    <xf numFmtId="14" fontId="11" fillId="0" borderId="10" xfId="55" applyNumberFormat="1" applyFont="1" applyFill="1" applyBorder="1" applyAlignment="1">
      <alignment vertical="center" wrapText="1"/>
    </xf>
    <xf numFmtId="0" fontId="0" fillId="0" borderId="0" xfId="0" applyFill="1"/>
    <xf numFmtId="0" fontId="70" fillId="0" borderId="20" xfId="55" applyFont="1" applyFill="1" applyBorder="1" applyAlignment="1">
      <alignment horizontal="center" vertical="center" wrapText="1"/>
    </xf>
    <xf numFmtId="0" fontId="70" fillId="0" borderId="13" xfId="55" applyFont="1" applyFill="1" applyBorder="1" applyAlignment="1">
      <alignment horizontal="center" vertical="center" wrapText="1"/>
    </xf>
    <xf numFmtId="0" fontId="70" fillId="0" borderId="21" xfId="55" applyFont="1" applyFill="1" applyBorder="1" applyAlignment="1">
      <alignment horizontal="center" vertical="center" wrapText="1"/>
    </xf>
    <xf numFmtId="4" fontId="11" fillId="0" borderId="10" xfId="55" applyNumberFormat="1" applyFont="1" applyFill="1" applyBorder="1" applyAlignment="1">
      <alignment horizontal="center" vertical="center" wrapText="1"/>
    </xf>
    <xf numFmtId="9" fontId="11" fillId="0" borderId="10" xfId="76" applyFont="1" applyFill="1" applyBorder="1" applyAlignment="1">
      <alignment horizontal="center" vertical="center" wrapText="1"/>
    </xf>
    <xf numFmtId="3" fontId="11" fillId="0" borderId="10" xfId="55" applyNumberFormat="1" applyFont="1" applyFill="1" applyBorder="1" applyAlignment="1">
      <alignment horizontal="center" vertical="center" wrapText="1"/>
    </xf>
    <xf numFmtId="0" fontId="66" fillId="0" borderId="0" xfId="66" applyFont="1" applyFill="1" applyBorder="1"/>
    <xf numFmtId="0" fontId="62" fillId="0" borderId="0" xfId="66" applyFont="1" applyFill="1" applyAlignment="1">
      <alignment vertical="center"/>
    </xf>
    <xf numFmtId="0" fontId="68" fillId="0" borderId="0" xfId="66" applyFont="1" applyFill="1"/>
    <xf numFmtId="0" fontId="70" fillId="0" borderId="10" xfId="66" applyFont="1" applyFill="1" applyBorder="1" applyAlignment="1">
      <alignment horizontal="center" vertical="center" wrapText="1"/>
    </xf>
    <xf numFmtId="0" fontId="70" fillId="0" borderId="10" xfId="66" applyFont="1" applyFill="1" applyBorder="1" applyAlignment="1">
      <alignment horizontal="center" vertical="center"/>
    </xf>
    <xf numFmtId="0" fontId="61" fillId="0" borderId="10" xfId="66" applyFont="1" applyFill="1" applyBorder="1" applyAlignment="1">
      <alignment horizontal="center" vertical="center"/>
    </xf>
    <xf numFmtId="0" fontId="68" fillId="0" borderId="0" xfId="66" applyFont="1" applyFill="1" applyBorder="1"/>
    <xf numFmtId="0" fontId="60" fillId="0" borderId="10" xfId="66" applyFont="1" applyFill="1" applyBorder="1" applyAlignment="1">
      <alignment horizontal="center" vertical="center" wrapText="1"/>
    </xf>
    <xf numFmtId="0" fontId="60" fillId="0" borderId="11" xfId="66" applyFont="1" applyFill="1" applyBorder="1" applyAlignment="1">
      <alignment horizontal="center" vertical="center" wrapText="1"/>
    </xf>
    <xf numFmtId="0" fontId="59" fillId="0" borderId="0" xfId="66" applyFill="1" applyBorder="1"/>
    <xf numFmtId="0" fontId="59" fillId="0" borderId="0" xfId="66" applyFill="1"/>
    <xf numFmtId="0" fontId="57" fillId="0" borderId="10" xfId="0" applyFont="1" applyFill="1" applyBorder="1" applyAlignment="1">
      <alignment horizontal="center" vertical="center"/>
    </xf>
    <xf numFmtId="0" fontId="57" fillId="0" borderId="10" xfId="0" applyFont="1" applyFill="1" applyBorder="1" applyAlignment="1">
      <alignment horizontal="center" vertical="center" wrapText="1"/>
    </xf>
    <xf numFmtId="0" fontId="57" fillId="0" borderId="19" xfId="0" applyFont="1" applyFill="1" applyBorder="1" applyAlignment="1">
      <alignment horizontal="center" vertical="center" wrapText="1"/>
    </xf>
    <xf numFmtId="0" fontId="57" fillId="0" borderId="13"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57" fillId="0" borderId="0" xfId="0" applyFont="1" applyFill="1"/>
    <xf numFmtId="0" fontId="13" fillId="0" borderId="0" xfId="66" applyFont="1" applyFill="1" applyAlignment="1">
      <alignment horizontal="left" vertical="center"/>
    </xf>
    <xf numFmtId="0" fontId="10" fillId="0" borderId="0" xfId="66" applyFont="1" applyFill="1" applyBorder="1"/>
    <xf numFmtId="0" fontId="6" fillId="0" borderId="0" xfId="66" applyFont="1" applyFill="1"/>
    <xf numFmtId="0" fontId="4" fillId="0" borderId="0" xfId="66" applyFont="1" applyFill="1" applyAlignment="1">
      <alignment horizontal="center" vertical="center"/>
    </xf>
    <xf numFmtId="0" fontId="8" fillId="0" borderId="0" xfId="66" applyFont="1" applyFill="1" applyAlignment="1">
      <alignment vertical="center"/>
    </xf>
    <xf numFmtId="0" fontId="7" fillId="0" borderId="10" xfId="66" applyFont="1" applyFill="1" applyBorder="1" applyAlignment="1">
      <alignment vertical="center" wrapText="1"/>
    </xf>
    <xf numFmtId="0" fontId="7" fillId="0" borderId="11" xfId="66" applyFont="1" applyFill="1" applyBorder="1" applyAlignment="1">
      <alignment horizontal="center" vertical="center" wrapText="1"/>
    </xf>
    <xf numFmtId="0" fontId="7" fillId="0" borderId="10" xfId="66" applyFont="1" applyFill="1" applyBorder="1" applyAlignment="1">
      <alignment horizontal="center" vertical="center" wrapText="1"/>
    </xf>
    <xf numFmtId="0" fontId="7" fillId="0" borderId="0" xfId="66" applyFont="1" applyFill="1" applyBorder="1" applyAlignment="1">
      <alignment vertical="center"/>
    </xf>
    <xf numFmtId="0" fontId="6" fillId="0" borderId="0" xfId="66" applyFont="1" applyFill="1" applyBorder="1"/>
    <xf numFmtId="0" fontId="7" fillId="0" borderId="11" xfId="66" applyFont="1" applyFill="1" applyBorder="1" applyAlignment="1">
      <alignment vertical="center" wrapText="1"/>
    </xf>
    <xf numFmtId="1" fontId="60" fillId="0" borderId="10" xfId="66" applyNumberFormat="1" applyFont="1" applyFill="1" applyBorder="1" applyAlignment="1">
      <alignment horizontal="left" vertical="center" wrapText="1"/>
    </xf>
    <xf numFmtId="2" fontId="73" fillId="0" borderId="10" xfId="66" applyNumberFormat="1" applyFont="1" applyFill="1" applyBorder="1" applyAlignment="1">
      <alignment horizontal="center"/>
    </xf>
    <xf numFmtId="0" fontId="73" fillId="0" borderId="10" xfId="66" applyFont="1" applyFill="1" applyBorder="1" applyAlignment="1">
      <alignment horizontal="center"/>
    </xf>
    <xf numFmtId="0" fontId="60" fillId="0" borderId="10" xfId="66" applyFont="1" applyFill="1" applyBorder="1" applyAlignment="1">
      <alignment vertical="center" wrapText="1"/>
    </xf>
    <xf numFmtId="0" fontId="11" fillId="0" borderId="0" xfId="53" applyFont="1" applyFill="1" applyAlignment="1">
      <alignment horizontal="left"/>
    </xf>
    <xf numFmtId="0" fontId="11" fillId="0" borderId="0" xfId="53" applyFont="1" applyFill="1" applyAlignment="1">
      <alignment horizontal="left" vertical="center"/>
    </xf>
    <xf numFmtId="0" fontId="39" fillId="0" borderId="10" xfId="53" applyFont="1" applyFill="1" applyBorder="1" applyAlignment="1">
      <alignment horizontal="center" vertical="top"/>
    </xf>
    <xf numFmtId="0" fontId="39" fillId="0" borderId="10" xfId="53" applyFont="1" applyFill="1" applyBorder="1" applyAlignment="1">
      <alignment horizontal="center" vertical="center"/>
    </xf>
    <xf numFmtId="0" fontId="39" fillId="0" borderId="10" xfId="53" applyFont="1" applyFill="1" applyBorder="1" applyAlignment="1">
      <alignment horizontal="left" vertical="center" wrapText="1"/>
    </xf>
    <xf numFmtId="0" fontId="39" fillId="0" borderId="10" xfId="53" applyFont="1" applyFill="1" applyBorder="1" applyAlignment="1">
      <alignment horizontal="left" vertical="center"/>
    </xf>
    <xf numFmtId="49" fontId="11" fillId="0" borderId="0" xfId="53" applyNumberFormat="1" applyFont="1" applyFill="1" applyBorder="1" applyAlignment="1">
      <alignment horizontal="left" vertical="center" wrapText="1"/>
    </xf>
    <xf numFmtId="0" fontId="11" fillId="0" borderId="0" xfId="53" applyFont="1" applyFill="1" applyBorder="1" applyAlignment="1">
      <alignment horizontal="left" vertical="center" wrapText="1"/>
    </xf>
    <xf numFmtId="0" fontId="11" fillId="0" borderId="0" xfId="53" applyFont="1" applyFill="1" applyBorder="1" applyAlignment="1">
      <alignment horizontal="left"/>
    </xf>
    <xf numFmtId="0" fontId="42" fillId="0" borderId="0" xfId="53" applyFont="1" applyFill="1" applyAlignment="1">
      <alignment horizontal="left"/>
    </xf>
    <xf numFmtId="0" fontId="41" fillId="0" borderId="0" xfId="53" applyFont="1" applyFill="1" applyAlignment="1">
      <alignment horizontal="left"/>
    </xf>
    <xf numFmtId="0" fontId="41" fillId="0" borderId="0" xfId="53" applyFont="1" applyFill="1" applyBorder="1" applyAlignment="1">
      <alignment horizontal="left"/>
    </xf>
    <xf numFmtId="0" fontId="11" fillId="0" borderId="10" xfId="53" applyFont="1" applyFill="1" applyBorder="1" applyAlignment="1">
      <alignment horizontal="center" vertical="top"/>
    </xf>
    <xf numFmtId="0" fontId="11" fillId="0" borderId="10" xfId="53" applyFont="1" applyFill="1" applyBorder="1" applyAlignment="1">
      <alignment horizontal="left" vertical="center"/>
    </xf>
    <xf numFmtId="0" fontId="11" fillId="0" borderId="10" xfId="53" applyFont="1" applyFill="1" applyBorder="1" applyAlignment="1">
      <alignment horizontal="center" vertical="center" wrapText="1"/>
    </xf>
    <xf numFmtId="0" fontId="11" fillId="0" borderId="0" xfId="53" applyNumberFormat="1" applyFont="1" applyFill="1" applyBorder="1" applyAlignment="1">
      <alignment horizontal="left"/>
    </xf>
    <xf numFmtId="0" fontId="11" fillId="0" borderId="0" xfId="53" applyNumberFormat="1" applyFont="1" applyFill="1" applyBorder="1" applyAlignment="1">
      <alignment vertical="center"/>
    </xf>
    <xf numFmtId="0" fontId="11" fillId="0" borderId="0" xfId="53" applyNumberFormat="1" applyFont="1" applyFill="1" applyBorder="1" applyAlignment="1">
      <alignment vertical="top" wrapText="1"/>
    </xf>
    <xf numFmtId="0" fontId="11" fillId="0" borderId="0" xfId="53" applyNumberFormat="1" applyFont="1" applyFill="1" applyBorder="1" applyAlignment="1">
      <alignment horizontal="left" vertical="center"/>
    </xf>
    <xf numFmtId="0" fontId="36" fillId="0" borderId="10" xfId="66" applyFont="1" applyFill="1" applyBorder="1" applyAlignment="1">
      <alignment horizontal="center" vertical="center" wrapText="1"/>
    </xf>
    <xf numFmtId="0" fontId="36" fillId="0" borderId="11" xfId="66" applyFont="1" applyFill="1" applyBorder="1" applyAlignment="1">
      <alignment horizontal="center" vertical="center" wrapText="1"/>
    </xf>
    <xf numFmtId="0" fontId="70" fillId="0" borderId="11" xfId="66" applyFont="1" applyFill="1" applyBorder="1" applyAlignment="1">
      <alignment horizontal="center" vertical="center" wrapText="1"/>
    </xf>
    <xf numFmtId="2" fontId="70" fillId="0" borderId="11" xfId="66" applyNumberFormat="1" applyFont="1" applyFill="1" applyBorder="1" applyAlignment="1">
      <alignment horizontal="center" vertical="center" wrapText="1"/>
    </xf>
    <xf numFmtId="0" fontId="63" fillId="0" borderId="10" xfId="66" applyFont="1" applyFill="1" applyBorder="1" applyAlignment="1">
      <alignment horizontal="center" vertical="center"/>
    </xf>
    <xf numFmtId="0" fontId="57" fillId="0" borderId="10" xfId="66" applyFont="1" applyFill="1" applyBorder="1" applyAlignment="1">
      <alignment horizontal="center" vertical="center"/>
    </xf>
    <xf numFmtId="0" fontId="57" fillId="0" borderId="11" xfId="66" applyFont="1" applyFill="1" applyBorder="1" applyAlignment="1">
      <alignment horizontal="center" vertical="center"/>
    </xf>
    <xf numFmtId="0" fontId="59" fillId="0" borderId="10" xfId="66" applyFill="1" applyBorder="1"/>
    <xf numFmtId="0" fontId="60" fillId="0" borderId="11" xfId="66" applyFont="1" applyFill="1" applyBorder="1" applyAlignment="1">
      <alignment horizontal="left" vertical="center" wrapText="1"/>
    </xf>
    <xf numFmtId="2" fontId="60" fillId="0" borderId="10" xfId="66" applyNumberFormat="1" applyFont="1" applyFill="1" applyBorder="1" applyAlignment="1">
      <alignment horizontal="left" vertical="center"/>
    </xf>
    <xf numFmtId="0" fontId="11" fillId="0" borderId="10" xfId="53" applyFont="1" applyFill="1" applyBorder="1" applyAlignment="1">
      <alignment horizontal="left" vertical="center" wrapText="1"/>
    </xf>
    <xf numFmtId="14" fontId="60" fillId="0" borderId="10" xfId="65" applyNumberFormat="1" applyFont="1" applyFill="1" applyBorder="1" applyAlignment="1">
      <alignment horizontal="center" vertical="center" wrapText="1"/>
    </xf>
    <xf numFmtId="0" fontId="5" fillId="0" borderId="0" xfId="66" applyFont="1" applyFill="1" applyAlignment="1">
      <alignment horizontal="center" vertical="center"/>
    </xf>
    <xf numFmtId="0" fontId="4" fillId="0" borderId="0" xfId="66" applyFont="1" applyFill="1" applyBorder="1" applyAlignment="1">
      <alignment horizontal="center" vertical="center"/>
    </xf>
    <xf numFmtId="0" fontId="39" fillId="0" borderId="10" xfId="55" applyFont="1" applyFill="1" applyBorder="1" applyAlignment="1">
      <alignment horizontal="center" vertical="center" wrapText="1"/>
    </xf>
    <xf numFmtId="0" fontId="11" fillId="0" borderId="0" xfId="55" applyFont="1" applyFill="1" applyAlignment="1">
      <alignment horizontal="center"/>
    </xf>
    <xf numFmtId="0" fontId="39" fillId="0" borderId="13" xfId="55" applyFont="1" applyFill="1" applyBorder="1" applyAlignment="1">
      <alignment horizontal="center" vertical="center" wrapText="1"/>
    </xf>
    <xf numFmtId="0" fontId="5" fillId="0" borderId="0" xfId="66" applyFont="1" applyFill="1" applyAlignment="1">
      <alignment vertical="center"/>
    </xf>
    <xf numFmtId="0" fontId="4" fillId="0" borderId="0" xfId="66" applyFont="1" applyFill="1" applyBorder="1" applyAlignment="1">
      <alignment vertical="center"/>
    </xf>
    <xf numFmtId="0" fontId="11" fillId="0" borderId="13" xfId="55" applyFont="1" applyFill="1" applyBorder="1" applyAlignment="1">
      <alignment horizontal="center" vertical="center" wrapText="1"/>
    </xf>
    <xf numFmtId="49" fontId="60" fillId="0" borderId="11" xfId="66" applyNumberFormat="1" applyFont="1" applyFill="1" applyBorder="1" applyAlignment="1">
      <alignment horizontal="center" vertical="center"/>
    </xf>
    <xf numFmtId="49" fontId="60" fillId="0" borderId="22" xfId="66" applyNumberFormat="1" applyFont="1" applyFill="1" applyBorder="1" applyAlignment="1">
      <alignment horizontal="center" vertical="center"/>
    </xf>
    <xf numFmtId="49" fontId="60" fillId="0" borderId="19" xfId="66" applyNumberFormat="1" applyFont="1" applyFill="1" applyBorder="1" applyAlignment="1">
      <alignment horizontal="center" vertical="center"/>
    </xf>
    <xf numFmtId="0" fontId="39" fillId="0" borderId="0" xfId="0" applyFont="1" applyFill="1" applyAlignment="1">
      <alignment horizontal="center" vertical="center"/>
    </xf>
    <xf numFmtId="0" fontId="60" fillId="0" borderId="0" xfId="66" applyFont="1" applyFill="1" applyAlignment="1">
      <alignment horizontal="center" vertical="center"/>
    </xf>
    <xf numFmtId="0" fontId="71" fillId="0" borderId="0" xfId="66" applyFont="1" applyFill="1" applyAlignment="1">
      <alignment horizontal="center" vertical="center" wrapText="1"/>
    </xf>
    <xf numFmtId="0" fontId="71" fillId="0" borderId="0" xfId="66" applyFont="1" applyFill="1" applyAlignment="1">
      <alignment horizontal="center" vertical="center"/>
    </xf>
    <xf numFmtId="0" fontId="5" fillId="0" borderId="0" xfId="66" applyFont="1" applyFill="1" applyAlignment="1">
      <alignment horizontal="center" vertical="center"/>
    </xf>
    <xf numFmtId="0" fontId="47" fillId="0" borderId="0" xfId="66" applyFont="1" applyFill="1" applyAlignment="1">
      <alignment horizontal="center" vertical="center"/>
    </xf>
    <xf numFmtId="0" fontId="7" fillId="0" borderId="0" xfId="66" applyFont="1" applyFill="1" applyAlignment="1">
      <alignment horizontal="center" vertical="center"/>
    </xf>
    <xf numFmtId="0" fontId="47" fillId="0" borderId="0" xfId="66" applyFont="1" applyFill="1" applyAlignment="1">
      <alignment horizontal="center" vertical="center" wrapText="1"/>
    </xf>
    <xf numFmtId="0" fontId="4" fillId="0" borderId="0" xfId="66" applyFont="1" applyFill="1" applyBorder="1" applyAlignment="1">
      <alignment horizontal="center" vertical="center"/>
    </xf>
    <xf numFmtId="0" fontId="36" fillId="0" borderId="13" xfId="66" applyFont="1" applyFill="1" applyBorder="1" applyAlignment="1">
      <alignment horizontal="center" vertical="center" wrapText="1"/>
    </xf>
    <xf numFmtId="0" fontId="36" fillId="0" borderId="10" xfId="66" applyFont="1" applyFill="1" applyBorder="1" applyAlignment="1">
      <alignment horizontal="center" vertical="center" wrapText="1"/>
    </xf>
    <xf numFmtId="0" fontId="7" fillId="0" borderId="23" xfId="66" applyFont="1" applyFill="1" applyBorder="1" applyAlignment="1">
      <alignment vertical="center"/>
    </xf>
    <xf numFmtId="0" fontId="4" fillId="0" borderId="0" xfId="66" applyFont="1" applyFill="1" applyAlignment="1">
      <alignment horizontal="center" vertical="center"/>
    </xf>
    <xf numFmtId="0" fontId="8" fillId="0" borderId="0" xfId="66" applyFont="1" applyFill="1" applyAlignment="1">
      <alignment horizontal="center" vertical="center" wrapText="1"/>
    </xf>
    <xf numFmtId="0" fontId="36" fillId="0" borderId="18" xfId="66" applyFont="1" applyFill="1" applyBorder="1" applyAlignment="1">
      <alignment horizontal="center" vertical="center" wrapText="1"/>
    </xf>
    <xf numFmtId="0" fontId="5" fillId="0" borderId="13" xfId="66" applyFont="1" applyFill="1" applyBorder="1" applyAlignment="1">
      <alignment horizontal="center" vertical="center" wrapText="1"/>
    </xf>
    <xf numFmtId="0" fontId="5" fillId="0" borderId="10" xfId="66" applyFont="1" applyFill="1" applyBorder="1" applyAlignment="1">
      <alignment horizontal="center" vertical="center" wrapText="1"/>
    </xf>
    <xf numFmtId="0" fontId="36" fillId="0" borderId="11" xfId="66" applyFont="1" applyFill="1" applyBorder="1" applyAlignment="1">
      <alignment horizontal="center" vertical="center" wrapText="1"/>
    </xf>
    <xf numFmtId="0" fontId="36" fillId="0" borderId="19" xfId="66" applyFont="1" applyFill="1" applyBorder="1" applyAlignment="1">
      <alignment horizontal="center" vertical="center" wrapText="1"/>
    </xf>
    <xf numFmtId="0" fontId="9" fillId="0" borderId="0" xfId="66" applyFont="1" applyFill="1" applyAlignment="1">
      <alignment horizontal="center" vertical="center"/>
    </xf>
    <xf numFmtId="49" fontId="11" fillId="0" borderId="0" xfId="53" applyNumberFormat="1" applyFont="1" applyFill="1" applyBorder="1" applyAlignment="1">
      <alignment horizontal="left" vertical="top"/>
    </xf>
    <xf numFmtId="0" fontId="39" fillId="0" borderId="24" xfId="53" applyFont="1" applyFill="1" applyBorder="1" applyAlignment="1">
      <alignment horizontal="center" vertical="center" wrapText="1"/>
    </xf>
    <xf numFmtId="0" fontId="39" fillId="0" borderId="25" xfId="53" applyFont="1" applyFill="1" applyBorder="1" applyAlignment="1">
      <alignment horizontal="center" vertical="center" wrapText="1"/>
    </xf>
    <xf numFmtId="0" fontId="39" fillId="0" borderId="26" xfId="53" applyFont="1" applyFill="1" applyBorder="1" applyAlignment="1">
      <alignment vertical="center" wrapText="1"/>
    </xf>
    <xf numFmtId="0" fontId="39" fillId="0" borderId="27" xfId="53" applyFont="1" applyFill="1" applyBorder="1" applyAlignment="1">
      <alignment vertical="center" wrapText="1"/>
    </xf>
    <xf numFmtId="0" fontId="39" fillId="0" borderId="26" xfId="53" applyFont="1" applyFill="1" applyBorder="1" applyAlignment="1">
      <alignment horizontal="center" vertical="center" wrapText="1"/>
    </xf>
    <xf numFmtId="0" fontId="39" fillId="0" borderId="13" xfId="53" applyFont="1" applyFill="1" applyBorder="1" applyAlignment="1">
      <alignment horizontal="center" vertical="center" wrapText="1"/>
    </xf>
    <xf numFmtId="0" fontId="39" fillId="0" borderId="18" xfId="53" applyFont="1" applyFill="1" applyBorder="1" applyAlignment="1">
      <alignment vertical="center" wrapText="1"/>
    </xf>
    <xf numFmtId="0" fontId="8" fillId="0" borderId="0" xfId="66" applyFont="1" applyFill="1" applyAlignment="1">
      <alignment horizontal="center" vertical="center"/>
    </xf>
    <xf numFmtId="0" fontId="11" fillId="0" borderId="23" xfId="53" applyFont="1" applyFill="1" applyBorder="1" applyAlignment="1">
      <alignment horizontal="left" vertical="center"/>
    </xf>
    <xf numFmtId="0" fontId="39" fillId="0" borderId="13" xfId="53" applyFont="1" applyFill="1" applyBorder="1" applyAlignment="1">
      <alignment horizontal="center" vertical="center"/>
    </xf>
    <xf numFmtId="0" fontId="39" fillId="0" borderId="12" xfId="53" applyFont="1" applyFill="1" applyBorder="1" applyAlignment="1">
      <alignment horizontal="center" vertical="center"/>
    </xf>
    <xf numFmtId="0" fontId="39" fillId="0" borderId="18" xfId="53" applyFont="1" applyFill="1" applyBorder="1" applyAlignment="1">
      <alignment vertical="center"/>
    </xf>
    <xf numFmtId="0" fontId="39" fillId="0" borderId="12" xfId="53" applyFont="1" applyFill="1" applyBorder="1" applyAlignment="1">
      <alignment vertical="center" wrapText="1"/>
    </xf>
    <xf numFmtId="0" fontId="39" fillId="0" borderId="11" xfId="53" applyFont="1" applyFill="1" applyBorder="1" applyAlignment="1">
      <alignment horizontal="center" vertical="center" wrapText="1"/>
    </xf>
    <xf numFmtId="0" fontId="39" fillId="0" borderId="19" xfId="53" applyFont="1" applyFill="1" applyBorder="1" applyAlignment="1">
      <alignment horizontal="center" vertical="center" wrapText="1"/>
    </xf>
    <xf numFmtId="0" fontId="39" fillId="0" borderId="22" xfId="53" applyFont="1" applyFill="1" applyBorder="1" applyAlignment="1">
      <alignment horizontal="center" vertical="center" wrapText="1"/>
    </xf>
    <xf numFmtId="0" fontId="39" fillId="0" borderId="12" xfId="53" applyFont="1" applyFill="1" applyBorder="1" applyAlignment="1">
      <alignment horizontal="center" vertical="center" wrapText="1"/>
    </xf>
    <xf numFmtId="0" fontId="61" fillId="0" borderId="0" xfId="66" applyFont="1" applyFill="1" applyAlignment="1">
      <alignment horizontal="center" vertical="center"/>
    </xf>
    <xf numFmtId="0" fontId="69" fillId="0" borderId="0" xfId="66" applyFont="1" applyFill="1" applyAlignment="1">
      <alignment horizontal="center" vertical="center"/>
    </xf>
    <xf numFmtId="0" fontId="63" fillId="0" borderId="0" xfId="66" applyFont="1" applyFill="1" applyBorder="1" applyAlignment="1">
      <alignment horizontal="center" vertical="center"/>
    </xf>
    <xf numFmtId="0" fontId="69" fillId="0" borderId="0" xfId="66" applyFont="1" applyFill="1" applyAlignment="1">
      <alignment horizontal="center" vertical="center" wrapText="1"/>
    </xf>
    <xf numFmtId="0" fontId="64" fillId="0" borderId="0" xfId="65" applyFont="1" applyFill="1" applyAlignment="1">
      <alignment horizontal="center"/>
    </xf>
    <xf numFmtId="0" fontId="57" fillId="0" borderId="11" xfId="0" applyFont="1" applyFill="1" applyBorder="1" applyAlignment="1">
      <alignment horizontal="center" vertical="center"/>
    </xf>
    <xf numFmtId="0" fontId="57" fillId="0" borderId="22" xfId="0" applyFont="1" applyFill="1" applyBorder="1" applyAlignment="1">
      <alignment horizontal="center" vertical="center"/>
    </xf>
    <xf numFmtId="0" fontId="57" fillId="0" borderId="19" xfId="0" applyFont="1" applyFill="1" applyBorder="1" applyAlignment="1">
      <alignment horizontal="center" vertical="center"/>
    </xf>
    <xf numFmtId="0" fontId="57" fillId="0" borderId="11" xfId="0" applyFont="1" applyFill="1" applyBorder="1" applyAlignment="1">
      <alignment horizontal="center" vertical="center" wrapText="1"/>
    </xf>
    <xf numFmtId="0" fontId="57" fillId="0" borderId="22" xfId="0" applyFont="1" applyFill="1" applyBorder="1" applyAlignment="1">
      <alignment horizontal="center" vertical="center" wrapText="1"/>
    </xf>
    <xf numFmtId="0" fontId="57" fillId="0" borderId="19" xfId="0" applyFont="1" applyFill="1" applyBorder="1" applyAlignment="1">
      <alignment horizontal="center" vertical="center" wrapText="1"/>
    </xf>
    <xf numFmtId="0" fontId="65" fillId="0" borderId="0" xfId="65" applyFont="1" applyFill="1" applyAlignment="1">
      <alignment horizontal="center"/>
    </xf>
    <xf numFmtId="0" fontId="65" fillId="0" borderId="23" xfId="65" applyFont="1" applyFill="1" applyBorder="1" applyAlignment="1"/>
    <xf numFmtId="0" fontId="63" fillId="0" borderId="0" xfId="66" applyFont="1" applyFill="1" applyAlignment="1">
      <alignment horizontal="center" vertical="center"/>
    </xf>
    <xf numFmtId="0" fontId="61" fillId="0" borderId="0" xfId="66" applyFont="1" applyFill="1" applyAlignment="1">
      <alignment horizontal="center" vertical="center" wrapText="1"/>
    </xf>
    <xf numFmtId="0" fontId="70" fillId="0" borderId="13" xfId="66" applyFont="1" applyFill="1" applyBorder="1" applyAlignment="1">
      <alignment horizontal="center" vertical="center" wrapText="1"/>
    </xf>
    <xf numFmtId="0" fontId="70" fillId="0" borderId="10" xfId="66" applyFont="1" applyFill="1" applyBorder="1" applyAlignment="1">
      <alignment horizontal="center" vertical="center" wrapText="1"/>
    </xf>
    <xf numFmtId="0" fontId="70" fillId="0" borderId="11" xfId="66" applyFont="1" applyFill="1" applyBorder="1" applyAlignment="1">
      <alignment horizontal="center" vertical="center" wrapText="1"/>
    </xf>
    <xf numFmtId="0" fontId="70" fillId="0" borderId="22" xfId="66" applyFont="1" applyFill="1" applyBorder="1" applyAlignment="1">
      <alignment horizontal="center" vertical="center" wrapText="1"/>
    </xf>
    <xf numFmtId="0" fontId="70" fillId="0" borderId="19" xfId="66" applyFont="1" applyFill="1" applyBorder="1" applyAlignment="1">
      <alignment horizontal="center" vertical="center" wrapText="1"/>
    </xf>
    <xf numFmtId="0" fontId="70" fillId="0" borderId="31" xfId="55" applyFont="1" applyFill="1" applyBorder="1" applyAlignment="1">
      <alignment horizontal="center" vertical="center" wrapText="1"/>
    </xf>
    <xf numFmtId="0" fontId="70" fillId="0" borderId="19" xfId="55" applyFont="1" applyFill="1" applyBorder="1" applyAlignment="1">
      <alignment vertical="center" wrapText="1"/>
    </xf>
    <xf numFmtId="0" fontId="70" fillId="0" borderId="11" xfId="55" applyFont="1" applyFill="1" applyBorder="1" applyAlignment="1">
      <alignment horizontal="center" vertical="center" wrapText="1"/>
    </xf>
    <xf numFmtId="0" fontId="70" fillId="0" borderId="32" xfId="55" applyFont="1" applyFill="1" applyBorder="1" applyAlignment="1">
      <alignment horizontal="center" vertical="center" wrapText="1"/>
    </xf>
    <xf numFmtId="0" fontId="70" fillId="0" borderId="28" xfId="55" applyFont="1" applyFill="1" applyBorder="1" applyAlignment="1">
      <alignment horizontal="center" vertical="center" wrapText="1"/>
    </xf>
    <xf numFmtId="0" fontId="70" fillId="0" borderId="29" xfId="55" applyFont="1" applyFill="1" applyBorder="1" applyAlignment="1">
      <alignment horizontal="center" vertical="center" wrapText="1"/>
    </xf>
    <xf numFmtId="0" fontId="70" fillId="0" borderId="30" xfId="55" applyFont="1" applyFill="1" applyBorder="1" applyAlignment="1">
      <alignment horizontal="center" vertical="center" wrapText="1"/>
    </xf>
    <xf numFmtId="0" fontId="39" fillId="0" borderId="10" xfId="55" applyFont="1" applyFill="1" applyBorder="1" applyAlignment="1">
      <alignment horizontal="center" vertical="center" wrapText="1"/>
    </xf>
    <xf numFmtId="0" fontId="39" fillId="0" borderId="18" xfId="55" applyFont="1" applyFill="1" applyBorder="1" applyAlignment="1">
      <alignment vertical="center" wrapText="1"/>
    </xf>
    <xf numFmtId="0" fontId="39" fillId="0" borderId="10" xfId="55" applyNumberFormat="1" applyFont="1" applyFill="1" applyBorder="1" applyAlignment="1">
      <alignment horizontal="center" vertical="center" wrapText="1"/>
    </xf>
    <xf numFmtId="0" fontId="39" fillId="0" borderId="18" xfId="55" applyNumberFormat="1" applyFont="1" applyFill="1" applyBorder="1" applyAlignment="1">
      <alignment vertical="center" wrapText="1"/>
    </xf>
    <xf numFmtId="0" fontId="39" fillId="0" borderId="10" xfId="0" applyFont="1" applyFill="1" applyBorder="1" applyAlignment="1">
      <alignment horizontal="center" vertical="center" wrapText="1"/>
    </xf>
    <xf numFmtId="0" fontId="39" fillId="0" borderId="12" xfId="0" applyFont="1" applyFill="1" applyBorder="1" applyAlignment="1">
      <alignment vertical="center" wrapText="1"/>
    </xf>
    <xf numFmtId="0" fontId="39" fillId="0" borderId="18" xfId="0" applyFont="1" applyFill="1" applyBorder="1" applyAlignment="1">
      <alignment vertical="center" wrapText="1"/>
    </xf>
    <xf numFmtId="0" fontId="39" fillId="0" borderId="12" xfId="55" applyFont="1" applyFill="1" applyBorder="1" applyAlignment="1">
      <alignment vertical="center" wrapText="1"/>
    </xf>
    <xf numFmtId="0" fontId="39" fillId="0" borderId="11" xfId="55" applyFont="1" applyFill="1" applyBorder="1" applyAlignment="1">
      <alignment horizontal="center" vertical="center" wrapText="1"/>
    </xf>
    <xf numFmtId="0" fontId="39" fillId="0" borderId="19" xfId="55" applyFont="1" applyFill="1" applyBorder="1" applyAlignment="1">
      <alignment horizontal="center" vertical="center" wrapText="1"/>
    </xf>
    <xf numFmtId="0" fontId="39" fillId="0" borderId="13" xfId="55" applyNumberFormat="1" applyFont="1" applyFill="1" applyBorder="1" applyAlignment="1">
      <alignment horizontal="center" vertical="center" wrapText="1"/>
    </xf>
    <xf numFmtId="0" fontId="39" fillId="0" borderId="12" xfId="55" applyNumberFormat="1" applyFont="1" applyFill="1" applyBorder="1" applyAlignment="1">
      <alignment vertical="center" wrapText="1"/>
    </xf>
    <xf numFmtId="0" fontId="39" fillId="0" borderId="0" xfId="55" applyFont="1" applyFill="1" applyAlignment="1">
      <alignment horizontal="center" vertical="top" wrapText="1"/>
    </xf>
    <xf numFmtId="0" fontId="39" fillId="0" borderId="10" xfId="55" applyFont="1" applyFill="1" applyBorder="1" applyAlignment="1">
      <alignment horizontal="center" vertical="center"/>
    </xf>
    <xf numFmtId="0" fontId="11" fillId="0" borderId="0" xfId="55" applyFont="1" applyFill="1" applyAlignment="1">
      <alignment horizontal="left" vertical="center" wrapText="1"/>
    </xf>
    <xf numFmtId="0" fontId="11" fillId="0" borderId="0" xfId="55" applyFont="1" applyFill="1" applyAlignment="1">
      <alignment horizontal="left" wrapText="1"/>
    </xf>
    <xf numFmtId="0" fontId="11" fillId="0" borderId="0" xfId="55" applyFont="1" applyFill="1" applyBorder="1" applyAlignment="1">
      <alignment horizontal="left" wrapText="1"/>
    </xf>
    <xf numFmtId="0" fontId="11" fillId="0" borderId="0" xfId="55" applyFont="1" applyFill="1" applyBorder="1" applyAlignment="1">
      <alignment horizontal="left"/>
    </xf>
    <xf numFmtId="0" fontId="39" fillId="0" borderId="0" xfId="55" applyFont="1" applyFill="1" applyAlignment="1">
      <alignment horizontal="center"/>
    </xf>
    <xf numFmtId="0" fontId="39" fillId="0" borderId="13" xfId="55" applyFont="1" applyFill="1" applyBorder="1" applyAlignment="1">
      <alignment horizontal="center" vertical="center" wrapText="1"/>
    </xf>
    <xf numFmtId="0" fontId="39" fillId="0" borderId="12" xfId="55" applyFont="1" applyFill="1" applyBorder="1" applyAlignment="1">
      <alignment horizontal="center" vertical="center" wrapText="1"/>
    </xf>
    <xf numFmtId="0" fontId="39" fillId="0" borderId="18" xfId="55" applyFont="1" applyFill="1" applyBorder="1" applyAlignment="1">
      <alignment horizontal="center" vertical="center" wrapText="1"/>
    </xf>
    <xf numFmtId="0" fontId="39" fillId="0" borderId="10" xfId="69" applyFont="1" applyFill="1" applyBorder="1" applyAlignment="1">
      <alignment horizontal="center" vertical="center"/>
    </xf>
    <xf numFmtId="0" fontId="11" fillId="0" borderId="0" xfId="55" applyFont="1" applyFill="1" applyAlignment="1">
      <alignment horizontal="center"/>
    </xf>
    <xf numFmtId="0" fontId="5" fillId="0" borderId="0" xfId="66" applyFont="1" applyFill="1" applyAlignment="1">
      <alignment vertical="center"/>
    </xf>
    <xf numFmtId="0" fontId="47" fillId="0" borderId="0" xfId="66" applyFont="1" applyFill="1" applyAlignment="1">
      <alignment vertical="center"/>
    </xf>
    <xf numFmtId="0" fontId="4" fillId="0" borderId="0" xfId="66" applyFont="1" applyFill="1" applyBorder="1" applyAlignment="1">
      <alignment vertical="center"/>
    </xf>
    <xf numFmtId="0" fontId="7" fillId="0" borderId="0" xfId="66" applyFont="1" applyFill="1" applyAlignment="1">
      <alignment vertical="center"/>
    </xf>
    <xf numFmtId="0" fontId="48" fillId="0" borderId="0" xfId="65" applyFont="1" applyFill="1" applyAlignment="1">
      <alignment horizontal="center"/>
    </xf>
    <xf numFmtId="0" fontId="48" fillId="0" borderId="0" xfId="65" applyFont="1" applyFill="1" applyAlignment="1"/>
    <xf numFmtId="0" fontId="35" fillId="0" borderId="23" xfId="65" applyFont="1" applyFill="1" applyBorder="1" applyAlignment="1">
      <alignment horizontal="center"/>
    </xf>
    <xf numFmtId="0" fontId="35" fillId="0" borderId="23" xfId="65" applyFont="1" applyFill="1" applyBorder="1" applyAlignment="1"/>
    <xf numFmtId="0" fontId="36" fillId="0" borderId="13" xfId="65" applyFont="1" applyFill="1" applyBorder="1" applyAlignment="1">
      <alignment horizontal="center" vertical="center" wrapText="1"/>
    </xf>
    <xf numFmtId="0" fontId="36" fillId="0" borderId="12" xfId="65" applyFont="1" applyFill="1" applyBorder="1" applyAlignment="1">
      <alignment vertical="center" wrapText="1"/>
    </xf>
    <xf numFmtId="0" fontId="36" fillId="0" borderId="18" xfId="65" applyFont="1" applyFill="1" applyBorder="1" applyAlignment="1">
      <alignment vertical="center" wrapText="1"/>
    </xf>
    <xf numFmtId="0" fontId="36" fillId="0" borderId="24" xfId="65" applyFont="1" applyFill="1" applyBorder="1" applyAlignment="1">
      <alignment horizontal="center" vertical="center" wrapText="1"/>
    </xf>
    <xf numFmtId="0" fontId="36" fillId="0" borderId="12" xfId="65" applyFont="1" applyFill="1" applyBorder="1" applyAlignment="1">
      <alignment horizontal="center" vertical="center" wrapText="1"/>
    </xf>
    <xf numFmtId="0" fontId="36" fillId="0" borderId="18" xfId="65" applyFont="1" applyFill="1" applyBorder="1" applyAlignment="1">
      <alignment horizontal="center" vertical="center" wrapText="1"/>
    </xf>
    <xf numFmtId="0" fontId="36" fillId="0" borderId="11" xfId="65" applyFont="1" applyFill="1" applyBorder="1" applyAlignment="1">
      <alignment horizontal="center" vertical="center" wrapText="1"/>
    </xf>
    <xf numFmtId="0" fontId="36" fillId="0" borderId="22" xfId="65" applyFont="1" applyFill="1" applyBorder="1" applyAlignment="1">
      <alignment horizontal="center" vertical="center" wrapText="1"/>
    </xf>
    <xf numFmtId="0" fontId="36" fillId="0" borderId="19" xfId="65" applyFont="1" applyFill="1" applyBorder="1" applyAlignment="1">
      <alignment horizontal="center" vertical="center" wrapText="1"/>
    </xf>
    <xf numFmtId="0" fontId="36" fillId="0" borderId="13" xfId="65" applyFont="1" applyFill="1" applyBorder="1" applyAlignment="1">
      <alignment horizontal="center" vertical="center" textRotation="90" wrapText="1"/>
    </xf>
    <xf numFmtId="0" fontId="36" fillId="0" borderId="12" xfId="65" applyFont="1" applyFill="1" applyBorder="1" applyAlignment="1">
      <alignment horizontal="center" vertical="center" textRotation="90" wrapText="1"/>
    </xf>
    <xf numFmtId="0" fontId="36" fillId="0" borderId="18" xfId="65" applyFont="1" applyFill="1" applyBorder="1" applyAlignment="1">
      <alignment horizontal="center" vertical="center" textRotation="90" wrapText="1"/>
    </xf>
    <xf numFmtId="0" fontId="39" fillId="0" borderId="13" xfId="65" applyFont="1" applyFill="1" applyBorder="1" applyAlignment="1" applyProtection="1">
      <alignment horizontal="center" vertical="center" textRotation="90" wrapText="1"/>
    </xf>
    <xf numFmtId="0" fontId="39" fillId="0" borderId="12" xfId="65" applyFont="1" applyFill="1" applyBorder="1" applyAlignment="1" applyProtection="1">
      <alignment horizontal="center" vertical="center" textRotation="90" wrapText="1"/>
    </xf>
    <xf numFmtId="0" fontId="39" fillId="0" borderId="18" xfId="65" applyFont="1" applyFill="1" applyBorder="1" applyAlignment="1" applyProtection="1">
      <alignment horizontal="center" vertical="center" textRotation="90" wrapText="1"/>
    </xf>
    <xf numFmtId="0" fontId="39" fillId="0" borderId="13" xfId="55" applyFont="1" applyFill="1" applyBorder="1" applyAlignment="1">
      <alignment horizontal="center" vertical="center" textRotation="90" wrapText="1"/>
    </xf>
    <xf numFmtId="0" fontId="39" fillId="0" borderId="18" xfId="55" applyFont="1" applyFill="1" applyBorder="1" applyAlignment="1">
      <alignment horizontal="center" vertical="center" textRotation="90" wrapText="1"/>
    </xf>
    <xf numFmtId="0" fontId="36" fillId="0" borderId="13" xfId="61" applyFont="1" applyFill="1" applyBorder="1" applyAlignment="1">
      <alignment horizontal="center" vertical="center" textRotation="90" wrapText="1"/>
    </xf>
    <xf numFmtId="0" fontId="36" fillId="0" borderId="18" xfId="61" applyFont="1" applyFill="1" applyBorder="1" applyAlignment="1">
      <alignment horizontal="center" vertical="center" textRotation="90" wrapText="1"/>
    </xf>
    <xf numFmtId="0" fontId="36" fillId="0" borderId="13" xfId="65" applyFont="1" applyFill="1" applyBorder="1" applyAlignment="1">
      <alignment horizontal="center" vertical="center"/>
    </xf>
    <xf numFmtId="0" fontId="36" fillId="0" borderId="18" xfId="65" applyFont="1" applyFill="1" applyBorder="1" applyAlignment="1">
      <alignment horizontal="center" vertical="center"/>
    </xf>
    <xf numFmtId="0" fontId="49" fillId="0" borderId="13" xfId="65" applyFont="1" applyFill="1" applyBorder="1" applyAlignment="1">
      <alignment horizontal="center" vertical="center" wrapText="1"/>
    </xf>
    <xf numFmtId="0" fontId="49" fillId="0" borderId="12" xfId="65" applyFont="1" applyFill="1" applyBorder="1" applyAlignment="1">
      <alignment horizontal="center" vertical="center" wrapText="1"/>
    </xf>
    <xf numFmtId="0" fontId="49" fillId="0" borderId="18" xfId="65" applyFont="1" applyFill="1" applyBorder="1" applyAlignment="1">
      <alignment horizontal="center" vertical="center" wrapText="1"/>
    </xf>
    <xf numFmtId="0" fontId="39" fillId="0" borderId="13" xfId="65" applyFont="1" applyFill="1" applyBorder="1" applyAlignment="1" applyProtection="1">
      <alignment horizontal="center" vertical="center" wrapText="1"/>
    </xf>
    <xf numFmtId="0" fontId="39" fillId="0" borderId="18" xfId="65" applyFont="1" applyFill="1" applyBorder="1" applyAlignment="1" applyProtection="1">
      <alignment horizontal="center" vertical="center" wrapText="1"/>
    </xf>
    <xf numFmtId="0" fontId="38" fillId="0" borderId="0" xfId="55" applyFont="1" applyFill="1" applyAlignment="1">
      <alignment horizontal="center" wrapText="1"/>
    </xf>
    <xf numFmtId="0" fontId="38" fillId="0" borderId="0" xfId="55" applyFont="1" applyFill="1" applyAlignment="1">
      <alignment horizontal="center"/>
    </xf>
    <xf numFmtId="0" fontId="44" fillId="0" borderId="0" xfId="55" applyFont="1" applyFill="1" applyAlignment="1">
      <alignment horizontal="center"/>
    </xf>
  </cellXfs>
  <cellStyles count="86">
    <cellStyle name="20% - Акцент1 2" xfId="1"/>
    <cellStyle name="20% - Акцент1 2 2" xfId="2"/>
    <cellStyle name="20% - Акцент2 2" xfId="3"/>
    <cellStyle name="20% - Акцент2 2 2" xfId="4"/>
    <cellStyle name="20% - Акцент3 2" xfId="5"/>
    <cellStyle name="20% - Акцент3 2 2" xfId="6"/>
    <cellStyle name="20% - Акцент4 2" xfId="7"/>
    <cellStyle name="20% - Акцент4 2 2" xfId="8"/>
    <cellStyle name="20% - Акцент5 2" xfId="9"/>
    <cellStyle name="20% - Акцент5 2 2" xfId="10"/>
    <cellStyle name="20% - Акцент6 2" xfId="11"/>
    <cellStyle name="20% - Акцент6 2 2" xfId="12"/>
    <cellStyle name="40% - Акцент1 2" xfId="13"/>
    <cellStyle name="40% - Акцент1 2 2" xfId="14"/>
    <cellStyle name="40% - Акцент2 2" xfId="15"/>
    <cellStyle name="40% - Акцент2 2 2" xfId="16"/>
    <cellStyle name="40% - Акцент3 2" xfId="17"/>
    <cellStyle name="40% - Акцент3 2 2" xfId="18"/>
    <cellStyle name="40% - Акцент4 2" xfId="19"/>
    <cellStyle name="40% - Акцент4 2 2" xfId="20"/>
    <cellStyle name="40% - Акцент5 2" xfId="21"/>
    <cellStyle name="40% - Акцент5 2 2" xfId="22"/>
    <cellStyle name="40% - Акцент6 2" xfId="23"/>
    <cellStyle name="40% - Акцент6 2 2" xfId="24"/>
    <cellStyle name="60% - Акцент1 2" xfId="25"/>
    <cellStyle name="60% - Акцент2 2" xfId="26"/>
    <cellStyle name="60% - Акцент3 2" xfId="27"/>
    <cellStyle name="60% - Акцент4 2" xfId="28"/>
    <cellStyle name="60% - Акцент5 2" xfId="29"/>
    <cellStyle name="60% - Акцент6 2" xfId="30"/>
    <cellStyle name="Normal 2" xfId="31"/>
    <cellStyle name="Акцент1 2" xfId="32"/>
    <cellStyle name="Акцент2 2" xfId="33"/>
    <cellStyle name="Акцент3 2" xfId="34"/>
    <cellStyle name="Акцент4 2" xfId="35"/>
    <cellStyle name="Акцент5 2" xfId="36"/>
    <cellStyle name="Акцент6 2" xfId="37"/>
    <cellStyle name="Ввод  2" xfId="38"/>
    <cellStyle name="Вывод 2" xfId="39"/>
    <cellStyle name="Вычисление 2" xfId="40"/>
    <cellStyle name="Заголовок 1 2" xfId="41"/>
    <cellStyle name="Заголовок 2 2" xfId="42"/>
    <cellStyle name="Заголовок 3 2" xfId="43"/>
    <cellStyle name="Заголовок 4 2" xfId="44"/>
    <cellStyle name="Итог 2" xfId="45"/>
    <cellStyle name="Итог 2 2" xfId="46"/>
    <cellStyle name="Контрольная ячейка 2" xfId="47"/>
    <cellStyle name="Название 2" xfId="48"/>
    <cellStyle name="Нейтральный 2" xfId="49"/>
    <cellStyle name="Обычный" xfId="0" builtinId="0"/>
    <cellStyle name="Обычный 11" xfId="50"/>
    <cellStyle name="Обычный 12 2" xfId="51"/>
    <cellStyle name="Обычный 2" xfId="52"/>
    <cellStyle name="Обычный 2 2" xfId="53"/>
    <cellStyle name="Обычный 2 3" xfId="54"/>
    <cellStyle name="Обычный 3" xfId="55"/>
    <cellStyle name="Обычный 3 2" xfId="56"/>
    <cellStyle name="Обычный 3 2 2 2" xfId="57"/>
    <cellStyle name="Обычный 3 21" xfId="58"/>
    <cellStyle name="Обычный 4" xfId="59"/>
    <cellStyle name="Обычный 4 2" xfId="60"/>
    <cellStyle name="Обычный 5" xfId="61"/>
    <cellStyle name="Обычный 6" xfId="62"/>
    <cellStyle name="Обычный 6 2" xfId="63"/>
    <cellStyle name="Обычный 6 2 2" xfId="64"/>
    <cellStyle name="Обычный 6 2 3" xfId="65"/>
    <cellStyle name="Обычный 7" xfId="66"/>
    <cellStyle name="Обычный 7 2" xfId="67"/>
    <cellStyle name="Обычный 8" xfId="68"/>
    <cellStyle name="Обычный_Форматы по компаниям_last" xfId="69"/>
    <cellStyle name="Плохой 2" xfId="70"/>
    <cellStyle name="Пояснение 2" xfId="71"/>
    <cellStyle name="Примечание 2" xfId="72"/>
    <cellStyle name="Примечание 2 2" xfId="73"/>
    <cellStyle name="Процентный 2" xfId="74"/>
    <cellStyle name="Процентный 3" xfId="75"/>
    <cellStyle name="Процентный 4" xfId="76"/>
    <cellStyle name="Связанная ячейка 2" xfId="77"/>
    <cellStyle name="Стиль 1" xfId="78"/>
    <cellStyle name="Текст предупреждения 2" xfId="79"/>
    <cellStyle name="Финансовый 2" xfId="80"/>
    <cellStyle name="Финансовый 2 2" xfId="81"/>
    <cellStyle name="Финансовый 2 2 2 2 2" xfId="82"/>
    <cellStyle name="Финансовый 3" xfId="83"/>
    <cellStyle name="Финансовый 3 2" xfId="84"/>
    <cellStyle name="Хороший 2" xfId="85"/>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9/&#1054;&#1090;&#1095;&#1077;&#1090;%203%20&#1082;&#1074;&#1072;&#1088;&#1090;&#1072;&#1083;%202019%20&#1075;&#1086;&#1076;&#1072;/&#1055;&#1072;&#1089;&#1087;&#1086;&#1090;&#1088;&#1072;%20&#1076;&#1083;&#1103;%203%20&#1082;&#1074;/&#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3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D2">
            <v>1</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2018г</v>
          </cell>
          <cell r="R4" t="str">
            <v>план 2019</v>
          </cell>
          <cell r="X4" t="str">
            <v>план 2018 1кв</v>
          </cell>
          <cell r="AD4" t="str">
            <v>план 2018 2кв</v>
          </cell>
          <cell r="AJ4" t="str">
            <v>план 2018 3кв</v>
          </cell>
          <cell r="AP4" t="str">
            <v>план 2018 4кв</v>
          </cell>
          <cell r="AV4" t="str">
            <v>план 2018</v>
          </cell>
          <cell r="BB4" t="str">
            <v>план квартал финансирования</v>
          </cell>
          <cell r="BG4" t="str">
            <v>факт 2018</v>
          </cell>
          <cell r="BM4" t="str">
            <v>факт 1кв 2018</v>
          </cell>
          <cell r="BS4" t="str">
            <v>факт 2кв 2018</v>
          </cell>
          <cell r="BY4" t="str">
            <v>факт 3кв 2018</v>
          </cell>
          <cell r="CE4" t="str">
            <v>факт 4кв 2018</v>
          </cell>
          <cell r="CK4" t="str">
            <v>факт квартал 2018</v>
          </cell>
          <cell r="CQ4" t="str">
            <v>факт квартал финансирования</v>
          </cell>
          <cell r="CX4" t="str">
            <v>Всего по инвестпроекту</v>
          </cell>
          <cell r="DE4" t="str">
            <v>Факт 2019</v>
          </cell>
          <cell r="DG4" t="str">
            <v>освоение на01.01.18</v>
          </cell>
          <cell r="DH4" t="str">
            <v>освоение на01.01.19</v>
          </cell>
          <cell r="DI4" t="str">
            <v>Факт 2018</v>
          </cell>
          <cell r="DN4" t="str">
            <v>План 2019</v>
          </cell>
          <cell r="EC4" t="str">
            <v>Факт 2019</v>
          </cell>
          <cell r="EH4" t="str">
            <v>Факт 1 кв 2019</v>
          </cell>
          <cell r="EM4" t="str">
            <v>Факт 2кв 2019</v>
          </cell>
          <cell r="ER4" t="str">
            <v>Факт 3кв 2019</v>
          </cell>
          <cell r="EW4" t="str">
            <v>Факт 4кв 2019</v>
          </cell>
          <cell r="FB4" t="str">
            <v>Факт освоено текущий квартал 2018</v>
          </cell>
          <cell r="FN4" t="str">
            <v>Ввод план</v>
          </cell>
          <cell r="FZ4" t="str">
            <v>Ввод факт2018</v>
          </cell>
          <cell r="GK4" t="str">
            <v>Ввод план2019</v>
          </cell>
          <cell r="GV4" t="str">
            <v>Ввод план2018 1кв</v>
          </cell>
          <cell r="HG4" t="str">
            <v>Ввод план2018 2кв</v>
          </cell>
          <cell r="HR4" t="str">
            <v>Ввод план2018 3кв</v>
          </cell>
          <cell r="IC4" t="str">
            <v>Ввод план2018 4кв</v>
          </cell>
          <cell r="IN4" t="str">
            <v>Ввод план2019 нужный квартал</v>
          </cell>
          <cell r="IY4" t="str">
            <v>Ввод факт2018</v>
          </cell>
          <cell r="JJ4" t="str">
            <v>Ввод 1 кв факт2018</v>
          </cell>
          <cell r="JU4" t="str">
            <v>Ввод 2 кв факт2018</v>
          </cell>
          <cell r="KF4" t="str">
            <v>Ввод 3 кв факт2018</v>
          </cell>
          <cell r="KQ4" t="str">
            <v>Ввод 4 кв факт2018</v>
          </cell>
          <cell r="LB4" t="str">
            <v>Ввод факт текущий квартал 2018</v>
          </cell>
          <cell r="LQ4" t="str">
            <v>Вывод всего план</v>
          </cell>
          <cell r="LX4" t="str">
            <v>Вывод 2018г</v>
          </cell>
          <cell r="MC4" t="str">
            <v>Вывод План 2018</v>
          </cell>
          <cell r="NB4" t="str">
            <v>Вывод текущий квартал</v>
          </cell>
          <cell r="NG4" t="str">
            <v>Вывод Факт 2018</v>
          </cell>
          <cell r="OF4" t="str">
            <v>Вывод текущий квартал</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R5" t="str">
            <v>Наличие утв. ПСД</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row>
        <row r="8">
          <cell r="A8" t="str">
            <v>Г</v>
          </cell>
          <cell r="B8" t="str">
            <v>1</v>
          </cell>
          <cell r="C8" t="str">
            <v>Чеченская Республика</v>
          </cell>
          <cell r="D8" t="str">
            <v>Г</v>
          </cell>
          <cell r="E8">
            <v>2031.6875938646697</v>
          </cell>
          <cell r="H8">
            <v>1308.3391404359995</v>
          </cell>
          <cell r="J8">
            <v>2157.1722855386706</v>
          </cell>
          <cell r="K8">
            <v>1304.8822426666704</v>
          </cell>
          <cell r="L8">
            <v>852.29004287199996</v>
          </cell>
          <cell r="M8">
            <v>0</v>
          </cell>
          <cell r="N8">
            <v>0</v>
          </cell>
          <cell r="O8">
            <v>75.508838269152477</v>
          </cell>
          <cell r="P8">
            <v>178.17639041999999</v>
          </cell>
          <cell r="Q8">
            <v>598.60481432284746</v>
          </cell>
          <cell r="R8">
            <v>325.15173776464246</v>
          </cell>
          <cell r="S8">
            <v>0</v>
          </cell>
          <cell r="T8">
            <v>0</v>
          </cell>
          <cell r="U8">
            <v>69.69855385387774</v>
          </cell>
          <cell r="V8">
            <v>176.7178706904796</v>
          </cell>
          <cell r="W8">
            <v>78.73531322028515</v>
          </cell>
          <cell r="X8">
            <v>168.37186732239959</v>
          </cell>
          <cell r="Y8">
            <v>0</v>
          </cell>
          <cell r="Z8">
            <v>0</v>
          </cell>
          <cell r="AA8">
            <v>0</v>
          </cell>
          <cell r="AB8">
            <v>168.37186732239959</v>
          </cell>
          <cell r="AC8">
            <v>0</v>
          </cell>
          <cell r="AD8">
            <v>66.661946093223165</v>
          </cell>
          <cell r="AE8">
            <v>0</v>
          </cell>
          <cell r="AF8">
            <v>0</v>
          </cell>
          <cell r="AG8">
            <v>0</v>
          </cell>
          <cell r="AH8">
            <v>0</v>
          </cell>
          <cell r="AI8">
            <v>66.661946093223165</v>
          </cell>
          <cell r="AJ8">
            <v>46.294457012153003</v>
          </cell>
          <cell r="AK8">
            <v>0</v>
          </cell>
          <cell r="AL8">
            <v>0</v>
          </cell>
          <cell r="AM8">
            <v>39.232590688265262</v>
          </cell>
          <cell r="AN8">
            <v>0</v>
          </cell>
          <cell r="AO8">
            <v>7.0618663238877417</v>
          </cell>
          <cell r="AP8">
            <v>43.823467336866713</v>
          </cell>
          <cell r="AQ8">
            <v>0</v>
          </cell>
          <cell r="AR8">
            <v>0</v>
          </cell>
          <cell r="AS8">
            <v>30.465963165612468</v>
          </cell>
          <cell r="AT8">
            <v>8.3460033680800016</v>
          </cell>
          <cell r="AU8">
            <v>5.0115008031742425</v>
          </cell>
          <cell r="AV8">
            <v>46.294457012153003</v>
          </cell>
          <cell r="AW8">
            <v>0</v>
          </cell>
          <cell r="AX8">
            <v>0</v>
          </cell>
          <cell r="AY8">
            <v>39.232590688265262</v>
          </cell>
          <cell r="AZ8">
            <v>0</v>
          </cell>
          <cell r="BA8">
            <v>7.0618663238877417</v>
          </cell>
          <cell r="BB8">
            <v>1</v>
          </cell>
          <cell r="BC8">
            <v>2</v>
          </cell>
          <cell r="BD8">
            <v>3</v>
          </cell>
          <cell r="BE8">
            <v>4</v>
          </cell>
          <cell r="BF8" t="str">
            <v>1 2 3 4</v>
          </cell>
          <cell r="BG8">
            <v>581.53378923000002</v>
          </cell>
          <cell r="BH8">
            <v>0</v>
          </cell>
          <cell r="BI8">
            <v>0</v>
          </cell>
          <cell r="BJ8">
            <v>101.84024169333334</v>
          </cell>
          <cell r="BK8">
            <v>172.42196239</v>
          </cell>
          <cell r="BL8">
            <v>307.27158514666661</v>
          </cell>
          <cell r="BM8">
            <v>224.92083918999998</v>
          </cell>
          <cell r="BN8">
            <v>0</v>
          </cell>
          <cell r="BO8">
            <v>0</v>
          </cell>
          <cell r="BP8">
            <v>1.58</v>
          </cell>
          <cell r="BQ8">
            <v>144.47558666999998</v>
          </cell>
          <cell r="BR8">
            <v>78.865252519999999</v>
          </cell>
          <cell r="BS8">
            <v>356.61295003999999</v>
          </cell>
          <cell r="BT8">
            <v>0</v>
          </cell>
          <cell r="BU8">
            <v>0</v>
          </cell>
          <cell r="BV8">
            <v>100.26024169333334</v>
          </cell>
          <cell r="BW8">
            <v>27.946375719999999</v>
          </cell>
          <cell r="BX8">
            <v>228.40633262666668</v>
          </cell>
          <cell r="BY8">
            <v>0</v>
          </cell>
          <cell r="BZ8">
            <v>0</v>
          </cell>
          <cell r="CA8">
            <v>0</v>
          </cell>
          <cell r="CB8">
            <v>0</v>
          </cell>
          <cell r="CC8">
            <v>0</v>
          </cell>
          <cell r="CD8">
            <v>0</v>
          </cell>
          <cell r="CE8">
            <v>0</v>
          </cell>
          <cell r="CF8">
            <v>0</v>
          </cell>
          <cell r="CG8">
            <v>0</v>
          </cell>
          <cell r="CH8">
            <v>0</v>
          </cell>
          <cell r="CI8">
            <v>0</v>
          </cell>
          <cell r="CJ8">
            <v>0</v>
          </cell>
          <cell r="CK8">
            <v>0</v>
          </cell>
          <cell r="CL8">
            <v>0</v>
          </cell>
          <cell r="CM8">
            <v>0</v>
          </cell>
          <cell r="CN8">
            <v>0</v>
          </cell>
          <cell r="CO8">
            <v>0</v>
          </cell>
          <cell r="CP8">
            <v>0</v>
          </cell>
          <cell r="CQ8">
            <v>1</v>
          </cell>
          <cell r="CR8">
            <v>2</v>
          </cell>
          <cell r="CS8" t="str">
            <v/>
          </cell>
          <cell r="CT8" t="str">
            <v/>
          </cell>
          <cell r="CU8" t="str">
            <v>1 2</v>
          </cell>
          <cell r="CX8">
            <v>3812.2178934788185</v>
          </cell>
          <cell r="CY8">
            <v>572.7289210797162</v>
          </cell>
          <cell r="CZ8">
            <v>1552.4358180467182</v>
          </cell>
          <cell r="DA8">
            <v>1396.6332410204841</v>
          </cell>
          <cell r="DB8">
            <v>351.73938608438334</v>
          </cell>
          <cell r="DE8">
            <v>1635.9637346099998</v>
          </cell>
          <cell r="DG8">
            <v>1562.1971539482565</v>
          </cell>
          <cell r="DH8">
            <v>955.62099039825671</v>
          </cell>
          <cell r="DI8">
            <v>606.57616354999993</v>
          </cell>
          <cell r="DJ8">
            <v>38.906113530000006</v>
          </cell>
          <cell r="DK8">
            <v>197.33895278</v>
          </cell>
          <cell r="DL8">
            <v>344.75768944999993</v>
          </cell>
          <cell r="DM8">
            <v>25.573407790000001</v>
          </cell>
          <cell r="DN8">
            <v>277.00832313952753</v>
          </cell>
          <cell r="DS8">
            <v>142.68802315457594</v>
          </cell>
          <cell r="DT8">
            <v>56.493174655273869</v>
          </cell>
          <cell r="DU8">
            <v>49.232590688265262</v>
          </cell>
          <cell r="DV8">
            <v>28.594534641412469</v>
          </cell>
          <cell r="DW8">
            <v>49.232590688265262</v>
          </cell>
          <cell r="DX8">
            <v>1</v>
          </cell>
          <cell r="DY8">
            <v>2</v>
          </cell>
          <cell r="DZ8" t="str">
            <v/>
          </cell>
          <cell r="EA8" t="str">
            <v/>
          </cell>
          <cell r="EB8" t="str">
            <v>1 2</v>
          </cell>
          <cell r="EC8">
            <v>870.93788626000003</v>
          </cell>
          <cell r="ED8">
            <v>346.03663713000003</v>
          </cell>
          <cell r="EE8">
            <v>488.22764986999994</v>
          </cell>
          <cell r="EF8">
            <v>24.389055679999998</v>
          </cell>
          <cell r="EG8">
            <v>12.284543580000001</v>
          </cell>
          <cell r="EH8">
            <v>323.89559782000003</v>
          </cell>
          <cell r="EI8">
            <v>224.59279934</v>
          </cell>
          <cell r="EJ8">
            <v>95.952902250000008</v>
          </cell>
          <cell r="EK8">
            <v>0</v>
          </cell>
          <cell r="EL8">
            <v>3.3498962299999997</v>
          </cell>
          <cell r="EM8">
            <v>547.04228843999999</v>
          </cell>
          <cell r="EN8">
            <v>121.44383779</v>
          </cell>
          <cell r="EO8">
            <v>392.27474761999997</v>
          </cell>
          <cell r="EP8">
            <v>24.389055679999998</v>
          </cell>
          <cell r="EQ8">
            <v>8.9346473500000005</v>
          </cell>
          <cell r="ER8">
            <v>0</v>
          </cell>
          <cell r="ES8">
            <v>0</v>
          </cell>
          <cell r="ET8">
            <v>0</v>
          </cell>
          <cell r="EU8">
            <v>0</v>
          </cell>
          <cell r="EV8">
            <v>0</v>
          </cell>
          <cell r="EW8">
            <v>0</v>
          </cell>
          <cell r="EX8">
            <v>0</v>
          </cell>
          <cell r="EY8">
            <v>0</v>
          </cell>
          <cell r="EZ8">
            <v>0</v>
          </cell>
          <cell r="FA8">
            <v>0</v>
          </cell>
          <cell r="FB8">
            <v>0</v>
          </cell>
          <cell r="FC8">
            <v>0</v>
          </cell>
          <cell r="FD8">
            <v>0</v>
          </cell>
          <cell r="FE8">
            <v>0</v>
          </cell>
          <cell r="FF8">
            <v>0</v>
          </cell>
          <cell r="FG8">
            <v>1</v>
          </cell>
          <cell r="FH8">
            <v>2</v>
          </cell>
          <cell r="FI8">
            <v>3</v>
          </cell>
          <cell r="FJ8">
            <v>4</v>
          </cell>
          <cell r="FK8" t="str">
            <v>1 2 3 4</v>
          </cell>
          <cell r="FN8">
            <v>3102.5564480438834</v>
          </cell>
          <cell r="FO8">
            <v>0</v>
          </cell>
          <cell r="FP8">
            <v>175.58</v>
          </cell>
          <cell r="FQ8">
            <v>0</v>
          </cell>
          <cell r="FR8">
            <v>697.62100000000009</v>
          </cell>
          <cell r="FS8">
            <v>695.62100000000009</v>
          </cell>
          <cell r="FT8">
            <v>2</v>
          </cell>
          <cell r="FU8">
            <v>0</v>
          </cell>
          <cell r="FV8">
            <v>162</v>
          </cell>
          <cell r="FW8">
            <v>0</v>
          </cell>
          <cell r="FX8">
            <v>162</v>
          </cell>
          <cell r="FZ8">
            <v>604.26295830000004</v>
          </cell>
          <cell r="GA8">
            <v>0</v>
          </cell>
          <cell r="GB8">
            <v>10.842000000000002</v>
          </cell>
          <cell r="GC8">
            <v>0</v>
          </cell>
          <cell r="GD8">
            <v>18.175000000000001</v>
          </cell>
          <cell r="GE8">
            <v>18.175000000000001</v>
          </cell>
          <cell r="GF8">
            <v>0</v>
          </cell>
          <cell r="GG8">
            <v>0</v>
          </cell>
          <cell r="GH8">
            <v>112</v>
          </cell>
          <cell r="GI8">
            <v>0</v>
          </cell>
          <cell r="GJ8">
            <v>112</v>
          </cell>
          <cell r="GK8">
            <v>514.82344348999948</v>
          </cell>
          <cell r="GL8">
            <v>0</v>
          </cell>
          <cell r="GM8">
            <v>0</v>
          </cell>
          <cell r="GN8">
            <v>0</v>
          </cell>
          <cell r="GO8">
            <v>59.307000000000002</v>
          </cell>
          <cell r="GP8">
            <v>59.307000000000002</v>
          </cell>
          <cell r="GQ8">
            <v>0</v>
          </cell>
          <cell r="GR8">
            <v>0</v>
          </cell>
          <cell r="GS8">
            <v>1</v>
          </cell>
          <cell r="GT8">
            <v>0</v>
          </cell>
          <cell r="GU8">
            <v>1</v>
          </cell>
          <cell r="GV8">
            <v>475.62674384858701</v>
          </cell>
          <cell r="GW8">
            <v>0</v>
          </cell>
          <cell r="GX8">
            <v>0</v>
          </cell>
          <cell r="GY8">
            <v>0</v>
          </cell>
          <cell r="GZ8">
            <v>53</v>
          </cell>
          <cell r="HA8">
            <v>53</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0</v>
          </cell>
          <cell r="HS8">
            <v>0</v>
          </cell>
          <cell r="HT8">
            <v>0</v>
          </cell>
          <cell r="HU8">
            <v>0</v>
          </cell>
          <cell r="HV8">
            <v>0</v>
          </cell>
          <cell r="HW8">
            <v>0</v>
          </cell>
          <cell r="HX8">
            <v>0</v>
          </cell>
          <cell r="HY8">
            <v>0</v>
          </cell>
          <cell r="HZ8">
            <v>0</v>
          </cell>
          <cell r="IA8">
            <v>0</v>
          </cell>
          <cell r="IB8">
            <v>0</v>
          </cell>
          <cell r="IC8">
            <v>39.196699641412465</v>
          </cell>
          <cell r="ID8">
            <v>0</v>
          </cell>
          <cell r="IE8">
            <v>0</v>
          </cell>
          <cell r="IF8">
            <v>0</v>
          </cell>
          <cell r="IG8">
            <v>0</v>
          </cell>
          <cell r="IH8">
            <v>6.3069999999999995</v>
          </cell>
          <cell r="II8">
            <v>0</v>
          </cell>
          <cell r="IJ8">
            <v>0</v>
          </cell>
          <cell r="IK8">
            <v>0</v>
          </cell>
          <cell r="IL8">
            <v>0</v>
          </cell>
          <cell r="IM8">
            <v>0</v>
          </cell>
          <cell r="IN8">
            <v>0</v>
          </cell>
          <cell r="IO8">
            <v>0</v>
          </cell>
          <cell r="IP8">
            <v>0</v>
          </cell>
          <cell r="IQ8">
            <v>0</v>
          </cell>
          <cell r="IR8">
            <v>0</v>
          </cell>
          <cell r="IS8">
            <v>0</v>
          </cell>
          <cell r="IT8">
            <v>0</v>
          </cell>
          <cell r="IU8">
            <v>0</v>
          </cell>
          <cell r="IV8">
            <v>0</v>
          </cell>
          <cell r="IW8">
            <v>0</v>
          </cell>
          <cell r="IX8">
            <v>0</v>
          </cell>
          <cell r="IY8">
            <v>104.98333589000001</v>
          </cell>
          <cell r="IZ8">
            <v>0</v>
          </cell>
          <cell r="JA8">
            <v>0</v>
          </cell>
          <cell r="JB8">
            <v>0</v>
          </cell>
          <cell r="JC8">
            <v>4.1915000000000004</v>
          </cell>
          <cell r="JD8">
            <v>4.1915000000000004</v>
          </cell>
          <cell r="JE8">
            <v>0</v>
          </cell>
          <cell r="JF8">
            <v>0</v>
          </cell>
          <cell r="JG8">
            <v>3</v>
          </cell>
          <cell r="JH8">
            <v>0</v>
          </cell>
          <cell r="JI8">
            <v>3</v>
          </cell>
          <cell r="JJ8">
            <v>2.0477729099999999</v>
          </cell>
          <cell r="JK8">
            <v>0</v>
          </cell>
          <cell r="JL8">
            <v>0</v>
          </cell>
          <cell r="JM8">
            <v>0</v>
          </cell>
          <cell r="JN8">
            <v>0.73250000000000004</v>
          </cell>
          <cell r="JO8">
            <v>0.73250000000000004</v>
          </cell>
          <cell r="JP8">
            <v>0</v>
          </cell>
          <cell r="JQ8">
            <v>0</v>
          </cell>
          <cell r="JR8">
            <v>0</v>
          </cell>
          <cell r="JS8">
            <v>0</v>
          </cell>
          <cell r="JT8">
            <v>0</v>
          </cell>
          <cell r="JU8">
            <v>102.93556298</v>
          </cell>
          <cell r="JV8">
            <v>0</v>
          </cell>
          <cell r="JW8">
            <v>0</v>
          </cell>
          <cell r="JX8">
            <v>0</v>
          </cell>
          <cell r="JY8">
            <v>3.4590000000000001</v>
          </cell>
          <cell r="JZ8">
            <v>3.4590000000000001</v>
          </cell>
          <cell r="KA8">
            <v>0</v>
          </cell>
          <cell r="KB8">
            <v>0</v>
          </cell>
          <cell r="KC8">
            <v>3</v>
          </cell>
          <cell r="KD8">
            <v>0</v>
          </cell>
          <cell r="KE8">
            <v>3</v>
          </cell>
          <cell r="KF8">
            <v>0</v>
          </cell>
          <cell r="KG8">
            <v>0</v>
          </cell>
          <cell r="KH8">
            <v>0</v>
          </cell>
          <cell r="KI8">
            <v>0</v>
          </cell>
          <cell r="KJ8">
            <v>0</v>
          </cell>
          <cell r="KK8">
            <v>0</v>
          </cell>
          <cell r="KL8">
            <v>0</v>
          </cell>
          <cell r="KM8">
            <v>0</v>
          </cell>
          <cell r="KN8">
            <v>0</v>
          </cell>
          <cell r="KO8">
            <v>0</v>
          </cell>
          <cell r="KP8">
            <v>0</v>
          </cell>
          <cell r="KQ8">
            <v>0</v>
          </cell>
          <cell r="KR8">
            <v>0</v>
          </cell>
          <cell r="KS8">
            <v>0</v>
          </cell>
          <cell r="KT8">
            <v>0</v>
          </cell>
          <cell r="KU8">
            <v>0</v>
          </cell>
          <cell r="KV8">
            <v>0</v>
          </cell>
          <cell r="KW8">
            <v>0</v>
          </cell>
          <cell r="KX8">
            <v>0</v>
          </cell>
          <cell r="KY8">
            <v>0</v>
          </cell>
          <cell r="KZ8">
            <v>0</v>
          </cell>
          <cell r="LA8">
            <v>0</v>
          </cell>
          <cell r="LB8">
            <v>0</v>
          </cell>
          <cell r="LC8">
            <v>0</v>
          </cell>
          <cell r="LD8">
            <v>0</v>
          </cell>
          <cell r="LE8">
            <v>0</v>
          </cell>
          <cell r="LF8">
            <v>0</v>
          </cell>
          <cell r="LG8">
            <v>0</v>
          </cell>
          <cell r="LH8">
            <v>0</v>
          </cell>
          <cell r="LI8">
            <v>0</v>
          </cell>
          <cell r="LJ8">
            <v>0</v>
          </cell>
          <cell r="LK8">
            <v>0</v>
          </cell>
          <cell r="LL8">
            <v>0</v>
          </cell>
          <cell r="LQ8">
            <v>0</v>
          </cell>
          <cell r="LR8">
            <v>0</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0</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0</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v>0</v>
          </cell>
          <cell r="OM8">
            <v>0</v>
          </cell>
          <cell r="ON8">
            <v>0</v>
          </cell>
          <cell r="OO8">
            <v>0</v>
          </cell>
          <cell r="OP8">
            <v>0</v>
          </cell>
          <cell r="OR8">
            <v>0</v>
          </cell>
          <cell r="OT8">
            <v>2031.6875938646697</v>
          </cell>
        </row>
        <row r="9">
          <cell r="A9" t="str">
            <v>Г</v>
          </cell>
          <cell r="B9" t="str">
            <v>1.1</v>
          </cell>
          <cell r="C9" t="str">
            <v>Технологическое присоединение, всего, в том числе:</v>
          </cell>
          <cell r="D9" t="str">
            <v>Г</v>
          </cell>
          <cell r="E9">
            <v>1100.3291342882467</v>
          </cell>
          <cell r="H9">
            <v>627.00648662199933</v>
          </cell>
          <cell r="J9">
            <v>1549.0511503782473</v>
          </cell>
          <cell r="K9">
            <v>696.7611075062473</v>
          </cell>
          <cell r="L9">
            <v>852.29004287199996</v>
          </cell>
          <cell r="M9">
            <v>0</v>
          </cell>
          <cell r="N9">
            <v>0</v>
          </cell>
          <cell r="O9">
            <v>75.508838269152477</v>
          </cell>
          <cell r="P9">
            <v>178.17639041999999</v>
          </cell>
          <cell r="Q9">
            <v>598.60481432284746</v>
          </cell>
          <cell r="R9">
            <v>246.6897916714193</v>
          </cell>
          <cell r="S9">
            <v>0</v>
          </cell>
          <cell r="T9">
            <v>0</v>
          </cell>
          <cell r="U9">
            <v>59.698553853877733</v>
          </cell>
          <cell r="V9">
            <v>176.7178706904796</v>
          </cell>
          <cell r="W9">
            <v>10.273367127061984</v>
          </cell>
          <cell r="X9">
            <v>168.37186732239959</v>
          </cell>
          <cell r="Y9">
            <v>0</v>
          </cell>
          <cell r="Z9">
            <v>0</v>
          </cell>
          <cell r="AA9">
            <v>0</v>
          </cell>
          <cell r="AB9">
            <v>168.37186732239959</v>
          </cell>
          <cell r="AC9">
            <v>0</v>
          </cell>
          <cell r="AD9">
            <v>0</v>
          </cell>
          <cell r="AE9">
            <v>0</v>
          </cell>
          <cell r="AF9">
            <v>0</v>
          </cell>
          <cell r="AG9">
            <v>0</v>
          </cell>
          <cell r="AH9">
            <v>0</v>
          </cell>
          <cell r="AI9">
            <v>0</v>
          </cell>
          <cell r="AJ9">
            <v>46.294457012153003</v>
          </cell>
          <cell r="AK9">
            <v>0</v>
          </cell>
          <cell r="AL9">
            <v>0</v>
          </cell>
          <cell r="AM9">
            <v>39.232590688265262</v>
          </cell>
          <cell r="AN9">
            <v>0</v>
          </cell>
          <cell r="AO9">
            <v>7.0618663238877417</v>
          </cell>
          <cell r="AP9">
            <v>32.023467336866716</v>
          </cell>
          <cell r="AQ9">
            <v>0</v>
          </cell>
          <cell r="AR9">
            <v>0</v>
          </cell>
          <cell r="AS9">
            <v>20.465963165612468</v>
          </cell>
          <cell r="AT9">
            <v>8.3460033680800016</v>
          </cell>
          <cell r="AU9">
            <v>3.2115008031742427</v>
          </cell>
          <cell r="AV9">
            <v>46.294457012153003</v>
          </cell>
          <cell r="AW9">
            <v>0</v>
          </cell>
          <cell r="AX9">
            <v>0</v>
          </cell>
          <cell r="AY9">
            <v>39.232590688265262</v>
          </cell>
          <cell r="AZ9">
            <v>0</v>
          </cell>
          <cell r="BA9">
            <v>7.0618663238877417</v>
          </cell>
          <cell r="BB9">
            <v>1</v>
          </cell>
          <cell r="BC9" t="str">
            <v/>
          </cell>
          <cell r="BD9">
            <v>3</v>
          </cell>
          <cell r="BE9">
            <v>4</v>
          </cell>
          <cell r="BF9" t="str">
            <v>1 3 4</v>
          </cell>
          <cell r="BG9">
            <v>223.43845984000001</v>
          </cell>
          <cell r="BH9">
            <v>0</v>
          </cell>
          <cell r="BI9">
            <v>0</v>
          </cell>
          <cell r="BJ9">
            <v>0</v>
          </cell>
          <cell r="BK9">
            <v>172.42196239</v>
          </cell>
          <cell r="BL9">
            <v>51.016497449999996</v>
          </cell>
          <cell r="BM9">
            <v>192.89523161999998</v>
          </cell>
          <cell r="BN9">
            <v>0</v>
          </cell>
          <cell r="BO9">
            <v>0</v>
          </cell>
          <cell r="BP9">
            <v>0</v>
          </cell>
          <cell r="BQ9">
            <v>144.47558666999998</v>
          </cell>
          <cell r="BR9">
            <v>48.419644949999999</v>
          </cell>
          <cell r="BS9">
            <v>30.54322822</v>
          </cell>
          <cell r="BT9">
            <v>0</v>
          </cell>
          <cell r="BU9">
            <v>0</v>
          </cell>
          <cell r="BV9">
            <v>0</v>
          </cell>
          <cell r="BW9">
            <v>27.946375719999999</v>
          </cell>
          <cell r="BX9">
            <v>2.5968525000000002</v>
          </cell>
          <cell r="BY9">
            <v>0</v>
          </cell>
          <cell r="BZ9">
            <v>0</v>
          </cell>
          <cell r="CA9">
            <v>0</v>
          </cell>
          <cell r="CB9">
            <v>0</v>
          </cell>
          <cell r="CC9">
            <v>0</v>
          </cell>
          <cell r="CD9">
            <v>0</v>
          </cell>
          <cell r="CE9">
            <v>0</v>
          </cell>
          <cell r="CF9">
            <v>0</v>
          </cell>
          <cell r="CG9">
            <v>0</v>
          </cell>
          <cell r="CH9">
            <v>0</v>
          </cell>
          <cell r="CI9">
            <v>0</v>
          </cell>
          <cell r="CJ9">
            <v>0</v>
          </cell>
          <cell r="CK9">
            <v>0</v>
          </cell>
          <cell r="CL9">
            <v>0</v>
          </cell>
          <cell r="CM9">
            <v>0</v>
          </cell>
          <cell r="CN9">
            <v>0</v>
          </cell>
          <cell r="CO9">
            <v>0</v>
          </cell>
          <cell r="CP9">
            <v>0</v>
          </cell>
          <cell r="CQ9">
            <v>1</v>
          </cell>
          <cell r="CR9">
            <v>2</v>
          </cell>
          <cell r="CS9" t="str">
            <v/>
          </cell>
          <cell r="CT9" t="str">
            <v/>
          </cell>
          <cell r="CU9" t="str">
            <v>1 2</v>
          </cell>
          <cell r="CX9">
            <v>3812.2178934788185</v>
          </cell>
          <cell r="CY9">
            <v>572.7289210797162</v>
          </cell>
          <cell r="CZ9">
            <v>1552.4358180467182</v>
          </cell>
          <cell r="DA9">
            <v>1396.6332410204841</v>
          </cell>
          <cell r="DB9">
            <v>351.73938608438334</v>
          </cell>
          <cell r="DE9">
            <v>944.35932034999996</v>
          </cell>
          <cell r="DG9">
            <v>1107.8324943481553</v>
          </cell>
          <cell r="DH9">
            <v>501.2563307981552</v>
          </cell>
          <cell r="DI9">
            <v>606.57616354999993</v>
          </cell>
          <cell r="DJ9">
            <v>38.906113530000006</v>
          </cell>
          <cell r="DK9">
            <v>197.33895278</v>
          </cell>
          <cell r="DL9">
            <v>344.75768944999993</v>
          </cell>
          <cell r="DM9">
            <v>25.573407790000001</v>
          </cell>
          <cell r="DN9">
            <v>277.00832313952753</v>
          </cell>
          <cell r="DS9">
            <v>142.68802315457594</v>
          </cell>
          <cell r="DT9">
            <v>56.493174655273869</v>
          </cell>
          <cell r="DU9">
            <v>49.232590688265262</v>
          </cell>
          <cell r="DV9">
            <v>28.594534641412469</v>
          </cell>
          <cell r="DW9">
            <v>49.232590688265262</v>
          </cell>
          <cell r="DX9">
            <v>1</v>
          </cell>
          <cell r="DY9">
            <v>2</v>
          </cell>
          <cell r="DZ9" t="str">
            <v/>
          </cell>
          <cell r="EA9" t="str">
            <v/>
          </cell>
          <cell r="EB9" t="str">
            <v>1 2</v>
          </cell>
          <cell r="EC9">
            <v>870.93788626000003</v>
          </cell>
          <cell r="ED9">
            <v>346.03663713000003</v>
          </cell>
          <cell r="EE9">
            <v>488.22764986999994</v>
          </cell>
          <cell r="EF9">
            <v>24.389055679999998</v>
          </cell>
          <cell r="EG9">
            <v>12.284543580000001</v>
          </cell>
          <cell r="EH9">
            <v>323.89559782000003</v>
          </cell>
          <cell r="EI9">
            <v>224.59279934</v>
          </cell>
          <cell r="EJ9">
            <v>95.952902250000008</v>
          </cell>
          <cell r="EK9">
            <v>0</v>
          </cell>
          <cell r="EL9">
            <v>3.3498962299999997</v>
          </cell>
          <cell r="EM9">
            <v>547.04228843999999</v>
          </cell>
          <cell r="EN9">
            <v>121.44383779</v>
          </cell>
          <cell r="EO9">
            <v>392.27474761999997</v>
          </cell>
          <cell r="EP9">
            <v>24.389055679999998</v>
          </cell>
          <cell r="EQ9">
            <v>8.9346473500000005</v>
          </cell>
          <cell r="ER9">
            <v>0</v>
          </cell>
          <cell r="ES9">
            <v>0</v>
          </cell>
          <cell r="ET9">
            <v>0</v>
          </cell>
          <cell r="EU9">
            <v>0</v>
          </cell>
          <cell r="EV9">
            <v>0</v>
          </cell>
          <cell r="EW9">
            <v>0</v>
          </cell>
          <cell r="EX9">
            <v>0</v>
          </cell>
          <cell r="EY9">
            <v>0</v>
          </cell>
          <cell r="EZ9">
            <v>0</v>
          </cell>
          <cell r="FA9">
            <v>0</v>
          </cell>
          <cell r="FB9">
            <v>0</v>
          </cell>
          <cell r="FC9">
            <v>0</v>
          </cell>
          <cell r="FD9">
            <v>0</v>
          </cell>
          <cell r="FE9">
            <v>0</v>
          </cell>
          <cell r="FF9">
            <v>0</v>
          </cell>
          <cell r="FG9" t="str">
            <v/>
          </cell>
          <cell r="FH9">
            <v>2</v>
          </cell>
          <cell r="FI9">
            <v>3</v>
          </cell>
          <cell r="FJ9">
            <v>4</v>
          </cell>
          <cell r="FK9" t="str">
            <v>2 3 4</v>
          </cell>
          <cell r="FN9">
            <v>3102.5564480438834</v>
          </cell>
          <cell r="FO9">
            <v>0</v>
          </cell>
          <cell r="FP9">
            <v>175.58</v>
          </cell>
          <cell r="FQ9">
            <v>0</v>
          </cell>
          <cell r="FR9">
            <v>697.62100000000009</v>
          </cell>
          <cell r="FS9">
            <v>695.62100000000009</v>
          </cell>
          <cell r="FT9">
            <v>2</v>
          </cell>
          <cell r="FU9">
            <v>0</v>
          </cell>
          <cell r="FV9">
            <v>162</v>
          </cell>
          <cell r="FW9">
            <v>0</v>
          </cell>
          <cell r="FX9">
            <v>162</v>
          </cell>
          <cell r="FZ9">
            <v>604.26295830000004</v>
          </cell>
          <cell r="GA9">
            <v>0</v>
          </cell>
          <cell r="GB9">
            <v>10.842000000000002</v>
          </cell>
          <cell r="GC9">
            <v>0</v>
          </cell>
          <cell r="GD9">
            <v>18.175000000000001</v>
          </cell>
          <cell r="GE9">
            <v>18.175000000000001</v>
          </cell>
          <cell r="GF9">
            <v>0</v>
          </cell>
          <cell r="GG9">
            <v>0</v>
          </cell>
          <cell r="GH9">
            <v>112</v>
          </cell>
          <cell r="GI9">
            <v>0</v>
          </cell>
          <cell r="GJ9">
            <v>112</v>
          </cell>
          <cell r="GK9">
            <v>514.82344348999948</v>
          </cell>
          <cell r="GL9">
            <v>0</v>
          </cell>
          <cell r="GM9">
            <v>0</v>
          </cell>
          <cell r="GN9">
            <v>0</v>
          </cell>
          <cell r="GO9">
            <v>59.307000000000002</v>
          </cell>
          <cell r="GP9">
            <v>59.307000000000002</v>
          </cell>
          <cell r="GQ9">
            <v>0</v>
          </cell>
          <cell r="GR9">
            <v>0</v>
          </cell>
          <cell r="GS9">
            <v>1</v>
          </cell>
          <cell r="GT9">
            <v>0</v>
          </cell>
          <cell r="GU9">
            <v>1</v>
          </cell>
          <cell r="GV9">
            <v>475.62674384858701</v>
          </cell>
          <cell r="GW9">
            <v>0</v>
          </cell>
          <cell r="GX9">
            <v>0</v>
          </cell>
          <cell r="GY9">
            <v>0</v>
          </cell>
          <cell r="GZ9">
            <v>53</v>
          </cell>
          <cell r="HA9">
            <v>53</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39.196699641412465</v>
          </cell>
          <cell r="ID9">
            <v>0</v>
          </cell>
          <cell r="IE9">
            <v>0</v>
          </cell>
          <cell r="IF9">
            <v>0</v>
          </cell>
          <cell r="IG9">
            <v>0</v>
          </cell>
          <cell r="IH9">
            <v>6.3069999999999995</v>
          </cell>
          <cell r="II9">
            <v>0</v>
          </cell>
          <cell r="IJ9">
            <v>0</v>
          </cell>
          <cell r="IK9">
            <v>0</v>
          </cell>
          <cell r="IL9">
            <v>0</v>
          </cell>
          <cell r="IM9">
            <v>0</v>
          </cell>
          <cell r="IN9">
            <v>0</v>
          </cell>
          <cell r="IO9">
            <v>0</v>
          </cell>
          <cell r="IP9">
            <v>0</v>
          </cell>
          <cell r="IQ9">
            <v>0</v>
          </cell>
          <cell r="IR9">
            <v>0</v>
          </cell>
          <cell r="IS9">
            <v>0</v>
          </cell>
          <cell r="IT9">
            <v>0</v>
          </cell>
          <cell r="IU9">
            <v>0</v>
          </cell>
          <cell r="IV9">
            <v>0</v>
          </cell>
          <cell r="IW9">
            <v>0</v>
          </cell>
          <cell r="IX9">
            <v>0</v>
          </cell>
          <cell r="IY9">
            <v>104.98333589000001</v>
          </cell>
          <cell r="IZ9">
            <v>0</v>
          </cell>
          <cell r="JA9">
            <v>0</v>
          </cell>
          <cell r="JB9">
            <v>0</v>
          </cell>
          <cell r="JC9">
            <v>4.1915000000000004</v>
          </cell>
          <cell r="JD9">
            <v>4.1915000000000004</v>
          </cell>
          <cell r="JE9">
            <v>0</v>
          </cell>
          <cell r="JF9">
            <v>0</v>
          </cell>
          <cell r="JG9">
            <v>3</v>
          </cell>
          <cell r="JH9">
            <v>0</v>
          </cell>
          <cell r="JI9">
            <v>3</v>
          </cell>
          <cell r="JJ9">
            <v>2.0477729099999999</v>
          </cell>
          <cell r="JK9">
            <v>0</v>
          </cell>
          <cell r="JL9">
            <v>0</v>
          </cell>
          <cell r="JM9">
            <v>0</v>
          </cell>
          <cell r="JN9">
            <v>0.73250000000000004</v>
          </cell>
          <cell r="JO9">
            <v>0.73250000000000004</v>
          </cell>
          <cell r="JP9">
            <v>0</v>
          </cell>
          <cell r="JQ9">
            <v>0</v>
          </cell>
          <cell r="JR9">
            <v>0</v>
          </cell>
          <cell r="JS9">
            <v>0</v>
          </cell>
          <cell r="JT9">
            <v>0</v>
          </cell>
          <cell r="JU9">
            <v>102.93556298</v>
          </cell>
          <cell r="JV9">
            <v>0</v>
          </cell>
          <cell r="JW9">
            <v>0</v>
          </cell>
          <cell r="JX9">
            <v>0</v>
          </cell>
          <cell r="JY9">
            <v>3.4590000000000001</v>
          </cell>
          <cell r="JZ9">
            <v>3.4590000000000001</v>
          </cell>
          <cell r="KA9">
            <v>0</v>
          </cell>
          <cell r="KB9">
            <v>0</v>
          </cell>
          <cell r="KC9">
            <v>3</v>
          </cell>
          <cell r="KD9">
            <v>0</v>
          </cell>
          <cell r="KE9">
            <v>3</v>
          </cell>
          <cell r="KF9">
            <v>0</v>
          </cell>
          <cell r="KG9">
            <v>0</v>
          </cell>
          <cell r="KH9">
            <v>0</v>
          </cell>
          <cell r="KI9">
            <v>0</v>
          </cell>
          <cell r="KJ9">
            <v>0</v>
          </cell>
          <cell r="KK9">
            <v>0</v>
          </cell>
          <cell r="KL9">
            <v>0</v>
          </cell>
          <cell r="KM9">
            <v>0</v>
          </cell>
          <cell r="KN9">
            <v>0</v>
          </cell>
          <cell r="KO9">
            <v>0</v>
          </cell>
          <cell r="KP9">
            <v>0</v>
          </cell>
          <cell r="KQ9">
            <v>0</v>
          </cell>
          <cell r="KR9">
            <v>0</v>
          </cell>
          <cell r="KS9">
            <v>0</v>
          </cell>
          <cell r="KT9">
            <v>0</v>
          </cell>
          <cell r="KU9">
            <v>0</v>
          </cell>
          <cell r="KV9">
            <v>0</v>
          </cell>
          <cell r="KW9">
            <v>0</v>
          </cell>
          <cell r="KX9">
            <v>0</v>
          </cell>
          <cell r="KY9">
            <v>0</v>
          </cell>
          <cell r="KZ9">
            <v>0</v>
          </cell>
          <cell r="LA9">
            <v>0</v>
          </cell>
          <cell r="LB9">
            <v>0</v>
          </cell>
          <cell r="LC9">
            <v>0</v>
          </cell>
          <cell r="LD9">
            <v>0</v>
          </cell>
          <cell r="LE9">
            <v>0</v>
          </cell>
          <cell r="LF9">
            <v>0</v>
          </cell>
          <cell r="LG9">
            <v>0</v>
          </cell>
          <cell r="LH9">
            <v>0</v>
          </cell>
          <cell r="LI9">
            <v>0</v>
          </cell>
          <cell r="LJ9">
            <v>0</v>
          </cell>
          <cell r="LK9">
            <v>0</v>
          </cell>
          <cell r="LL9">
            <v>0</v>
          </cell>
          <cell r="LQ9">
            <v>0</v>
          </cell>
          <cell r="LR9">
            <v>0</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0</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0</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v>0</v>
          </cell>
          <cell r="OM9">
            <v>0</v>
          </cell>
          <cell r="ON9">
            <v>0</v>
          </cell>
          <cell r="OO9">
            <v>0</v>
          </cell>
          <cell r="OP9">
            <v>0</v>
          </cell>
          <cell r="OR9">
            <v>0</v>
          </cell>
          <cell r="OT9">
            <v>2031.6875938646697</v>
          </cell>
        </row>
        <row r="10">
          <cell r="A10" t="str">
            <v>Г</v>
          </cell>
          <cell r="B10" t="str">
            <v>1.1.1</v>
          </cell>
          <cell r="C10" t="str">
            <v>Технологическое присоединение энергопринимающих устройств потребителей, всего, в том числе:</v>
          </cell>
          <cell r="D10" t="str">
            <v>Г</v>
          </cell>
          <cell r="E10">
            <v>33.578481236146665</v>
          </cell>
          <cell r="H10">
            <v>13.064873009999365</v>
          </cell>
          <cell r="J10">
            <v>872.80365109814727</v>
          </cell>
          <cell r="K10">
            <v>20.513608226147305</v>
          </cell>
          <cell r="L10">
            <v>852.29004287199996</v>
          </cell>
          <cell r="M10">
            <v>0</v>
          </cell>
          <cell r="N10">
            <v>0</v>
          </cell>
          <cell r="O10">
            <v>75.508838269152477</v>
          </cell>
          <cell r="P10">
            <v>178.17639041999999</v>
          </cell>
          <cell r="Q10">
            <v>598.60481432284746</v>
          </cell>
          <cell r="R10">
            <v>10.970295404946668</v>
          </cell>
          <cell r="S10">
            <v>0</v>
          </cell>
          <cell r="T10">
            <v>0</v>
          </cell>
          <cell r="U10">
            <v>2.6242920368666671</v>
          </cell>
          <cell r="V10">
            <v>8.3460033680800016</v>
          </cell>
          <cell r="W10">
            <v>0</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10.970295404946668</v>
          </cell>
          <cell r="AQ10">
            <v>0</v>
          </cell>
          <cell r="AR10">
            <v>0</v>
          </cell>
          <cell r="AS10">
            <v>2.6242920368666671</v>
          </cell>
          <cell r="AT10">
            <v>8.3460033680800016</v>
          </cell>
          <cell r="AU10">
            <v>0</v>
          </cell>
          <cell r="AV10">
            <v>0</v>
          </cell>
          <cell r="AW10">
            <v>0</v>
          </cell>
          <cell r="AX10">
            <v>0</v>
          </cell>
          <cell r="AY10">
            <v>0</v>
          </cell>
          <cell r="AZ10">
            <v>0</v>
          </cell>
          <cell r="BA10">
            <v>0</v>
          </cell>
          <cell r="BB10" t="str">
            <v/>
          </cell>
          <cell r="BC10" t="str">
            <v/>
          </cell>
          <cell r="BD10" t="str">
            <v/>
          </cell>
          <cell r="BE10">
            <v>4</v>
          </cell>
          <cell r="BF10" t="str">
            <v>4</v>
          </cell>
          <cell r="BG10">
            <v>0</v>
          </cell>
          <cell r="BH10">
            <v>0</v>
          </cell>
          <cell r="BI10">
            <v>0</v>
          </cell>
          <cell r="BJ10">
            <v>0</v>
          </cell>
          <cell r="BK10">
            <v>0</v>
          </cell>
          <cell r="BL10">
            <v>0</v>
          </cell>
          <cell r="BM10">
            <v>0</v>
          </cell>
          <cell r="BN10">
            <v>0</v>
          </cell>
          <cell r="BO10">
            <v>0</v>
          </cell>
          <cell r="BP10">
            <v>0</v>
          </cell>
          <cell r="BQ10">
            <v>0</v>
          </cell>
          <cell r="BR10">
            <v>0</v>
          </cell>
          <cell r="BS10">
            <v>0</v>
          </cell>
          <cell r="BT10">
            <v>0</v>
          </cell>
          <cell r="BU10">
            <v>0</v>
          </cell>
          <cell r="BV10">
            <v>0</v>
          </cell>
          <cell r="BW10">
            <v>0</v>
          </cell>
          <cell r="BX10">
            <v>0</v>
          </cell>
          <cell r="BY10">
            <v>0</v>
          </cell>
          <cell r="BZ10">
            <v>0</v>
          </cell>
          <cell r="CA10">
            <v>0</v>
          </cell>
          <cell r="CB10">
            <v>0</v>
          </cell>
          <cell r="CC10">
            <v>0</v>
          </cell>
          <cell r="CD10">
            <v>0</v>
          </cell>
          <cell r="CE10">
            <v>0</v>
          </cell>
          <cell r="CF10">
            <v>0</v>
          </cell>
          <cell r="CG10">
            <v>0</v>
          </cell>
          <cell r="CH10">
            <v>0</v>
          </cell>
          <cell r="CI10">
            <v>0</v>
          </cell>
          <cell r="CJ10">
            <v>0</v>
          </cell>
          <cell r="CK10">
            <v>0</v>
          </cell>
          <cell r="CL10">
            <v>0</v>
          </cell>
          <cell r="CM10">
            <v>0</v>
          </cell>
          <cell r="CN10">
            <v>0</v>
          </cell>
          <cell r="CO10">
            <v>0</v>
          </cell>
          <cell r="CP10">
            <v>0</v>
          </cell>
          <cell r="CQ10" t="str">
            <v/>
          </cell>
          <cell r="CR10" t="str">
            <v/>
          </cell>
          <cell r="CS10" t="str">
            <v/>
          </cell>
          <cell r="CT10" t="str">
            <v/>
          </cell>
          <cell r="CU10">
            <v>0</v>
          </cell>
          <cell r="CX10">
            <v>3812.2178934788185</v>
          </cell>
          <cell r="CY10">
            <v>572.7289210797162</v>
          </cell>
          <cell r="CZ10">
            <v>1552.4358180467182</v>
          </cell>
          <cell r="DA10">
            <v>1396.6332410204841</v>
          </cell>
          <cell r="DB10">
            <v>351.73938608438334</v>
          </cell>
          <cell r="DE10">
            <v>13.292745209999996</v>
          </cell>
          <cell r="DG10">
            <v>623.75282325842932</v>
          </cell>
          <cell r="DH10">
            <v>17.176659708429387</v>
          </cell>
          <cell r="DI10">
            <v>606.57616354999993</v>
          </cell>
          <cell r="DJ10">
            <v>38.906113530000006</v>
          </cell>
          <cell r="DK10">
            <v>197.33895278</v>
          </cell>
          <cell r="DL10">
            <v>344.75768944999993</v>
          </cell>
          <cell r="DM10">
            <v>25.573407790000001</v>
          </cell>
          <cell r="DN10">
            <v>277.00832313952753</v>
          </cell>
          <cell r="DS10">
            <v>142.68802315457594</v>
          </cell>
          <cell r="DT10">
            <v>56.493174655273869</v>
          </cell>
          <cell r="DU10">
            <v>49.232590688265262</v>
          </cell>
          <cell r="DV10">
            <v>28.594534641412469</v>
          </cell>
          <cell r="DW10">
            <v>49.232590688265262</v>
          </cell>
          <cell r="DX10">
            <v>1</v>
          </cell>
          <cell r="DY10" t="str">
            <v/>
          </cell>
          <cell r="DZ10" t="str">
            <v/>
          </cell>
          <cell r="EA10" t="str">
            <v/>
          </cell>
          <cell r="EB10" t="str">
            <v>1</v>
          </cell>
          <cell r="EC10">
            <v>870.93788626000003</v>
          </cell>
          <cell r="ED10">
            <v>346.03663713000003</v>
          </cell>
          <cell r="EE10">
            <v>488.22764986999994</v>
          </cell>
          <cell r="EF10">
            <v>24.389055679999998</v>
          </cell>
          <cell r="EG10">
            <v>12.284543580000001</v>
          </cell>
          <cell r="EH10">
            <v>323.89559782000003</v>
          </cell>
          <cell r="EI10">
            <v>224.59279934</v>
          </cell>
          <cell r="EJ10">
            <v>95.952902250000008</v>
          </cell>
          <cell r="EK10">
            <v>0</v>
          </cell>
          <cell r="EL10">
            <v>3.3498962299999997</v>
          </cell>
          <cell r="EM10">
            <v>547.04228843999999</v>
          </cell>
          <cell r="EN10">
            <v>121.44383779</v>
          </cell>
          <cell r="EO10">
            <v>392.27474761999997</v>
          </cell>
          <cell r="EP10">
            <v>24.389055679999998</v>
          </cell>
          <cell r="EQ10">
            <v>8.9346473500000005</v>
          </cell>
          <cell r="ER10">
            <v>0</v>
          </cell>
          <cell r="ES10">
            <v>0</v>
          </cell>
          <cell r="ET10">
            <v>0</v>
          </cell>
          <cell r="EU10">
            <v>0</v>
          </cell>
          <cell r="EV10">
            <v>0</v>
          </cell>
          <cell r="EW10">
            <v>0</v>
          </cell>
          <cell r="EX10">
            <v>0</v>
          </cell>
          <cell r="EY10">
            <v>0</v>
          </cell>
          <cell r="EZ10">
            <v>0</v>
          </cell>
          <cell r="FA10">
            <v>0</v>
          </cell>
          <cell r="FB10">
            <v>0</v>
          </cell>
          <cell r="FC10">
            <v>0</v>
          </cell>
          <cell r="FD10">
            <v>0</v>
          </cell>
          <cell r="FE10">
            <v>0</v>
          </cell>
          <cell r="FF10">
            <v>0</v>
          </cell>
          <cell r="FG10" t="str">
            <v/>
          </cell>
          <cell r="FH10" t="str">
            <v/>
          </cell>
          <cell r="FI10">
            <v>3</v>
          </cell>
          <cell r="FJ10">
            <v>4</v>
          </cell>
          <cell r="FK10" t="str">
            <v>3 4</v>
          </cell>
          <cell r="FN10">
            <v>3102.5564480438834</v>
          </cell>
          <cell r="FO10">
            <v>0</v>
          </cell>
          <cell r="FP10">
            <v>175.58</v>
          </cell>
          <cell r="FQ10">
            <v>0</v>
          </cell>
          <cell r="FR10">
            <v>697.62100000000009</v>
          </cell>
          <cell r="FS10">
            <v>695.62100000000009</v>
          </cell>
          <cell r="FT10">
            <v>2</v>
          </cell>
          <cell r="FU10">
            <v>0</v>
          </cell>
          <cell r="FV10">
            <v>162</v>
          </cell>
          <cell r="FW10">
            <v>0</v>
          </cell>
          <cell r="FX10">
            <v>162</v>
          </cell>
          <cell r="FZ10">
            <v>604.26295830000004</v>
          </cell>
          <cell r="GA10">
            <v>0</v>
          </cell>
          <cell r="GB10">
            <v>10.842000000000002</v>
          </cell>
          <cell r="GC10">
            <v>0</v>
          </cell>
          <cell r="GD10">
            <v>18.175000000000001</v>
          </cell>
          <cell r="GE10">
            <v>18.175000000000001</v>
          </cell>
          <cell r="GF10">
            <v>0</v>
          </cell>
          <cell r="GG10">
            <v>0</v>
          </cell>
          <cell r="GH10">
            <v>112</v>
          </cell>
          <cell r="GI10">
            <v>0</v>
          </cell>
          <cell r="GJ10">
            <v>112</v>
          </cell>
          <cell r="GK10">
            <v>514.82344348999948</v>
          </cell>
          <cell r="GL10">
            <v>0</v>
          </cell>
          <cell r="GM10">
            <v>0</v>
          </cell>
          <cell r="GN10">
            <v>0</v>
          </cell>
          <cell r="GO10">
            <v>59.307000000000002</v>
          </cell>
          <cell r="GP10">
            <v>59.307000000000002</v>
          </cell>
          <cell r="GQ10">
            <v>0</v>
          </cell>
          <cell r="GR10">
            <v>0</v>
          </cell>
          <cell r="GS10">
            <v>1</v>
          </cell>
          <cell r="GT10">
            <v>0</v>
          </cell>
          <cell r="GU10">
            <v>1</v>
          </cell>
          <cell r="GV10">
            <v>475.62674384858701</v>
          </cell>
          <cell r="GW10">
            <v>0</v>
          </cell>
          <cell r="GX10">
            <v>0</v>
          </cell>
          <cell r="GY10">
            <v>0</v>
          </cell>
          <cell r="GZ10">
            <v>53</v>
          </cell>
          <cell r="HA10">
            <v>53</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0</v>
          </cell>
          <cell r="HS10">
            <v>0</v>
          </cell>
          <cell r="HT10">
            <v>0</v>
          </cell>
          <cell r="HU10">
            <v>0</v>
          </cell>
          <cell r="HV10">
            <v>0</v>
          </cell>
          <cell r="HW10">
            <v>0</v>
          </cell>
          <cell r="HX10">
            <v>0</v>
          </cell>
          <cell r="HY10">
            <v>0</v>
          </cell>
          <cell r="HZ10">
            <v>0</v>
          </cell>
          <cell r="IA10">
            <v>0</v>
          </cell>
          <cell r="IB10">
            <v>0</v>
          </cell>
          <cell r="IC10">
            <v>39.196699641412465</v>
          </cell>
          <cell r="ID10">
            <v>0</v>
          </cell>
          <cell r="IE10">
            <v>0</v>
          </cell>
          <cell r="IF10">
            <v>0</v>
          </cell>
          <cell r="IG10">
            <v>0</v>
          </cell>
          <cell r="IH10">
            <v>6.3069999999999995</v>
          </cell>
          <cell r="II10">
            <v>0</v>
          </cell>
          <cell r="IJ10">
            <v>0</v>
          </cell>
          <cell r="IK10">
            <v>0</v>
          </cell>
          <cell r="IL10">
            <v>0</v>
          </cell>
          <cell r="IM10">
            <v>0</v>
          </cell>
          <cell r="IN10">
            <v>0</v>
          </cell>
          <cell r="IO10">
            <v>0</v>
          </cell>
          <cell r="IP10">
            <v>0</v>
          </cell>
          <cell r="IQ10">
            <v>0</v>
          </cell>
          <cell r="IR10">
            <v>0</v>
          </cell>
          <cell r="IS10">
            <v>0</v>
          </cell>
          <cell r="IT10">
            <v>0</v>
          </cell>
          <cell r="IU10">
            <v>0</v>
          </cell>
          <cell r="IV10">
            <v>0</v>
          </cell>
          <cell r="IW10">
            <v>0</v>
          </cell>
          <cell r="IX10">
            <v>0</v>
          </cell>
          <cell r="IY10">
            <v>104.98333589000001</v>
          </cell>
          <cell r="IZ10">
            <v>0</v>
          </cell>
          <cell r="JA10">
            <v>0</v>
          </cell>
          <cell r="JB10">
            <v>0</v>
          </cell>
          <cell r="JC10">
            <v>4.1915000000000004</v>
          </cell>
          <cell r="JD10">
            <v>4.1915000000000004</v>
          </cell>
          <cell r="JE10">
            <v>0</v>
          </cell>
          <cell r="JF10">
            <v>0</v>
          </cell>
          <cell r="JG10">
            <v>3</v>
          </cell>
          <cell r="JH10">
            <v>0</v>
          </cell>
          <cell r="JI10">
            <v>3</v>
          </cell>
          <cell r="JJ10">
            <v>2.0477729099999999</v>
          </cell>
          <cell r="JK10">
            <v>0</v>
          </cell>
          <cell r="JL10">
            <v>0</v>
          </cell>
          <cell r="JM10">
            <v>0</v>
          </cell>
          <cell r="JN10">
            <v>0.73250000000000004</v>
          </cell>
          <cell r="JO10">
            <v>0.73250000000000004</v>
          </cell>
          <cell r="JP10">
            <v>0</v>
          </cell>
          <cell r="JQ10">
            <v>0</v>
          </cell>
          <cell r="JR10">
            <v>0</v>
          </cell>
          <cell r="JS10">
            <v>0</v>
          </cell>
          <cell r="JT10">
            <v>0</v>
          </cell>
          <cell r="JU10">
            <v>102.93556298</v>
          </cell>
          <cell r="JV10">
            <v>0</v>
          </cell>
          <cell r="JW10">
            <v>0</v>
          </cell>
          <cell r="JX10">
            <v>0</v>
          </cell>
          <cell r="JY10">
            <v>3.4590000000000001</v>
          </cell>
          <cell r="JZ10">
            <v>3.4590000000000001</v>
          </cell>
          <cell r="KA10">
            <v>0</v>
          </cell>
          <cell r="KB10">
            <v>0</v>
          </cell>
          <cell r="KC10">
            <v>3</v>
          </cell>
          <cell r="KD10">
            <v>0</v>
          </cell>
          <cell r="KE10">
            <v>3</v>
          </cell>
          <cell r="KF10">
            <v>0</v>
          </cell>
          <cell r="KG10">
            <v>0</v>
          </cell>
          <cell r="KH10">
            <v>0</v>
          </cell>
          <cell r="KI10">
            <v>0</v>
          </cell>
          <cell r="KJ10">
            <v>0</v>
          </cell>
          <cell r="KK10">
            <v>0</v>
          </cell>
          <cell r="KL10">
            <v>0</v>
          </cell>
          <cell r="KM10">
            <v>0</v>
          </cell>
          <cell r="KN10">
            <v>0</v>
          </cell>
          <cell r="KO10">
            <v>0</v>
          </cell>
          <cell r="KP10">
            <v>0</v>
          </cell>
          <cell r="KQ10">
            <v>0</v>
          </cell>
          <cell r="KR10">
            <v>0</v>
          </cell>
          <cell r="KS10">
            <v>0</v>
          </cell>
          <cell r="KT10">
            <v>0</v>
          </cell>
          <cell r="KU10">
            <v>0</v>
          </cell>
          <cell r="KV10">
            <v>0</v>
          </cell>
          <cell r="KW10">
            <v>0</v>
          </cell>
          <cell r="KX10">
            <v>0</v>
          </cell>
          <cell r="KY10">
            <v>0</v>
          </cell>
          <cell r="KZ10">
            <v>0</v>
          </cell>
          <cell r="LA10">
            <v>0</v>
          </cell>
          <cell r="LB10">
            <v>0</v>
          </cell>
          <cell r="LC10">
            <v>0</v>
          </cell>
          <cell r="LD10">
            <v>0</v>
          </cell>
          <cell r="LE10">
            <v>0</v>
          </cell>
          <cell r="LF10">
            <v>0</v>
          </cell>
          <cell r="LG10">
            <v>0</v>
          </cell>
          <cell r="LH10">
            <v>0</v>
          </cell>
          <cell r="LI10">
            <v>0</v>
          </cell>
          <cell r="LJ10">
            <v>0</v>
          </cell>
          <cell r="LK10">
            <v>0</v>
          </cell>
          <cell r="LL10">
            <v>0</v>
          </cell>
          <cell r="LQ10">
            <v>0</v>
          </cell>
          <cell r="LR10">
            <v>0</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v>0</v>
          </cell>
          <cell r="OM10">
            <v>0</v>
          </cell>
          <cell r="ON10">
            <v>0</v>
          </cell>
          <cell r="OO10">
            <v>0</v>
          </cell>
          <cell r="OP10">
            <v>0</v>
          </cell>
          <cell r="OR10">
            <v>0</v>
          </cell>
          <cell r="OT10">
            <v>2031.6875938646697</v>
          </cell>
        </row>
        <row r="11">
          <cell r="A11" t="str">
            <v>Г</v>
          </cell>
          <cell r="B11" t="str">
            <v>1.1.1.1</v>
          </cell>
          <cell r="C11" t="str">
            <v>Технологическое присоединение энергопринимающих устройств потребителей максимальной мощностью до 15 кВт включительно, всего</v>
          </cell>
          <cell r="D11" t="str">
            <v>Г</v>
          </cell>
          <cell r="E11">
            <v>22.594532287466667</v>
          </cell>
          <cell r="H11">
            <v>12.894005739999365</v>
          </cell>
          <cell r="J11">
            <v>861.99056941946731</v>
          </cell>
          <cell r="K11">
            <v>9.7005265474673017</v>
          </cell>
          <cell r="L11">
            <v>852.29004287199996</v>
          </cell>
          <cell r="M11">
            <v>0</v>
          </cell>
          <cell r="N11">
            <v>0</v>
          </cell>
          <cell r="O11">
            <v>75.508838269152477</v>
          </cell>
          <cell r="P11">
            <v>178.17639041999999</v>
          </cell>
          <cell r="Q11">
            <v>598.60481432284746</v>
          </cell>
          <cell r="R11">
            <v>2.6242920368666671</v>
          </cell>
          <cell r="S11">
            <v>0</v>
          </cell>
          <cell r="T11">
            <v>0</v>
          </cell>
          <cell r="U11">
            <v>2.6242920368666671</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2.6242920368666671</v>
          </cell>
          <cell r="AQ11">
            <v>0</v>
          </cell>
          <cell r="AR11">
            <v>0</v>
          </cell>
          <cell r="AS11">
            <v>2.6242920368666671</v>
          </cell>
          <cell r="AT11">
            <v>0</v>
          </cell>
          <cell r="AU11">
            <v>0</v>
          </cell>
          <cell r="AV11">
            <v>0</v>
          </cell>
          <cell r="AW11">
            <v>0</v>
          </cell>
          <cell r="AX11">
            <v>0</v>
          </cell>
          <cell r="AY11">
            <v>0</v>
          </cell>
          <cell r="AZ11">
            <v>0</v>
          </cell>
          <cell r="BA11">
            <v>0</v>
          </cell>
          <cell r="BB11" t="str">
            <v/>
          </cell>
          <cell r="BC11" t="str">
            <v/>
          </cell>
          <cell r="BD11" t="str">
            <v/>
          </cell>
          <cell r="BE11">
            <v>4</v>
          </cell>
          <cell r="BF11" t="str">
            <v>4</v>
          </cell>
          <cell r="BG11">
            <v>0</v>
          </cell>
          <cell r="BH11">
            <v>0</v>
          </cell>
          <cell r="BI11">
            <v>0</v>
          </cell>
          <cell r="BJ11">
            <v>0</v>
          </cell>
          <cell r="BK11">
            <v>0</v>
          </cell>
          <cell r="BL11">
            <v>0</v>
          </cell>
          <cell r="BM11">
            <v>0</v>
          </cell>
          <cell r="BN11">
            <v>0</v>
          </cell>
          <cell r="BO11">
            <v>0</v>
          </cell>
          <cell r="BP11">
            <v>0</v>
          </cell>
          <cell r="BQ11">
            <v>0</v>
          </cell>
          <cell r="BR11">
            <v>0</v>
          </cell>
          <cell r="BS11">
            <v>0</v>
          </cell>
          <cell r="BT11">
            <v>0</v>
          </cell>
          <cell r="BU11">
            <v>0</v>
          </cell>
          <cell r="BV11">
            <v>0</v>
          </cell>
          <cell r="BW11">
            <v>0</v>
          </cell>
          <cell r="BX11">
            <v>0</v>
          </cell>
          <cell r="BY11">
            <v>0</v>
          </cell>
          <cell r="BZ11">
            <v>0</v>
          </cell>
          <cell r="CA11">
            <v>0</v>
          </cell>
          <cell r="CB11">
            <v>0</v>
          </cell>
          <cell r="CC11">
            <v>0</v>
          </cell>
          <cell r="CD11">
            <v>0</v>
          </cell>
          <cell r="CE11">
            <v>0</v>
          </cell>
          <cell r="CF11">
            <v>0</v>
          </cell>
          <cell r="CG11">
            <v>0</v>
          </cell>
          <cell r="CH11">
            <v>0</v>
          </cell>
          <cell r="CI11">
            <v>0</v>
          </cell>
          <cell r="CJ11">
            <v>0</v>
          </cell>
          <cell r="CK11">
            <v>0</v>
          </cell>
          <cell r="CL11">
            <v>0</v>
          </cell>
          <cell r="CM11">
            <v>0</v>
          </cell>
          <cell r="CN11">
            <v>0</v>
          </cell>
          <cell r="CO11">
            <v>0</v>
          </cell>
          <cell r="CP11">
            <v>0</v>
          </cell>
          <cell r="CQ11" t="str">
            <v/>
          </cell>
          <cell r="CR11" t="str">
            <v/>
          </cell>
          <cell r="CS11" t="str">
            <v/>
          </cell>
          <cell r="CT11" t="str">
            <v/>
          </cell>
          <cell r="CU11">
            <v>0</v>
          </cell>
          <cell r="CX11">
            <v>3812.2178934788185</v>
          </cell>
          <cell r="CY11">
            <v>572.7289210797162</v>
          </cell>
          <cell r="CZ11">
            <v>1552.4358180467182</v>
          </cell>
          <cell r="DA11">
            <v>1396.6332410204841</v>
          </cell>
          <cell r="DB11">
            <v>351.73938608438334</v>
          </cell>
          <cell r="DE11">
            <v>11.091906129999995</v>
          </cell>
          <cell r="DG11">
            <v>614.63216613819202</v>
          </cell>
          <cell r="DH11">
            <v>8.0560025881920971</v>
          </cell>
          <cell r="DI11">
            <v>606.57616354999993</v>
          </cell>
          <cell r="DJ11">
            <v>38.906113530000006</v>
          </cell>
          <cell r="DK11">
            <v>197.33895278</v>
          </cell>
          <cell r="DL11">
            <v>344.75768944999993</v>
          </cell>
          <cell r="DM11">
            <v>25.573407790000001</v>
          </cell>
          <cell r="DN11">
            <v>277.00832313952753</v>
          </cell>
          <cell r="DS11">
            <v>142.68802315457594</v>
          </cell>
          <cell r="DT11">
            <v>56.493174655273869</v>
          </cell>
          <cell r="DU11">
            <v>49.232590688265262</v>
          </cell>
          <cell r="DV11">
            <v>28.594534641412469</v>
          </cell>
          <cell r="DW11">
            <v>49.232590688265262</v>
          </cell>
          <cell r="DX11" t="str">
            <v/>
          </cell>
          <cell r="DY11" t="str">
            <v/>
          </cell>
          <cell r="DZ11" t="str">
            <v/>
          </cell>
          <cell r="EA11" t="str">
            <v/>
          </cell>
          <cell r="EB11">
            <v>0</v>
          </cell>
          <cell r="EC11">
            <v>870.93788626000003</v>
          </cell>
          <cell r="ED11">
            <v>346.03663713000003</v>
          </cell>
          <cell r="EE11">
            <v>488.22764986999994</v>
          </cell>
          <cell r="EF11">
            <v>24.389055679999998</v>
          </cell>
          <cell r="EG11">
            <v>12.284543580000001</v>
          </cell>
          <cell r="EH11">
            <v>323.89559782000003</v>
          </cell>
          <cell r="EI11">
            <v>224.59279934</v>
          </cell>
          <cell r="EJ11">
            <v>95.952902250000008</v>
          </cell>
          <cell r="EK11">
            <v>0</v>
          </cell>
          <cell r="EL11">
            <v>3.3498962299999997</v>
          </cell>
          <cell r="EM11">
            <v>547.04228843999999</v>
          </cell>
          <cell r="EN11">
            <v>121.44383779</v>
          </cell>
          <cell r="EO11">
            <v>392.27474761999997</v>
          </cell>
          <cell r="EP11">
            <v>24.389055679999998</v>
          </cell>
          <cell r="EQ11">
            <v>8.9346473500000005</v>
          </cell>
          <cell r="ER11">
            <v>0</v>
          </cell>
          <cell r="ES11">
            <v>0</v>
          </cell>
          <cell r="ET11">
            <v>0</v>
          </cell>
          <cell r="EU11">
            <v>0</v>
          </cell>
          <cell r="EV11">
            <v>0</v>
          </cell>
          <cell r="EW11">
            <v>0</v>
          </cell>
          <cell r="EX11">
            <v>0</v>
          </cell>
          <cell r="EY11">
            <v>0</v>
          </cell>
          <cell r="EZ11">
            <v>0</v>
          </cell>
          <cell r="FA11">
            <v>0</v>
          </cell>
          <cell r="FB11">
            <v>0</v>
          </cell>
          <cell r="FC11">
            <v>0</v>
          </cell>
          <cell r="FD11">
            <v>0</v>
          </cell>
          <cell r="FE11">
            <v>0</v>
          </cell>
          <cell r="FF11">
            <v>0</v>
          </cell>
          <cell r="FG11" t="str">
            <v/>
          </cell>
          <cell r="FH11" t="str">
            <v/>
          </cell>
          <cell r="FI11">
            <v>3</v>
          </cell>
          <cell r="FJ11">
            <v>4</v>
          </cell>
          <cell r="FK11" t="str">
            <v>3 4</v>
          </cell>
          <cell r="FN11">
            <v>3102.5564480438834</v>
          </cell>
          <cell r="FO11">
            <v>0</v>
          </cell>
          <cell r="FP11">
            <v>175.58</v>
          </cell>
          <cell r="FQ11">
            <v>0</v>
          </cell>
          <cell r="FR11">
            <v>697.62100000000009</v>
          </cell>
          <cell r="FS11">
            <v>695.62100000000009</v>
          </cell>
          <cell r="FT11">
            <v>2</v>
          </cell>
          <cell r="FU11">
            <v>0</v>
          </cell>
          <cell r="FV11">
            <v>162</v>
          </cell>
          <cell r="FW11">
            <v>0</v>
          </cell>
          <cell r="FX11">
            <v>162</v>
          </cell>
          <cell r="FZ11">
            <v>604.26295830000004</v>
          </cell>
          <cell r="GA11">
            <v>0</v>
          </cell>
          <cell r="GB11">
            <v>10.842000000000002</v>
          </cell>
          <cell r="GC11">
            <v>0</v>
          </cell>
          <cell r="GD11">
            <v>18.175000000000001</v>
          </cell>
          <cell r="GE11">
            <v>18.175000000000001</v>
          </cell>
          <cell r="GF11">
            <v>0</v>
          </cell>
          <cell r="GG11">
            <v>0</v>
          </cell>
          <cell r="GH11">
            <v>112</v>
          </cell>
          <cell r="GI11">
            <v>0</v>
          </cell>
          <cell r="GJ11">
            <v>112</v>
          </cell>
          <cell r="GK11">
            <v>514.82344348999948</v>
          </cell>
          <cell r="GL11">
            <v>0</v>
          </cell>
          <cell r="GM11">
            <v>0</v>
          </cell>
          <cell r="GN11">
            <v>0</v>
          </cell>
          <cell r="GO11">
            <v>59.307000000000002</v>
          </cell>
          <cell r="GP11">
            <v>59.307000000000002</v>
          </cell>
          <cell r="GQ11">
            <v>0</v>
          </cell>
          <cell r="GR11">
            <v>0</v>
          </cell>
          <cell r="GS11">
            <v>1</v>
          </cell>
          <cell r="GT11">
            <v>0</v>
          </cell>
          <cell r="GU11">
            <v>1</v>
          </cell>
          <cell r="GV11">
            <v>475.62674384858701</v>
          </cell>
          <cell r="GW11">
            <v>0</v>
          </cell>
          <cell r="GX11">
            <v>0</v>
          </cell>
          <cell r="GY11">
            <v>0</v>
          </cell>
          <cell r="GZ11">
            <v>53</v>
          </cell>
          <cell r="HA11">
            <v>53</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0</v>
          </cell>
          <cell r="HS11">
            <v>0</v>
          </cell>
          <cell r="HT11">
            <v>0</v>
          </cell>
          <cell r="HU11">
            <v>0</v>
          </cell>
          <cell r="HV11">
            <v>0</v>
          </cell>
          <cell r="HW11">
            <v>0</v>
          </cell>
          <cell r="HX11">
            <v>0</v>
          </cell>
          <cell r="HY11">
            <v>0</v>
          </cell>
          <cell r="HZ11">
            <v>0</v>
          </cell>
          <cell r="IA11">
            <v>0</v>
          </cell>
          <cell r="IB11">
            <v>0</v>
          </cell>
          <cell r="IC11">
            <v>39.196699641412465</v>
          </cell>
          <cell r="ID11">
            <v>0</v>
          </cell>
          <cell r="IE11">
            <v>0</v>
          </cell>
          <cell r="IF11">
            <v>0</v>
          </cell>
          <cell r="IG11">
            <v>0</v>
          </cell>
          <cell r="IH11">
            <v>6.3069999999999995</v>
          </cell>
          <cell r="II11">
            <v>0</v>
          </cell>
          <cell r="IJ11">
            <v>0</v>
          </cell>
          <cell r="IK11">
            <v>0</v>
          </cell>
          <cell r="IL11">
            <v>0</v>
          </cell>
          <cell r="IM11">
            <v>0</v>
          </cell>
          <cell r="IN11">
            <v>0</v>
          </cell>
          <cell r="IO11">
            <v>0</v>
          </cell>
          <cell r="IP11">
            <v>0</v>
          </cell>
          <cell r="IQ11">
            <v>0</v>
          </cell>
          <cell r="IR11">
            <v>0</v>
          </cell>
          <cell r="IS11">
            <v>0</v>
          </cell>
          <cell r="IT11">
            <v>0</v>
          </cell>
          <cell r="IU11">
            <v>0</v>
          </cell>
          <cell r="IV11">
            <v>0</v>
          </cell>
          <cell r="IW11">
            <v>0</v>
          </cell>
          <cell r="IX11">
            <v>0</v>
          </cell>
          <cell r="IY11">
            <v>104.98333589000001</v>
          </cell>
          <cell r="IZ11">
            <v>0</v>
          </cell>
          <cell r="JA11">
            <v>0</v>
          </cell>
          <cell r="JB11">
            <v>0</v>
          </cell>
          <cell r="JC11">
            <v>4.1915000000000004</v>
          </cell>
          <cell r="JD11">
            <v>4.1915000000000004</v>
          </cell>
          <cell r="JE11">
            <v>0</v>
          </cell>
          <cell r="JF11">
            <v>0</v>
          </cell>
          <cell r="JG11">
            <v>3</v>
          </cell>
          <cell r="JH11">
            <v>0</v>
          </cell>
          <cell r="JI11">
            <v>3</v>
          </cell>
          <cell r="JJ11">
            <v>2.0477729099999999</v>
          </cell>
          <cell r="JK11">
            <v>0</v>
          </cell>
          <cell r="JL11">
            <v>0</v>
          </cell>
          <cell r="JM11">
            <v>0</v>
          </cell>
          <cell r="JN11">
            <v>0.73250000000000004</v>
          </cell>
          <cell r="JO11">
            <v>0.73250000000000004</v>
          </cell>
          <cell r="JP11">
            <v>0</v>
          </cell>
          <cell r="JQ11">
            <v>0</v>
          </cell>
          <cell r="JR11">
            <v>0</v>
          </cell>
          <cell r="JS11">
            <v>0</v>
          </cell>
          <cell r="JT11">
            <v>0</v>
          </cell>
          <cell r="JU11">
            <v>102.93556298</v>
          </cell>
          <cell r="JV11">
            <v>0</v>
          </cell>
          <cell r="JW11">
            <v>0</v>
          </cell>
          <cell r="JX11">
            <v>0</v>
          </cell>
          <cell r="JY11">
            <v>3.4590000000000001</v>
          </cell>
          <cell r="JZ11">
            <v>3.4590000000000001</v>
          </cell>
          <cell r="KA11">
            <v>0</v>
          </cell>
          <cell r="KB11">
            <v>0</v>
          </cell>
          <cell r="KC11">
            <v>3</v>
          </cell>
          <cell r="KD11">
            <v>0</v>
          </cell>
          <cell r="KE11">
            <v>3</v>
          </cell>
          <cell r="KF11">
            <v>0</v>
          </cell>
          <cell r="KG11">
            <v>0</v>
          </cell>
          <cell r="KH11">
            <v>0</v>
          </cell>
          <cell r="KI11">
            <v>0</v>
          </cell>
          <cell r="KJ11">
            <v>0</v>
          </cell>
          <cell r="KK11">
            <v>0</v>
          </cell>
          <cell r="KL11">
            <v>0</v>
          </cell>
          <cell r="KM11">
            <v>0</v>
          </cell>
          <cell r="KN11">
            <v>0</v>
          </cell>
          <cell r="KO11">
            <v>0</v>
          </cell>
          <cell r="KP11">
            <v>0</v>
          </cell>
          <cell r="KQ11">
            <v>0</v>
          </cell>
          <cell r="KR11">
            <v>0</v>
          </cell>
          <cell r="KS11">
            <v>0</v>
          </cell>
          <cell r="KT11">
            <v>0</v>
          </cell>
          <cell r="KU11">
            <v>0</v>
          </cell>
          <cell r="KV11">
            <v>0</v>
          </cell>
          <cell r="KW11">
            <v>0</v>
          </cell>
          <cell r="KX11">
            <v>0</v>
          </cell>
          <cell r="KY11">
            <v>0</v>
          </cell>
          <cell r="KZ11">
            <v>0</v>
          </cell>
          <cell r="LA11">
            <v>0</v>
          </cell>
          <cell r="LB11">
            <v>0</v>
          </cell>
          <cell r="LC11">
            <v>0</v>
          </cell>
          <cell r="LD11">
            <v>0</v>
          </cell>
          <cell r="LE11">
            <v>0</v>
          </cell>
          <cell r="LF11">
            <v>0</v>
          </cell>
          <cell r="LG11">
            <v>0</v>
          </cell>
          <cell r="LH11">
            <v>0</v>
          </cell>
          <cell r="LI11">
            <v>0</v>
          </cell>
          <cell r="LJ11">
            <v>0</v>
          </cell>
          <cell r="LK11">
            <v>0</v>
          </cell>
          <cell r="LL11">
            <v>0</v>
          </cell>
          <cell r="LQ11">
            <v>0</v>
          </cell>
          <cell r="LR11">
            <v>0</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v>0</v>
          </cell>
          <cell r="OM11">
            <v>0</v>
          </cell>
          <cell r="ON11">
            <v>0</v>
          </cell>
          <cell r="OO11">
            <v>0</v>
          </cell>
          <cell r="OP11">
            <v>0</v>
          </cell>
          <cell r="OR11">
            <v>0</v>
          </cell>
          <cell r="OT11">
            <v>2031.6875938646697</v>
          </cell>
        </row>
        <row r="12">
          <cell r="A12" t="str">
            <v>Г</v>
          </cell>
          <cell r="B12" t="str">
            <v>1.1.1.2</v>
          </cell>
          <cell r="C12" t="str">
            <v>Технологическое присоединение энергопринимающих устройств потребителей максимальной мощностью до 150 кВт включительно, всего</v>
          </cell>
          <cell r="D12" t="str">
            <v>Г</v>
          </cell>
          <cell r="E12">
            <v>0.18061808059999998</v>
          </cell>
          <cell r="H12">
            <v>0.17086726999999999</v>
          </cell>
          <cell r="J12">
            <v>852.29979368260001</v>
          </cell>
          <cell r="K12">
            <v>9.7508105999999928E-3</v>
          </cell>
          <cell r="L12">
            <v>852.29004287199996</v>
          </cell>
          <cell r="M12">
            <v>0</v>
          </cell>
          <cell r="N12">
            <v>0</v>
          </cell>
          <cell r="O12">
            <v>75.508838269152477</v>
          </cell>
          <cell r="P12">
            <v>178.17639041999999</v>
          </cell>
          <cell r="Q12">
            <v>598.60481432284746</v>
          </cell>
          <cell r="R12">
            <v>0</v>
          </cell>
          <cell r="S12">
            <v>0</v>
          </cell>
          <cell r="T12">
            <v>0</v>
          </cell>
          <cell r="U12">
            <v>0</v>
          </cell>
          <cell r="V12">
            <v>0</v>
          </cell>
          <cell r="W12">
            <v>0</v>
          </cell>
          <cell r="X12">
            <v>0</v>
          </cell>
          <cell r="Y12">
            <v>0</v>
          </cell>
          <cell r="Z12">
            <v>0</v>
          </cell>
          <cell r="AA12">
            <v>0</v>
          </cell>
          <cell r="AB12">
            <v>0</v>
          </cell>
          <cell r="AC12">
            <v>0</v>
          </cell>
          <cell r="AD12">
            <v>0</v>
          </cell>
          <cell r="AE12">
            <v>0</v>
          </cell>
          <cell r="AF12">
            <v>0</v>
          </cell>
          <cell r="AG12">
            <v>0</v>
          </cell>
          <cell r="AH12">
            <v>0</v>
          </cell>
          <cell r="AI12">
            <v>0</v>
          </cell>
          <cell r="AJ12">
            <v>0</v>
          </cell>
          <cell r="AK12">
            <v>0</v>
          </cell>
          <cell r="AL12">
            <v>0</v>
          </cell>
          <cell r="AM12">
            <v>0</v>
          </cell>
          <cell r="AN12">
            <v>0</v>
          </cell>
          <cell r="AO12">
            <v>0</v>
          </cell>
          <cell r="AP12">
            <v>0</v>
          </cell>
          <cell r="AQ12">
            <v>0</v>
          </cell>
          <cell r="AR12">
            <v>0</v>
          </cell>
          <cell r="AS12">
            <v>0</v>
          </cell>
          <cell r="AT12">
            <v>0</v>
          </cell>
          <cell r="AU12">
            <v>0</v>
          </cell>
          <cell r="AV12">
            <v>0</v>
          </cell>
          <cell r="AW12">
            <v>0</v>
          </cell>
          <cell r="AX12">
            <v>0</v>
          </cell>
          <cell r="AY12">
            <v>0</v>
          </cell>
          <cell r="AZ12">
            <v>0</v>
          </cell>
          <cell r="BA12">
            <v>0</v>
          </cell>
          <cell r="BB12" t="str">
            <v/>
          </cell>
          <cell r="BC12" t="str">
            <v/>
          </cell>
          <cell r="BD12" t="str">
            <v/>
          </cell>
          <cell r="BE12" t="str">
            <v/>
          </cell>
          <cell r="BF12">
            <v>0</v>
          </cell>
          <cell r="BG12">
            <v>0</v>
          </cell>
          <cell r="BH12">
            <v>0</v>
          </cell>
          <cell r="BI12">
            <v>0</v>
          </cell>
          <cell r="BJ12">
            <v>0</v>
          </cell>
          <cell r="BK12">
            <v>0</v>
          </cell>
          <cell r="BL12">
            <v>0</v>
          </cell>
          <cell r="BM12">
            <v>0</v>
          </cell>
          <cell r="BN12">
            <v>0</v>
          </cell>
          <cell r="BO12">
            <v>0</v>
          </cell>
          <cell r="BP12">
            <v>0</v>
          </cell>
          <cell r="BQ12">
            <v>0</v>
          </cell>
          <cell r="BR12">
            <v>0</v>
          </cell>
          <cell r="BS12">
            <v>0</v>
          </cell>
          <cell r="BT12">
            <v>0</v>
          </cell>
          <cell r="BU12">
            <v>0</v>
          </cell>
          <cell r="BV12">
            <v>0</v>
          </cell>
          <cell r="BW12">
            <v>0</v>
          </cell>
          <cell r="BX12">
            <v>0</v>
          </cell>
          <cell r="BY12">
            <v>0</v>
          </cell>
          <cell r="BZ12">
            <v>0</v>
          </cell>
          <cell r="CA12">
            <v>0</v>
          </cell>
          <cell r="CB12">
            <v>0</v>
          </cell>
          <cell r="CC12">
            <v>0</v>
          </cell>
          <cell r="CD12">
            <v>0</v>
          </cell>
          <cell r="CE12">
            <v>0</v>
          </cell>
          <cell r="CF12">
            <v>0</v>
          </cell>
          <cell r="CG12">
            <v>0</v>
          </cell>
          <cell r="CH12">
            <v>0</v>
          </cell>
          <cell r="CI12">
            <v>0</v>
          </cell>
          <cell r="CJ12">
            <v>0</v>
          </cell>
          <cell r="CK12">
            <v>0</v>
          </cell>
          <cell r="CL12">
            <v>0</v>
          </cell>
          <cell r="CM12">
            <v>0</v>
          </cell>
          <cell r="CN12">
            <v>0</v>
          </cell>
          <cell r="CO12">
            <v>0</v>
          </cell>
          <cell r="CP12">
            <v>0</v>
          </cell>
          <cell r="CQ12" t="str">
            <v/>
          </cell>
          <cell r="CR12" t="str">
            <v/>
          </cell>
          <cell r="CS12" t="str">
            <v/>
          </cell>
          <cell r="CT12" t="str">
            <v/>
          </cell>
          <cell r="CU12">
            <v>0</v>
          </cell>
          <cell r="CX12">
            <v>3812.2178934788185</v>
          </cell>
          <cell r="CY12">
            <v>572.7289210797162</v>
          </cell>
          <cell r="CZ12">
            <v>1552.4358180467182</v>
          </cell>
          <cell r="DA12">
            <v>1396.6332410204841</v>
          </cell>
          <cell r="DB12">
            <v>351.73938608438334</v>
          </cell>
          <cell r="DE12">
            <v>0.15306617</v>
          </cell>
          <cell r="DG12">
            <v>606.57616354999993</v>
          </cell>
          <cell r="DH12">
            <v>0</v>
          </cell>
          <cell r="DI12">
            <v>606.57616354999993</v>
          </cell>
          <cell r="DJ12">
            <v>38.906113530000006</v>
          </cell>
          <cell r="DK12">
            <v>197.33895278</v>
          </cell>
          <cell r="DL12">
            <v>344.75768944999993</v>
          </cell>
          <cell r="DM12">
            <v>25.573407790000001</v>
          </cell>
          <cell r="DN12">
            <v>277.00832313952753</v>
          </cell>
          <cell r="DS12">
            <v>142.68802315457594</v>
          </cell>
          <cell r="DT12">
            <v>56.493174655273869</v>
          </cell>
          <cell r="DU12">
            <v>49.232590688265262</v>
          </cell>
          <cell r="DV12">
            <v>28.594534641412469</v>
          </cell>
          <cell r="DW12">
            <v>49.232590688265262</v>
          </cell>
          <cell r="DX12" t="str">
            <v/>
          </cell>
          <cell r="DY12" t="str">
            <v/>
          </cell>
          <cell r="DZ12" t="str">
            <v/>
          </cell>
          <cell r="EA12" t="str">
            <v/>
          </cell>
          <cell r="EB12">
            <v>0</v>
          </cell>
          <cell r="EC12">
            <v>870.93788626000003</v>
          </cell>
          <cell r="ED12">
            <v>346.03663713000003</v>
          </cell>
          <cell r="EE12">
            <v>488.22764986999994</v>
          </cell>
          <cell r="EF12">
            <v>24.389055679999998</v>
          </cell>
          <cell r="EG12">
            <v>12.284543580000001</v>
          </cell>
          <cell r="EH12">
            <v>323.89559782000003</v>
          </cell>
          <cell r="EI12">
            <v>224.59279934</v>
          </cell>
          <cell r="EJ12">
            <v>95.952902250000008</v>
          </cell>
          <cell r="EK12">
            <v>0</v>
          </cell>
          <cell r="EL12">
            <v>3.3498962299999997</v>
          </cell>
          <cell r="EM12">
            <v>547.04228843999999</v>
          </cell>
          <cell r="EN12">
            <v>121.44383779</v>
          </cell>
          <cell r="EO12">
            <v>392.27474761999997</v>
          </cell>
          <cell r="EP12">
            <v>24.389055679999998</v>
          </cell>
          <cell r="EQ12">
            <v>8.9346473500000005</v>
          </cell>
          <cell r="ER12">
            <v>0</v>
          </cell>
          <cell r="ES12">
            <v>0</v>
          </cell>
          <cell r="ET12">
            <v>0</v>
          </cell>
          <cell r="EU12">
            <v>0</v>
          </cell>
          <cell r="EV12">
            <v>0</v>
          </cell>
          <cell r="EW12">
            <v>0</v>
          </cell>
          <cell r="EX12">
            <v>0</v>
          </cell>
          <cell r="EY12">
            <v>0</v>
          </cell>
          <cell r="EZ12">
            <v>0</v>
          </cell>
          <cell r="FA12">
            <v>0</v>
          </cell>
          <cell r="FB12">
            <v>0</v>
          </cell>
          <cell r="FC12">
            <v>0</v>
          </cell>
          <cell r="FD12">
            <v>0</v>
          </cell>
          <cell r="FE12">
            <v>0</v>
          </cell>
          <cell r="FF12">
            <v>0</v>
          </cell>
          <cell r="FG12" t="str">
            <v/>
          </cell>
          <cell r="FH12" t="str">
            <v/>
          </cell>
          <cell r="FI12" t="str">
            <v/>
          </cell>
          <cell r="FJ12" t="str">
            <v/>
          </cell>
          <cell r="FK12">
            <v>0</v>
          </cell>
          <cell r="FN12">
            <v>3102.5564480438834</v>
          </cell>
          <cell r="FO12">
            <v>0</v>
          </cell>
          <cell r="FP12">
            <v>175.58</v>
          </cell>
          <cell r="FQ12">
            <v>0</v>
          </cell>
          <cell r="FR12">
            <v>697.62100000000009</v>
          </cell>
          <cell r="FS12">
            <v>695.62100000000009</v>
          </cell>
          <cell r="FT12">
            <v>2</v>
          </cell>
          <cell r="FU12">
            <v>0</v>
          </cell>
          <cell r="FV12">
            <v>162</v>
          </cell>
          <cell r="FW12">
            <v>0</v>
          </cell>
          <cell r="FX12">
            <v>162</v>
          </cell>
          <cell r="FZ12">
            <v>604.26295830000004</v>
          </cell>
          <cell r="GA12">
            <v>0</v>
          </cell>
          <cell r="GB12">
            <v>10.842000000000002</v>
          </cell>
          <cell r="GC12">
            <v>0</v>
          </cell>
          <cell r="GD12">
            <v>18.175000000000001</v>
          </cell>
          <cell r="GE12">
            <v>18.175000000000001</v>
          </cell>
          <cell r="GF12">
            <v>0</v>
          </cell>
          <cell r="GG12">
            <v>0</v>
          </cell>
          <cell r="GH12">
            <v>112</v>
          </cell>
          <cell r="GI12">
            <v>0</v>
          </cell>
          <cell r="GJ12">
            <v>112</v>
          </cell>
          <cell r="GK12">
            <v>514.82344348999948</v>
          </cell>
          <cell r="GL12">
            <v>0</v>
          </cell>
          <cell r="GM12">
            <v>0</v>
          </cell>
          <cell r="GN12">
            <v>0</v>
          </cell>
          <cell r="GO12">
            <v>59.307000000000002</v>
          </cell>
          <cell r="GP12">
            <v>59.307000000000002</v>
          </cell>
          <cell r="GQ12">
            <v>0</v>
          </cell>
          <cell r="GR12">
            <v>0</v>
          </cell>
          <cell r="GS12">
            <v>1</v>
          </cell>
          <cell r="GT12">
            <v>0</v>
          </cell>
          <cell r="GU12">
            <v>1</v>
          </cell>
          <cell r="GV12">
            <v>475.62674384858701</v>
          </cell>
          <cell r="GW12">
            <v>0</v>
          </cell>
          <cell r="GX12">
            <v>0</v>
          </cell>
          <cell r="GY12">
            <v>0</v>
          </cell>
          <cell r="GZ12">
            <v>53</v>
          </cell>
          <cell r="HA12">
            <v>53</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39.196699641412465</v>
          </cell>
          <cell r="ID12">
            <v>0</v>
          </cell>
          <cell r="IE12">
            <v>0</v>
          </cell>
          <cell r="IF12">
            <v>0</v>
          </cell>
          <cell r="IG12">
            <v>0</v>
          </cell>
          <cell r="IH12">
            <v>6.3069999999999995</v>
          </cell>
          <cell r="II12">
            <v>0</v>
          </cell>
          <cell r="IJ12">
            <v>0</v>
          </cell>
          <cell r="IK12">
            <v>0</v>
          </cell>
          <cell r="IL12">
            <v>0</v>
          </cell>
          <cell r="IM12">
            <v>0</v>
          </cell>
          <cell r="IN12">
            <v>0</v>
          </cell>
          <cell r="IO12">
            <v>0</v>
          </cell>
          <cell r="IP12">
            <v>0</v>
          </cell>
          <cell r="IQ12">
            <v>0</v>
          </cell>
          <cell r="IR12">
            <v>0</v>
          </cell>
          <cell r="IS12">
            <v>0</v>
          </cell>
          <cell r="IT12">
            <v>0</v>
          </cell>
          <cell r="IU12">
            <v>0</v>
          </cell>
          <cell r="IV12">
            <v>0</v>
          </cell>
          <cell r="IW12">
            <v>0</v>
          </cell>
          <cell r="IX12">
            <v>0</v>
          </cell>
          <cell r="IY12">
            <v>104.98333589000001</v>
          </cell>
          <cell r="IZ12">
            <v>0</v>
          </cell>
          <cell r="JA12">
            <v>0</v>
          </cell>
          <cell r="JB12">
            <v>0</v>
          </cell>
          <cell r="JC12">
            <v>4.1915000000000004</v>
          </cell>
          <cell r="JD12">
            <v>4.1915000000000004</v>
          </cell>
          <cell r="JE12">
            <v>0</v>
          </cell>
          <cell r="JF12">
            <v>0</v>
          </cell>
          <cell r="JG12">
            <v>3</v>
          </cell>
          <cell r="JH12">
            <v>0</v>
          </cell>
          <cell r="JI12">
            <v>3</v>
          </cell>
          <cell r="JJ12">
            <v>2.0477729099999999</v>
          </cell>
          <cell r="JK12">
            <v>0</v>
          </cell>
          <cell r="JL12">
            <v>0</v>
          </cell>
          <cell r="JM12">
            <v>0</v>
          </cell>
          <cell r="JN12">
            <v>0.73250000000000004</v>
          </cell>
          <cell r="JO12">
            <v>0.73250000000000004</v>
          </cell>
          <cell r="JP12">
            <v>0</v>
          </cell>
          <cell r="JQ12">
            <v>0</v>
          </cell>
          <cell r="JR12">
            <v>0</v>
          </cell>
          <cell r="JS12">
            <v>0</v>
          </cell>
          <cell r="JT12">
            <v>0</v>
          </cell>
          <cell r="JU12">
            <v>102.93556298</v>
          </cell>
          <cell r="JV12">
            <v>0</v>
          </cell>
          <cell r="JW12">
            <v>0</v>
          </cell>
          <cell r="JX12">
            <v>0</v>
          </cell>
          <cell r="JY12">
            <v>3.4590000000000001</v>
          </cell>
          <cell r="JZ12">
            <v>3.4590000000000001</v>
          </cell>
          <cell r="KA12">
            <v>0</v>
          </cell>
          <cell r="KB12">
            <v>0</v>
          </cell>
          <cell r="KC12">
            <v>3</v>
          </cell>
          <cell r="KD12">
            <v>0</v>
          </cell>
          <cell r="KE12">
            <v>3</v>
          </cell>
          <cell r="KF12">
            <v>0</v>
          </cell>
          <cell r="KG12">
            <v>0</v>
          </cell>
          <cell r="KH12">
            <v>0</v>
          </cell>
          <cell r="KI12">
            <v>0</v>
          </cell>
          <cell r="KJ12">
            <v>0</v>
          </cell>
          <cell r="KK12">
            <v>0</v>
          </cell>
          <cell r="KL12">
            <v>0</v>
          </cell>
          <cell r="KM12">
            <v>0</v>
          </cell>
          <cell r="KN12">
            <v>0</v>
          </cell>
          <cell r="KO12">
            <v>0</v>
          </cell>
          <cell r="KP12">
            <v>0</v>
          </cell>
          <cell r="KQ12">
            <v>0</v>
          </cell>
          <cell r="KR12">
            <v>0</v>
          </cell>
          <cell r="KS12">
            <v>0</v>
          </cell>
          <cell r="KT12">
            <v>0</v>
          </cell>
          <cell r="KU12">
            <v>0</v>
          </cell>
          <cell r="KV12">
            <v>0</v>
          </cell>
          <cell r="KW12">
            <v>0</v>
          </cell>
          <cell r="KX12">
            <v>0</v>
          </cell>
          <cell r="KY12">
            <v>0</v>
          </cell>
          <cell r="KZ12">
            <v>0</v>
          </cell>
          <cell r="LA12">
            <v>0</v>
          </cell>
          <cell r="LB12">
            <v>0</v>
          </cell>
          <cell r="LC12">
            <v>0</v>
          </cell>
          <cell r="LD12">
            <v>0</v>
          </cell>
          <cell r="LE12">
            <v>0</v>
          </cell>
          <cell r="LF12">
            <v>0</v>
          </cell>
          <cell r="LG12">
            <v>0</v>
          </cell>
          <cell r="LH12">
            <v>0</v>
          </cell>
          <cell r="LI12">
            <v>0</v>
          </cell>
          <cell r="LJ12">
            <v>0</v>
          </cell>
          <cell r="LK12">
            <v>0</v>
          </cell>
          <cell r="LL12">
            <v>0</v>
          </cell>
          <cell r="LQ12">
            <v>0</v>
          </cell>
          <cell r="LR12">
            <v>0</v>
          </cell>
          <cell r="LS12">
            <v>0</v>
          </cell>
          <cell r="LT12">
            <v>0</v>
          </cell>
          <cell r="LU12">
            <v>0</v>
          </cell>
          <cell r="LX12">
            <v>0</v>
          </cell>
          <cell r="LY12">
            <v>0</v>
          </cell>
          <cell r="LZ12">
            <v>0</v>
          </cell>
          <cell r="MA12">
            <v>0</v>
          </cell>
          <cell r="MB12">
            <v>0</v>
          </cell>
          <cell r="MC12">
            <v>0</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0</v>
          </cell>
          <cell r="MS12">
            <v>0</v>
          </cell>
          <cell r="MT12">
            <v>0</v>
          </cell>
          <cell r="MU12">
            <v>0</v>
          </cell>
          <cell r="MV12">
            <v>0</v>
          </cell>
          <cell r="MW12">
            <v>0</v>
          </cell>
          <cell r="MX12">
            <v>0</v>
          </cell>
          <cell r="MY12">
            <v>0</v>
          </cell>
          <cell r="MZ12">
            <v>0</v>
          </cell>
          <cell r="NA12">
            <v>0</v>
          </cell>
          <cell r="NB12">
            <v>0</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v>0</v>
          </cell>
          <cell r="OM12">
            <v>0</v>
          </cell>
          <cell r="ON12">
            <v>0</v>
          </cell>
          <cell r="OO12">
            <v>0</v>
          </cell>
          <cell r="OP12">
            <v>0</v>
          </cell>
          <cell r="OR12">
            <v>0</v>
          </cell>
          <cell r="OT12">
            <v>2031.6875938646697</v>
          </cell>
        </row>
        <row r="13">
          <cell r="A13" t="str">
            <v>Г</v>
          </cell>
          <cell r="B13" t="str">
            <v>1.1.1.3</v>
          </cell>
          <cell r="C13" t="str">
            <v>Технологическое присоединение энергопринимающих устройств потребителей свыше 150 кВт, всего, в том числе:</v>
          </cell>
          <cell r="D13" t="str">
            <v>Г</v>
          </cell>
          <cell r="E13">
            <v>10.803330868080002</v>
          </cell>
          <cell r="H13">
            <v>0</v>
          </cell>
          <cell r="J13">
            <v>863.09337374007998</v>
          </cell>
          <cell r="K13">
            <v>10.803330868080002</v>
          </cell>
          <cell r="L13">
            <v>852.29004287199996</v>
          </cell>
          <cell r="M13">
            <v>0</v>
          </cell>
          <cell r="N13">
            <v>0</v>
          </cell>
          <cell r="O13">
            <v>75.508838269152477</v>
          </cell>
          <cell r="P13">
            <v>178.17639041999999</v>
          </cell>
          <cell r="Q13">
            <v>598.60481432284746</v>
          </cell>
          <cell r="R13">
            <v>8.3460033680800016</v>
          </cell>
          <cell r="S13">
            <v>0</v>
          </cell>
          <cell r="T13">
            <v>0</v>
          </cell>
          <cell r="U13">
            <v>0</v>
          </cell>
          <cell r="V13">
            <v>8.3460033680800016</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cell r="AK13">
            <v>0</v>
          </cell>
          <cell r="AL13">
            <v>0</v>
          </cell>
          <cell r="AM13">
            <v>0</v>
          </cell>
          <cell r="AN13">
            <v>0</v>
          </cell>
          <cell r="AO13">
            <v>0</v>
          </cell>
          <cell r="AP13">
            <v>8.3460033680800016</v>
          </cell>
          <cell r="AQ13">
            <v>0</v>
          </cell>
          <cell r="AR13">
            <v>0</v>
          </cell>
          <cell r="AS13">
            <v>0</v>
          </cell>
          <cell r="AT13">
            <v>8.3460033680800016</v>
          </cell>
          <cell r="AU13">
            <v>0</v>
          </cell>
          <cell r="AV13">
            <v>0</v>
          </cell>
          <cell r="AW13">
            <v>0</v>
          </cell>
          <cell r="AX13">
            <v>0</v>
          </cell>
          <cell r="AY13">
            <v>0</v>
          </cell>
          <cell r="AZ13">
            <v>0</v>
          </cell>
          <cell r="BA13">
            <v>0</v>
          </cell>
          <cell r="BB13" t="str">
            <v/>
          </cell>
          <cell r="BC13" t="str">
            <v/>
          </cell>
          <cell r="BD13" t="str">
            <v/>
          </cell>
          <cell r="BE13">
            <v>4</v>
          </cell>
          <cell r="BF13" t="str">
            <v>4</v>
          </cell>
          <cell r="BG13">
            <v>0</v>
          </cell>
          <cell r="BH13">
            <v>0</v>
          </cell>
          <cell r="BI13">
            <v>0</v>
          </cell>
          <cell r="BJ13">
            <v>0</v>
          </cell>
          <cell r="BK13">
            <v>0</v>
          </cell>
          <cell r="BL13">
            <v>0</v>
          </cell>
          <cell r="BM13">
            <v>0</v>
          </cell>
          <cell r="BN13">
            <v>0</v>
          </cell>
          <cell r="BO13">
            <v>0</v>
          </cell>
          <cell r="BP13">
            <v>0</v>
          </cell>
          <cell r="BQ13">
            <v>0</v>
          </cell>
          <cell r="BR13">
            <v>0</v>
          </cell>
          <cell r="BS13">
            <v>0</v>
          </cell>
          <cell r="BT13">
            <v>0</v>
          </cell>
          <cell r="BU13">
            <v>0</v>
          </cell>
          <cell r="BV13">
            <v>0</v>
          </cell>
          <cell r="BW13">
            <v>0</v>
          </cell>
          <cell r="BX13">
            <v>0</v>
          </cell>
          <cell r="BY13">
            <v>0</v>
          </cell>
          <cell r="BZ13">
            <v>0</v>
          </cell>
          <cell r="CA13">
            <v>0</v>
          </cell>
          <cell r="CB13">
            <v>0</v>
          </cell>
          <cell r="CC13">
            <v>0</v>
          </cell>
          <cell r="CD13">
            <v>0</v>
          </cell>
          <cell r="CE13">
            <v>0</v>
          </cell>
          <cell r="CF13">
            <v>0</v>
          </cell>
          <cell r="CG13">
            <v>0</v>
          </cell>
          <cell r="CH13">
            <v>0</v>
          </cell>
          <cell r="CI13">
            <v>0</v>
          </cell>
          <cell r="CJ13">
            <v>0</v>
          </cell>
          <cell r="CK13">
            <v>0</v>
          </cell>
          <cell r="CL13">
            <v>0</v>
          </cell>
          <cell r="CM13">
            <v>0</v>
          </cell>
          <cell r="CN13">
            <v>0</v>
          </cell>
          <cell r="CO13">
            <v>0</v>
          </cell>
          <cell r="CP13">
            <v>0</v>
          </cell>
          <cell r="CQ13" t="str">
            <v/>
          </cell>
          <cell r="CR13" t="str">
            <v/>
          </cell>
          <cell r="CS13" t="str">
            <v/>
          </cell>
          <cell r="CT13" t="str">
            <v/>
          </cell>
          <cell r="CU13">
            <v>0</v>
          </cell>
          <cell r="CX13">
            <v>3812.2178934788185</v>
          </cell>
          <cell r="CY13">
            <v>572.7289210797162</v>
          </cell>
          <cell r="CZ13">
            <v>1552.4358180467182</v>
          </cell>
          <cell r="DA13">
            <v>1396.6332410204841</v>
          </cell>
          <cell r="DB13">
            <v>351.73938608438334</v>
          </cell>
          <cell r="DE13">
            <v>2.0477729099999999</v>
          </cell>
          <cell r="DG13">
            <v>615.69682067023723</v>
          </cell>
          <cell r="DH13">
            <v>9.1206571202372899</v>
          </cell>
          <cell r="DI13">
            <v>606.57616354999993</v>
          </cell>
          <cell r="DJ13">
            <v>38.906113530000006</v>
          </cell>
          <cell r="DK13">
            <v>197.33895278</v>
          </cell>
          <cell r="DL13">
            <v>344.75768944999993</v>
          </cell>
          <cell r="DM13">
            <v>25.573407790000001</v>
          </cell>
          <cell r="DN13">
            <v>277.00832313952753</v>
          </cell>
          <cell r="DS13">
            <v>142.68802315457594</v>
          </cell>
          <cell r="DT13">
            <v>56.493174655273869</v>
          </cell>
          <cell r="DU13">
            <v>49.232590688265262</v>
          </cell>
          <cell r="DV13">
            <v>28.594534641412469</v>
          </cell>
          <cell r="DW13">
            <v>49.232590688265262</v>
          </cell>
          <cell r="DX13">
            <v>1</v>
          </cell>
          <cell r="DY13" t="str">
            <v/>
          </cell>
          <cell r="DZ13" t="str">
            <v/>
          </cell>
          <cell r="EA13" t="str">
            <v/>
          </cell>
          <cell r="EB13" t="str">
            <v>1</v>
          </cell>
          <cell r="EC13">
            <v>870.93788626000003</v>
          </cell>
          <cell r="ED13">
            <v>346.03663713000003</v>
          </cell>
          <cell r="EE13">
            <v>488.22764986999994</v>
          </cell>
          <cell r="EF13">
            <v>24.389055679999998</v>
          </cell>
          <cell r="EG13">
            <v>12.284543580000001</v>
          </cell>
          <cell r="EH13">
            <v>323.89559782000003</v>
          </cell>
          <cell r="EI13">
            <v>224.59279934</v>
          </cell>
          <cell r="EJ13">
            <v>95.952902250000008</v>
          </cell>
          <cell r="EK13">
            <v>0</v>
          </cell>
          <cell r="EL13">
            <v>3.3498962299999997</v>
          </cell>
          <cell r="EM13">
            <v>547.04228843999999</v>
          </cell>
          <cell r="EN13">
            <v>121.44383779</v>
          </cell>
          <cell r="EO13">
            <v>392.27474761999997</v>
          </cell>
          <cell r="EP13">
            <v>24.389055679999998</v>
          </cell>
          <cell r="EQ13">
            <v>8.9346473500000005</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t="str">
            <v/>
          </cell>
          <cell r="FI13">
            <v>3</v>
          </cell>
          <cell r="FJ13">
            <v>4</v>
          </cell>
          <cell r="FK13" t="str">
            <v>3 4</v>
          </cell>
          <cell r="FN13">
            <v>3102.5564480438834</v>
          </cell>
          <cell r="FO13">
            <v>0</v>
          </cell>
          <cell r="FP13">
            <v>175.58</v>
          </cell>
          <cell r="FQ13">
            <v>0</v>
          </cell>
          <cell r="FR13">
            <v>697.62100000000009</v>
          </cell>
          <cell r="FS13">
            <v>695.62100000000009</v>
          </cell>
          <cell r="FT13">
            <v>2</v>
          </cell>
          <cell r="FU13">
            <v>0</v>
          </cell>
          <cell r="FV13">
            <v>162</v>
          </cell>
          <cell r="FW13">
            <v>0</v>
          </cell>
          <cell r="FX13">
            <v>162</v>
          </cell>
          <cell r="FZ13">
            <v>604.26295830000004</v>
          </cell>
          <cell r="GA13">
            <v>0</v>
          </cell>
          <cell r="GB13">
            <v>10.842000000000002</v>
          </cell>
          <cell r="GC13">
            <v>0</v>
          </cell>
          <cell r="GD13">
            <v>18.175000000000001</v>
          </cell>
          <cell r="GE13">
            <v>18.175000000000001</v>
          </cell>
          <cell r="GF13">
            <v>0</v>
          </cell>
          <cell r="GG13">
            <v>0</v>
          </cell>
          <cell r="GH13">
            <v>112</v>
          </cell>
          <cell r="GI13">
            <v>0</v>
          </cell>
          <cell r="GJ13">
            <v>112</v>
          </cell>
          <cell r="GK13">
            <v>514.82344348999948</v>
          </cell>
          <cell r="GL13">
            <v>0</v>
          </cell>
          <cell r="GM13">
            <v>0</v>
          </cell>
          <cell r="GN13">
            <v>0</v>
          </cell>
          <cell r="GO13">
            <v>59.307000000000002</v>
          </cell>
          <cell r="GP13">
            <v>59.307000000000002</v>
          </cell>
          <cell r="GQ13">
            <v>0</v>
          </cell>
          <cell r="GR13">
            <v>0</v>
          </cell>
          <cell r="GS13">
            <v>1</v>
          </cell>
          <cell r="GT13">
            <v>0</v>
          </cell>
          <cell r="GU13">
            <v>1</v>
          </cell>
          <cell r="GV13">
            <v>475.62674384858701</v>
          </cell>
          <cell r="GW13">
            <v>0</v>
          </cell>
          <cell r="GX13">
            <v>0</v>
          </cell>
          <cell r="GY13">
            <v>0</v>
          </cell>
          <cell r="GZ13">
            <v>53</v>
          </cell>
          <cell r="HA13">
            <v>53</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39.196699641412465</v>
          </cell>
          <cell r="ID13">
            <v>0</v>
          </cell>
          <cell r="IE13">
            <v>0</v>
          </cell>
          <cell r="IF13">
            <v>0</v>
          </cell>
          <cell r="IG13">
            <v>0</v>
          </cell>
          <cell r="IH13">
            <v>6.3069999999999995</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104.98333589000001</v>
          </cell>
          <cell r="IZ13">
            <v>0</v>
          </cell>
          <cell r="JA13">
            <v>0</v>
          </cell>
          <cell r="JB13">
            <v>0</v>
          </cell>
          <cell r="JC13">
            <v>4.1915000000000004</v>
          </cell>
          <cell r="JD13">
            <v>4.1915000000000004</v>
          </cell>
          <cell r="JE13">
            <v>0</v>
          </cell>
          <cell r="JF13">
            <v>0</v>
          </cell>
          <cell r="JG13">
            <v>3</v>
          </cell>
          <cell r="JH13">
            <v>0</v>
          </cell>
          <cell r="JI13">
            <v>3</v>
          </cell>
          <cell r="JJ13">
            <v>2.0477729099999999</v>
          </cell>
          <cell r="JK13">
            <v>0</v>
          </cell>
          <cell r="JL13">
            <v>0</v>
          </cell>
          <cell r="JM13">
            <v>0</v>
          </cell>
          <cell r="JN13">
            <v>0.73250000000000004</v>
          </cell>
          <cell r="JO13">
            <v>0.73250000000000004</v>
          </cell>
          <cell r="JP13">
            <v>0</v>
          </cell>
          <cell r="JQ13">
            <v>0</v>
          </cell>
          <cell r="JR13">
            <v>0</v>
          </cell>
          <cell r="JS13">
            <v>0</v>
          </cell>
          <cell r="JT13">
            <v>0</v>
          </cell>
          <cell r="JU13">
            <v>102.93556298</v>
          </cell>
          <cell r="JV13">
            <v>0</v>
          </cell>
          <cell r="JW13">
            <v>0</v>
          </cell>
          <cell r="JX13">
            <v>0</v>
          </cell>
          <cell r="JY13">
            <v>3.4590000000000001</v>
          </cell>
          <cell r="JZ13">
            <v>3.4590000000000001</v>
          </cell>
          <cell r="KA13">
            <v>0</v>
          </cell>
          <cell r="KB13">
            <v>0</v>
          </cell>
          <cell r="KC13">
            <v>3</v>
          </cell>
          <cell r="KD13">
            <v>0</v>
          </cell>
          <cell r="KE13">
            <v>3</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v>0</v>
          </cell>
          <cell r="LR13">
            <v>0</v>
          </cell>
          <cell r="LS13">
            <v>0</v>
          </cell>
          <cell r="LT13">
            <v>0</v>
          </cell>
          <cell r="LU13">
            <v>0</v>
          </cell>
          <cell r="LX13">
            <v>0</v>
          </cell>
          <cell r="LY13">
            <v>0</v>
          </cell>
          <cell r="LZ13">
            <v>0</v>
          </cell>
          <cell r="MA13">
            <v>0</v>
          </cell>
          <cell r="MB13">
            <v>0</v>
          </cell>
          <cell r="MC13">
            <v>0</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0</v>
          </cell>
          <cell r="MS13">
            <v>0</v>
          </cell>
          <cell r="MT13">
            <v>0</v>
          </cell>
          <cell r="MU13">
            <v>0</v>
          </cell>
          <cell r="MV13">
            <v>0</v>
          </cell>
          <cell r="MW13">
            <v>0</v>
          </cell>
          <cell r="MX13">
            <v>0</v>
          </cell>
          <cell r="MY13">
            <v>0</v>
          </cell>
          <cell r="MZ13">
            <v>0</v>
          </cell>
          <cell r="NA13">
            <v>0</v>
          </cell>
          <cell r="NB13">
            <v>0</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v>0</v>
          </cell>
          <cell r="OM13">
            <v>0</v>
          </cell>
          <cell r="ON13">
            <v>0</v>
          </cell>
          <cell r="OO13">
            <v>0</v>
          </cell>
          <cell r="OP13">
            <v>0</v>
          </cell>
          <cell r="OR13">
            <v>0</v>
          </cell>
          <cell r="OT13">
            <v>2031.6875938646697</v>
          </cell>
        </row>
        <row r="14">
          <cell r="A14" t="str">
            <v>F_prj_109108_47168</v>
          </cell>
          <cell r="B14" t="str">
            <v>1.1.1.3</v>
          </cell>
          <cell r="C14" t="str">
            <v>Строительство ВЛ-110 кВ: отпайка от ВЛ-110 кВ ПС ГРП-ПС Октябрьская  Л-137 до проектируемой  ПС-110 кВ НПЗ (технологическое присоединение ОАО НК "Роснефть") (доп.соглашение от 15.03.2016 г. №1 к договору ТП от 06.06.2011 г. №226/2011)</v>
          </cell>
          <cell r="D14" t="str">
            <v>F_prj_109108_47168</v>
          </cell>
          <cell r="E14">
            <v>8.3460033680800016</v>
          </cell>
          <cell r="H14">
            <v>0</v>
          </cell>
          <cell r="J14">
            <v>8.3460033680800016</v>
          </cell>
          <cell r="K14">
            <v>8.3460033680800016</v>
          </cell>
          <cell r="L14">
            <v>0</v>
          </cell>
          <cell r="M14">
            <v>0</v>
          </cell>
          <cell r="N14">
            <v>0</v>
          </cell>
          <cell r="O14">
            <v>0</v>
          </cell>
          <cell r="P14">
            <v>0</v>
          </cell>
          <cell r="Q14">
            <v>0</v>
          </cell>
          <cell r="R14">
            <v>8.3460033680800016</v>
          </cell>
          <cell r="S14">
            <v>0</v>
          </cell>
          <cell r="T14">
            <v>0</v>
          </cell>
          <cell r="U14">
            <v>0</v>
          </cell>
          <cell r="V14">
            <v>8.3460033680800016</v>
          </cell>
          <cell r="W14">
            <v>0</v>
          </cell>
          <cell r="X14">
            <v>0</v>
          </cell>
          <cell r="Y14">
            <v>0</v>
          </cell>
          <cell r="Z14">
            <v>0</v>
          </cell>
          <cell r="AA14">
            <v>0</v>
          </cell>
          <cell r="AB14">
            <v>0</v>
          </cell>
          <cell r="AC14">
            <v>0</v>
          </cell>
          <cell r="AD14">
            <v>0</v>
          </cell>
          <cell r="AE14">
            <v>0</v>
          </cell>
          <cell r="AF14">
            <v>0</v>
          </cell>
          <cell r="AG14">
            <v>0</v>
          </cell>
          <cell r="AH14">
            <v>0</v>
          </cell>
          <cell r="AI14">
            <v>0</v>
          </cell>
          <cell r="AJ14">
            <v>0</v>
          </cell>
          <cell r="AK14">
            <v>0</v>
          </cell>
          <cell r="AL14">
            <v>0</v>
          </cell>
          <cell r="AM14">
            <v>0</v>
          </cell>
          <cell r="AN14">
            <v>0</v>
          </cell>
          <cell r="AO14">
            <v>0</v>
          </cell>
          <cell r="AP14">
            <v>8.3460033680800016</v>
          </cell>
          <cell r="AQ14">
            <v>0</v>
          </cell>
          <cell r="AR14">
            <v>0</v>
          </cell>
          <cell r="AS14">
            <v>0</v>
          </cell>
          <cell r="AT14">
            <v>8.3460033680800016</v>
          </cell>
          <cell r="AU14">
            <v>0</v>
          </cell>
          <cell r="AV14">
            <v>0</v>
          </cell>
          <cell r="AW14">
            <v>0</v>
          </cell>
          <cell r="AX14">
            <v>0</v>
          </cell>
          <cell r="AY14">
            <v>0</v>
          </cell>
          <cell r="AZ14">
            <v>0</v>
          </cell>
          <cell r="BA14">
            <v>0</v>
          </cell>
          <cell r="BB14" t="str">
            <v/>
          </cell>
          <cell r="BC14" t="str">
            <v/>
          </cell>
          <cell r="BD14" t="str">
            <v/>
          </cell>
          <cell r="BE14">
            <v>4</v>
          </cell>
          <cell r="BF14" t="str">
            <v>4</v>
          </cell>
          <cell r="BG14">
            <v>0</v>
          </cell>
          <cell r="BH14">
            <v>0</v>
          </cell>
          <cell r="BI14">
            <v>0</v>
          </cell>
          <cell r="BJ14">
            <v>0</v>
          </cell>
          <cell r="BK14">
            <v>0</v>
          </cell>
          <cell r="BL14">
            <v>0</v>
          </cell>
          <cell r="BM14">
            <v>0</v>
          </cell>
          <cell r="BN14">
            <v>0</v>
          </cell>
          <cell r="BO14">
            <v>0</v>
          </cell>
          <cell r="BP14">
            <v>0</v>
          </cell>
          <cell r="BQ14">
            <v>0</v>
          </cell>
          <cell r="BR14">
            <v>0</v>
          </cell>
          <cell r="BS14">
            <v>0</v>
          </cell>
          <cell r="BT14">
            <v>0</v>
          </cell>
          <cell r="BU14">
            <v>0</v>
          </cell>
          <cell r="BV14">
            <v>0</v>
          </cell>
          <cell r="BW14">
            <v>0</v>
          </cell>
          <cell r="BX14">
            <v>0</v>
          </cell>
          <cell r="BY14">
            <v>0</v>
          </cell>
          <cell r="BZ14">
            <v>0</v>
          </cell>
          <cell r="CA14">
            <v>0</v>
          </cell>
          <cell r="CB14">
            <v>0</v>
          </cell>
          <cell r="CC14">
            <v>0</v>
          </cell>
          <cell r="CD14">
            <v>0</v>
          </cell>
          <cell r="CE14">
            <v>0</v>
          </cell>
          <cell r="CF14">
            <v>0</v>
          </cell>
          <cell r="CG14">
            <v>0</v>
          </cell>
          <cell r="CH14">
            <v>0</v>
          </cell>
          <cell r="CI14">
            <v>0</v>
          </cell>
          <cell r="CJ14">
            <v>0</v>
          </cell>
          <cell r="CK14">
            <v>0</v>
          </cell>
          <cell r="CL14">
            <v>0</v>
          </cell>
          <cell r="CM14">
            <v>0</v>
          </cell>
          <cell r="CN14">
            <v>0</v>
          </cell>
          <cell r="CO14">
            <v>0</v>
          </cell>
          <cell r="CP14">
            <v>0</v>
          </cell>
          <cell r="CQ14" t="str">
            <v/>
          </cell>
          <cell r="CR14" t="str">
            <v/>
          </cell>
          <cell r="CS14" t="str">
            <v/>
          </cell>
          <cell r="CT14" t="str">
            <v/>
          </cell>
          <cell r="CU14">
            <v>0</v>
          </cell>
          <cell r="CX14">
            <v>7.07288421023729</v>
          </cell>
          <cell r="CY14">
            <v>0.49510189471661037</v>
          </cell>
          <cell r="CZ14">
            <v>1.6267633683545768</v>
          </cell>
          <cell r="DA14">
            <v>4.5973747366542383</v>
          </cell>
          <cell r="DB14">
            <v>0.35364421051186451</v>
          </cell>
          <cell r="DE14">
            <v>0</v>
          </cell>
          <cell r="DG14">
            <v>7.07288421023729</v>
          </cell>
          <cell r="DH14">
            <v>7.07288421023729</v>
          </cell>
          <cell r="DI14">
            <v>0</v>
          </cell>
          <cell r="DJ14">
            <v>0</v>
          </cell>
          <cell r="DK14">
            <v>0</v>
          </cell>
          <cell r="DL14">
            <v>0</v>
          </cell>
          <cell r="DM14">
            <v>0</v>
          </cell>
          <cell r="DN14">
            <v>7.07288421023729</v>
          </cell>
          <cell r="DS14">
            <v>0</v>
          </cell>
          <cell r="DT14">
            <v>0</v>
          </cell>
          <cell r="DU14">
            <v>0</v>
          </cell>
          <cell r="DV14">
            <v>7.07288421023729</v>
          </cell>
          <cell r="DW14">
            <v>0</v>
          </cell>
          <cell r="DX14" t="str">
            <v/>
          </cell>
          <cell r="DY14" t="str">
            <v/>
          </cell>
          <cell r="DZ14" t="str">
            <v/>
          </cell>
          <cell r="EA14" t="str">
            <v/>
          </cell>
          <cell r="EB14">
            <v>0</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t="str">
            <v/>
          </cell>
          <cell r="FI14">
            <v>3</v>
          </cell>
          <cell r="FJ14">
            <v>4</v>
          </cell>
          <cell r="FK14" t="str">
            <v>3 4</v>
          </cell>
          <cell r="FN14">
            <v>7.07288421023729</v>
          </cell>
          <cell r="FO14">
            <v>0</v>
          </cell>
          <cell r="FP14">
            <v>0</v>
          </cell>
          <cell r="FQ14">
            <v>0</v>
          </cell>
          <cell r="FR14">
            <v>1.3979999999999999</v>
          </cell>
          <cell r="FS14">
            <v>1.3979999999999999</v>
          </cell>
          <cell r="FT14">
            <v>0</v>
          </cell>
          <cell r="FU14">
            <v>0</v>
          </cell>
          <cell r="FV14">
            <v>0</v>
          </cell>
          <cell r="FW14">
            <v>0</v>
          </cell>
          <cell r="FX14">
            <v>0</v>
          </cell>
          <cell r="FZ14">
            <v>0</v>
          </cell>
          <cell r="GA14">
            <v>0</v>
          </cell>
          <cell r="GB14">
            <v>0</v>
          </cell>
          <cell r="GC14">
            <v>0</v>
          </cell>
          <cell r="GD14">
            <v>0</v>
          </cell>
          <cell r="GE14">
            <v>0</v>
          </cell>
          <cell r="GF14">
            <v>0</v>
          </cell>
          <cell r="GG14">
            <v>0</v>
          </cell>
          <cell r="GH14">
            <v>0</v>
          </cell>
          <cell r="GI14">
            <v>0</v>
          </cell>
          <cell r="GJ14">
            <v>0</v>
          </cell>
          <cell r="GK14">
            <v>7.07288421023729</v>
          </cell>
          <cell r="GL14">
            <v>0</v>
          </cell>
          <cell r="GM14">
            <v>0</v>
          </cell>
          <cell r="GN14">
            <v>0</v>
          </cell>
          <cell r="GO14">
            <v>1.3979999999999999</v>
          </cell>
          <cell r="GP14">
            <v>1.3979999999999999</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7.07288421023729</v>
          </cell>
          <cell r="ID14">
            <v>0</v>
          </cell>
          <cell r="IE14">
            <v>0</v>
          </cell>
          <cell r="IF14">
            <v>0</v>
          </cell>
          <cell r="IG14">
            <v>0</v>
          </cell>
          <cell r="IH14">
            <v>1.3979999999999999</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v>0</v>
          </cell>
          <cell r="LR14">
            <v>0</v>
          </cell>
          <cell r="LS14">
            <v>0</v>
          </cell>
          <cell r="LT14">
            <v>0</v>
          </cell>
          <cell r="LU14">
            <v>0</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v>2015</v>
          </cell>
          <cell r="OM14">
            <v>2019</v>
          </cell>
          <cell r="ON14">
            <v>2019</v>
          </cell>
          <cell r="OO14">
            <v>2019</v>
          </cell>
          <cell r="OP14" t="str">
            <v>с</v>
          </cell>
          <cell r="OR14">
            <v>0</v>
          </cell>
          <cell r="OT14">
            <v>8.3460033680800016</v>
          </cell>
        </row>
        <row r="15">
          <cell r="A15" t="str">
            <v>J_Che246_19</v>
          </cell>
          <cell r="B15" t="str">
            <v>1.1.1.3</v>
          </cell>
          <cell r="C15" t="str">
            <v>Строительство КЛ-10 кВ от КЛ-10 кВ ТП-89-ТП-234 до проектируемой ТП; КЛ-10 кВ от РУ-10 кВ ТП-98 до проектируемой ТП для технологического присоединения</v>
          </cell>
          <cell r="D15" t="str">
            <v>J_Che246_19</v>
          </cell>
          <cell r="E15" t="str">
            <v>нд</v>
          </cell>
          <cell r="H15">
            <v>0</v>
          </cell>
          <cell r="J15">
            <v>2.4573274999999999</v>
          </cell>
          <cell r="K15">
            <v>2.4573274999999999</v>
          </cell>
          <cell r="L15">
            <v>0</v>
          </cell>
          <cell r="M15">
            <v>0</v>
          </cell>
          <cell r="N15">
            <v>0</v>
          </cell>
          <cell r="O15">
            <v>0</v>
          </cell>
          <cell r="P15">
            <v>0</v>
          </cell>
          <cell r="Q15">
            <v>0</v>
          </cell>
          <cell r="R15" t="str">
            <v>нд</v>
          </cell>
          <cell r="S15" t="str">
            <v>нд</v>
          </cell>
          <cell r="T15" t="str">
            <v>нд</v>
          </cell>
          <cell r="U15" t="str">
            <v>нд</v>
          </cell>
          <cell r="V15" t="str">
            <v>нд</v>
          </cell>
          <cell r="W15" t="str">
            <v>нд</v>
          </cell>
          <cell r="X15" t="str">
            <v>нд</v>
          </cell>
          <cell r="Y15" t="str">
            <v>нд</v>
          </cell>
          <cell r="Z15" t="str">
            <v>нд</v>
          </cell>
          <cell r="AA15" t="str">
            <v>нд</v>
          </cell>
          <cell r="AB15" t="str">
            <v>нд</v>
          </cell>
          <cell r="AC15" t="str">
            <v>нд</v>
          </cell>
          <cell r="AD15" t="str">
            <v>нд</v>
          </cell>
          <cell r="AE15" t="str">
            <v>нд</v>
          </cell>
          <cell r="AF15" t="str">
            <v>нд</v>
          </cell>
          <cell r="AG15" t="str">
            <v>нд</v>
          </cell>
          <cell r="AH15" t="str">
            <v>нд</v>
          </cell>
          <cell r="AI15" t="str">
            <v>нд</v>
          </cell>
          <cell r="AJ15" t="str">
            <v>нд</v>
          </cell>
          <cell r="AK15" t="str">
            <v>нд</v>
          </cell>
          <cell r="AL15" t="str">
            <v>нд</v>
          </cell>
          <cell r="AM15" t="str">
            <v>нд</v>
          </cell>
          <cell r="AN15" t="str">
            <v>нд</v>
          </cell>
          <cell r="AO15" t="str">
            <v>нд</v>
          </cell>
          <cell r="AP15" t="str">
            <v>нд</v>
          </cell>
          <cell r="AQ15" t="str">
            <v>нд</v>
          </cell>
          <cell r="AR15" t="str">
            <v>нд</v>
          </cell>
          <cell r="AS15" t="str">
            <v>нд</v>
          </cell>
          <cell r="AT15" t="str">
            <v>нд</v>
          </cell>
          <cell r="AU15" t="str">
            <v>нд</v>
          </cell>
          <cell r="AV15" t="str">
            <v>нд</v>
          </cell>
          <cell r="AW15" t="str">
            <v>нд</v>
          </cell>
          <cell r="AX15" t="str">
            <v>нд</v>
          </cell>
          <cell r="AY15" t="str">
            <v>нд</v>
          </cell>
          <cell r="AZ15" t="str">
            <v>нд</v>
          </cell>
          <cell r="BA15" t="str">
            <v>нд</v>
          </cell>
          <cell r="BB15">
            <v>1</v>
          </cell>
          <cell r="BC15">
            <v>2</v>
          </cell>
          <cell r="BD15">
            <v>3</v>
          </cell>
          <cell r="BE15">
            <v>4</v>
          </cell>
          <cell r="BF15" t="str">
            <v>1 2 3 4</v>
          </cell>
          <cell r="BG15">
            <v>0</v>
          </cell>
          <cell r="BH15">
            <v>0</v>
          </cell>
          <cell r="BI15">
            <v>0</v>
          </cell>
          <cell r="BJ15">
            <v>0</v>
          </cell>
          <cell r="BK15">
            <v>0</v>
          </cell>
          <cell r="BL15">
            <v>0</v>
          </cell>
          <cell r="BM15">
            <v>0</v>
          </cell>
          <cell r="BN15">
            <v>0</v>
          </cell>
          <cell r="BO15">
            <v>0</v>
          </cell>
          <cell r="BP15">
            <v>0</v>
          </cell>
          <cell r="BQ15">
            <v>0</v>
          </cell>
          <cell r="BR15">
            <v>0</v>
          </cell>
          <cell r="BS15">
            <v>0</v>
          </cell>
          <cell r="BT15">
            <v>0</v>
          </cell>
          <cell r="BU15">
            <v>0</v>
          </cell>
          <cell r="BV15">
            <v>0</v>
          </cell>
          <cell r="BW15">
            <v>0</v>
          </cell>
          <cell r="BX15">
            <v>0</v>
          </cell>
          <cell r="BY15">
            <v>0</v>
          </cell>
          <cell r="BZ15">
            <v>0</v>
          </cell>
          <cell r="CA15">
            <v>0</v>
          </cell>
          <cell r="CB15">
            <v>0</v>
          </cell>
          <cell r="CC15">
            <v>0</v>
          </cell>
          <cell r="CD15">
            <v>0</v>
          </cell>
          <cell r="CE15">
            <v>0</v>
          </cell>
          <cell r="CF15">
            <v>0</v>
          </cell>
          <cell r="CG15">
            <v>0</v>
          </cell>
          <cell r="CH15">
            <v>0</v>
          </cell>
          <cell r="CI15">
            <v>0</v>
          </cell>
          <cell r="CJ15">
            <v>0</v>
          </cell>
          <cell r="CK15">
            <v>0</v>
          </cell>
          <cell r="CL15">
            <v>0</v>
          </cell>
          <cell r="CM15">
            <v>0</v>
          </cell>
          <cell r="CN15">
            <v>0</v>
          </cell>
          <cell r="CO15">
            <v>0</v>
          </cell>
          <cell r="CP15">
            <v>0</v>
          </cell>
          <cell r="CQ15" t="str">
            <v/>
          </cell>
          <cell r="CR15" t="str">
            <v/>
          </cell>
          <cell r="CS15" t="str">
            <v/>
          </cell>
          <cell r="CT15" t="str">
            <v/>
          </cell>
          <cell r="CU15">
            <v>0</v>
          </cell>
          <cell r="CX15" t="str">
            <v>нд</v>
          </cell>
          <cell r="CY15" t="str">
            <v>нд</v>
          </cell>
          <cell r="CZ15" t="str">
            <v>нд</v>
          </cell>
          <cell r="DA15" t="str">
            <v>нд</v>
          </cell>
          <cell r="DB15" t="str">
            <v>нд</v>
          </cell>
          <cell r="DE15">
            <v>2.0477729099999999</v>
          </cell>
          <cell r="DG15">
            <v>2.0477729099999999</v>
          </cell>
          <cell r="DH15">
            <v>2.0477729099999999</v>
          </cell>
          <cell r="DI15">
            <v>0</v>
          </cell>
          <cell r="DJ15">
            <v>0</v>
          </cell>
          <cell r="DK15">
            <v>0</v>
          </cell>
          <cell r="DL15">
            <v>0</v>
          </cell>
          <cell r="DM15">
            <v>0</v>
          </cell>
          <cell r="DN15" t="str">
            <v>нд</v>
          </cell>
          <cell r="DS15" t="str">
            <v>нд</v>
          </cell>
          <cell r="DT15" t="str">
            <v>нд</v>
          </cell>
          <cell r="DU15" t="str">
            <v>нд</v>
          </cell>
          <cell r="DV15" t="str">
            <v>нд</v>
          </cell>
          <cell r="DW15" t="str">
            <v>нд</v>
          </cell>
          <cell r="DX15">
            <v>1</v>
          </cell>
          <cell r="DY15" t="str">
            <v/>
          </cell>
          <cell r="DZ15" t="str">
            <v/>
          </cell>
          <cell r="EA15" t="str">
            <v/>
          </cell>
          <cell r="EB15" t="str">
            <v>1</v>
          </cell>
          <cell r="EC15">
            <v>2.0477729099999999</v>
          </cell>
          <cell r="ED15">
            <v>6.9460279999999999E-2</v>
          </cell>
          <cell r="EE15">
            <v>1.8626226299999999</v>
          </cell>
          <cell r="EF15">
            <v>0</v>
          </cell>
          <cell r="EG15">
            <v>0.11569</v>
          </cell>
          <cell r="EH15">
            <v>2.0477729099999999</v>
          </cell>
          <cell r="EI15">
            <v>6.9460279999999999E-2</v>
          </cell>
          <cell r="EJ15">
            <v>1.8626226299999999</v>
          </cell>
          <cell r="EK15">
            <v>0</v>
          </cell>
          <cell r="EL15">
            <v>0.11569</v>
          </cell>
          <cell r="EM15">
            <v>0</v>
          </cell>
          <cell r="EN15">
            <v>0</v>
          </cell>
          <cell r="EO15">
            <v>0</v>
          </cell>
          <cell r="EP15">
            <v>0</v>
          </cell>
          <cell r="EQ15">
            <v>0</v>
          </cell>
          <cell r="ER15">
            <v>0</v>
          </cell>
          <cell r="ES15">
            <v>0</v>
          </cell>
          <cell r="ET15">
            <v>0</v>
          </cell>
          <cell r="EU15">
            <v>0</v>
          </cell>
          <cell r="EV15">
            <v>0</v>
          </cell>
          <cell r="EW15">
            <v>0</v>
          </cell>
          <cell r="EX15">
            <v>0</v>
          </cell>
          <cell r="EY15">
            <v>0</v>
          </cell>
          <cell r="EZ15">
            <v>0</v>
          </cell>
          <cell r="FA15">
            <v>0</v>
          </cell>
          <cell r="FB15">
            <v>0</v>
          </cell>
          <cell r="FC15">
            <v>0</v>
          </cell>
          <cell r="FD15">
            <v>0</v>
          </cell>
          <cell r="FE15">
            <v>0</v>
          </cell>
          <cell r="FF15">
            <v>0</v>
          </cell>
          <cell r="FG15">
            <v>1</v>
          </cell>
          <cell r="FH15">
            <v>2</v>
          </cell>
          <cell r="FI15">
            <v>3</v>
          </cell>
          <cell r="FJ15">
            <v>4</v>
          </cell>
          <cell r="FK15" t="str">
            <v>1 2 3 4</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0</v>
          </cell>
          <cell r="GA15">
            <v>0</v>
          </cell>
          <cell r="GB15">
            <v>0</v>
          </cell>
          <cell r="GC15">
            <v>0</v>
          </cell>
          <cell r="GD15">
            <v>0</v>
          </cell>
          <cell r="GE15">
            <v>0</v>
          </cell>
          <cell r="GF15">
            <v>0</v>
          </cell>
          <cell r="GG15">
            <v>0</v>
          </cell>
          <cell r="GH15">
            <v>0</v>
          </cell>
          <cell r="GI15">
            <v>0</v>
          </cell>
          <cell r="GJ15">
            <v>0</v>
          </cell>
          <cell r="GK15" t="str">
            <v>нд</v>
          </cell>
          <cell r="GL15" t="str">
            <v>нд</v>
          </cell>
          <cell r="GM15" t="str">
            <v>нд</v>
          </cell>
          <cell r="GN15" t="str">
            <v>нд</v>
          </cell>
          <cell r="GO15" t="str">
            <v>нд</v>
          </cell>
          <cell r="GP15" t="str">
            <v>нд</v>
          </cell>
          <cell r="GQ15" t="str">
            <v>нд</v>
          </cell>
          <cell r="GR15" t="str">
            <v>нд</v>
          </cell>
          <cell r="GS15" t="str">
            <v>нд</v>
          </cell>
          <cell r="GT15" t="str">
            <v>нд</v>
          </cell>
          <cell r="GU15" t="str">
            <v>нд</v>
          </cell>
          <cell r="GV15" t="str">
            <v>нд</v>
          </cell>
          <cell r="GW15" t="str">
            <v>нд</v>
          </cell>
          <cell r="GX15" t="str">
            <v>нд</v>
          </cell>
          <cell r="GY15" t="str">
            <v>нд</v>
          </cell>
          <cell r="GZ15" t="str">
            <v>нд</v>
          </cell>
          <cell r="HA15" t="str">
            <v>нд</v>
          </cell>
          <cell r="HB15" t="str">
            <v>нд</v>
          </cell>
          <cell r="HC15" t="str">
            <v>нд</v>
          </cell>
          <cell r="HD15" t="str">
            <v>нд</v>
          </cell>
          <cell r="HE15" t="str">
            <v>нд</v>
          </cell>
          <cell r="HF15" t="str">
            <v>нд</v>
          </cell>
          <cell r="HG15" t="str">
            <v>нд</v>
          </cell>
          <cell r="HH15" t="str">
            <v>нд</v>
          </cell>
          <cell r="HI15" t="str">
            <v>нд</v>
          </cell>
          <cell r="HJ15" t="str">
            <v>нд</v>
          </cell>
          <cell r="HK15" t="str">
            <v>нд</v>
          </cell>
          <cell r="HL15" t="str">
            <v>нд</v>
          </cell>
          <cell r="HM15" t="str">
            <v>нд</v>
          </cell>
          <cell r="HN15" t="str">
            <v>нд</v>
          </cell>
          <cell r="HO15" t="str">
            <v>нд</v>
          </cell>
          <cell r="HP15" t="str">
            <v>нд</v>
          </cell>
          <cell r="HQ15" t="str">
            <v>нд</v>
          </cell>
          <cell r="HR15" t="str">
            <v>нд</v>
          </cell>
          <cell r="HS15" t="str">
            <v>нд</v>
          </cell>
          <cell r="HT15" t="str">
            <v>нд</v>
          </cell>
          <cell r="HU15" t="str">
            <v>нд</v>
          </cell>
          <cell r="HV15" t="str">
            <v>нд</v>
          </cell>
          <cell r="HW15" t="str">
            <v>нд</v>
          </cell>
          <cell r="HX15" t="str">
            <v>нд</v>
          </cell>
          <cell r="HY15" t="str">
            <v>нд</v>
          </cell>
          <cell r="HZ15" t="str">
            <v>нд</v>
          </cell>
          <cell r="IA15" t="str">
            <v>нд</v>
          </cell>
          <cell r="IB15" t="str">
            <v>нд</v>
          </cell>
          <cell r="IC15" t="str">
            <v>нд</v>
          </cell>
          <cell r="ID15">
            <v>0</v>
          </cell>
          <cell r="IE15" t="str">
            <v>нд</v>
          </cell>
          <cell r="IF15">
            <v>0</v>
          </cell>
          <cell r="IG15">
            <v>0</v>
          </cell>
          <cell r="IH15" t="str">
            <v>нд</v>
          </cell>
          <cell r="II15" t="str">
            <v>нд</v>
          </cell>
          <cell r="IJ15" t="str">
            <v>нд</v>
          </cell>
          <cell r="IK15">
            <v>0</v>
          </cell>
          <cell r="IL15">
            <v>0</v>
          </cell>
          <cell r="IM15">
            <v>0</v>
          </cell>
          <cell r="IN15" t="str">
            <v>нд</v>
          </cell>
          <cell r="IO15" t="str">
            <v>нд</v>
          </cell>
          <cell r="IP15" t="str">
            <v>нд</v>
          </cell>
          <cell r="IQ15" t="str">
            <v>нд</v>
          </cell>
          <cell r="IR15" t="str">
            <v>нд</v>
          </cell>
          <cell r="IS15" t="str">
            <v>нд</v>
          </cell>
          <cell r="IT15" t="str">
            <v>нд</v>
          </cell>
          <cell r="IU15" t="str">
            <v>нд</v>
          </cell>
          <cell r="IV15" t="str">
            <v>нд</v>
          </cell>
          <cell r="IW15" t="str">
            <v>нд</v>
          </cell>
          <cell r="IX15" t="str">
            <v>нд</v>
          </cell>
          <cell r="IY15">
            <v>2.0477729099999999</v>
          </cell>
          <cell r="IZ15">
            <v>0</v>
          </cell>
          <cell r="JA15">
            <v>0</v>
          </cell>
          <cell r="JB15">
            <v>0</v>
          </cell>
          <cell r="JC15">
            <v>0.73250000000000004</v>
          </cell>
          <cell r="JD15">
            <v>0.73250000000000004</v>
          </cell>
          <cell r="JE15">
            <v>0</v>
          </cell>
          <cell r="JF15">
            <v>0</v>
          </cell>
          <cell r="JG15">
            <v>0</v>
          </cell>
          <cell r="JH15">
            <v>0</v>
          </cell>
          <cell r="JI15">
            <v>0</v>
          </cell>
          <cell r="JJ15">
            <v>2.0477729099999999</v>
          </cell>
          <cell r="JK15">
            <v>0</v>
          </cell>
          <cell r="JL15">
            <v>0</v>
          </cell>
          <cell r="JM15">
            <v>0</v>
          </cell>
          <cell r="JN15">
            <v>0.73250000000000004</v>
          </cell>
          <cell r="JO15">
            <v>0.73250000000000004</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0</v>
          </cell>
          <cell r="KR15">
            <v>0</v>
          </cell>
          <cell r="KS15">
            <v>0</v>
          </cell>
          <cell r="KT15">
            <v>0</v>
          </cell>
          <cell r="KU15">
            <v>0</v>
          </cell>
          <cell r="KV15">
            <v>0</v>
          </cell>
          <cell r="KW15">
            <v>0</v>
          </cell>
          <cell r="KX15">
            <v>0</v>
          </cell>
          <cell r="KY15">
            <v>0</v>
          </cell>
          <cell r="KZ15">
            <v>0</v>
          </cell>
          <cell r="LA15">
            <v>0</v>
          </cell>
          <cell r="LB15">
            <v>0</v>
          </cell>
          <cell r="LC15">
            <v>0</v>
          </cell>
          <cell r="LD15">
            <v>0</v>
          </cell>
          <cell r="LE15">
            <v>0</v>
          </cell>
          <cell r="LF15">
            <v>0</v>
          </cell>
          <cell r="LG15">
            <v>0</v>
          </cell>
          <cell r="LH15">
            <v>0</v>
          </cell>
          <cell r="LI15">
            <v>0</v>
          </cell>
          <cell r="LJ15">
            <v>0</v>
          </cell>
          <cell r="LK15">
            <v>0</v>
          </cell>
          <cell r="LL15">
            <v>0</v>
          </cell>
          <cell r="LQ15" t="str">
            <v>нд</v>
          </cell>
          <cell r="LR15" t="str">
            <v>нд</v>
          </cell>
          <cell r="LS15" t="str">
            <v>нд</v>
          </cell>
          <cell r="LT15" t="str">
            <v>нд</v>
          </cell>
          <cell r="LU15" t="str">
            <v>нд</v>
          </cell>
          <cell r="LX15">
            <v>0</v>
          </cell>
          <cell r="LY15">
            <v>0</v>
          </cell>
          <cell r="LZ15">
            <v>0</v>
          </cell>
          <cell r="MA15">
            <v>0</v>
          </cell>
          <cell r="MB15">
            <v>0</v>
          </cell>
          <cell r="MC15" t="str">
            <v>нд</v>
          </cell>
          <cell r="MD15" t="str">
            <v>нд</v>
          </cell>
          <cell r="ME15" t="str">
            <v>нд</v>
          </cell>
          <cell r="MF15" t="str">
            <v>нд</v>
          </cell>
          <cell r="MG15" t="str">
            <v>нд</v>
          </cell>
          <cell r="MH15" t="str">
            <v>нд</v>
          </cell>
          <cell r="MI15" t="str">
            <v>нд</v>
          </cell>
          <cell r="MJ15" t="str">
            <v>нд</v>
          </cell>
          <cell r="MK15" t="str">
            <v>нд</v>
          </cell>
          <cell r="ML15" t="str">
            <v>нд</v>
          </cell>
          <cell r="MM15" t="str">
            <v>нд</v>
          </cell>
          <cell r="MN15" t="str">
            <v>нд</v>
          </cell>
          <cell r="MO15" t="str">
            <v>нд</v>
          </cell>
          <cell r="MP15" t="str">
            <v>нд</v>
          </cell>
          <cell r="MQ15" t="str">
            <v>нд</v>
          </cell>
          <cell r="MR15" t="str">
            <v>нд</v>
          </cell>
          <cell r="MS15" t="str">
            <v>нд</v>
          </cell>
          <cell r="MT15" t="str">
            <v>нд</v>
          </cell>
          <cell r="MU15" t="str">
            <v>нд</v>
          </cell>
          <cell r="MV15" t="str">
            <v>нд</v>
          </cell>
          <cell r="MW15" t="str">
            <v>нд</v>
          </cell>
          <cell r="MX15" t="str">
            <v>нд</v>
          </cell>
          <cell r="MY15" t="str">
            <v>нд</v>
          </cell>
          <cell r="MZ15" t="str">
            <v>нд</v>
          </cell>
          <cell r="NA15" t="str">
            <v>нд</v>
          </cell>
          <cell r="NB15" t="str">
            <v>нд</v>
          </cell>
          <cell r="NC15" t="str">
            <v>нд</v>
          </cell>
          <cell r="ND15" t="str">
            <v>нд</v>
          </cell>
          <cell r="NE15" t="str">
            <v>нд</v>
          </cell>
          <cell r="NF15" t="str">
            <v>нд</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v>2019</v>
          </cell>
          <cell r="OM15">
            <v>2019</v>
          </cell>
          <cell r="ON15">
            <v>2019</v>
          </cell>
          <cell r="OO15">
            <v>2019</v>
          </cell>
          <cell r="OP15" t="str">
            <v>з</v>
          </cell>
          <cell r="OR15">
            <v>0</v>
          </cell>
          <cell r="OT15">
            <v>2.4573274999999999</v>
          </cell>
        </row>
        <row r="16">
          <cell r="A16" t="str">
            <v>Г</v>
          </cell>
          <cell r="B16" t="str">
            <v>1.1.2</v>
          </cell>
          <cell r="C16" t="str">
            <v>Технологическое присоединение объектов электросетевого хозяйства, всего, в том числе:</v>
          </cell>
          <cell r="D16" t="str">
            <v>Г</v>
          </cell>
          <cell r="E16">
            <v>0</v>
          </cell>
          <cell r="H16">
            <v>0</v>
          </cell>
          <cell r="J16">
            <v>852.29004287199996</v>
          </cell>
          <cell r="K16">
            <v>0</v>
          </cell>
          <cell r="L16">
            <v>852.29004287199996</v>
          </cell>
          <cell r="M16">
            <v>0</v>
          </cell>
          <cell r="N16">
            <v>0</v>
          </cell>
          <cell r="O16">
            <v>75.508838269152477</v>
          </cell>
          <cell r="P16">
            <v>178.17639041999999</v>
          </cell>
          <cell r="Q16">
            <v>598.60481432284746</v>
          </cell>
          <cell r="R16">
            <v>0</v>
          </cell>
          <cell r="S16">
            <v>0</v>
          </cell>
          <cell r="T16">
            <v>0</v>
          </cell>
          <cell r="U16">
            <v>0</v>
          </cell>
          <cell r="V16">
            <v>0</v>
          </cell>
          <cell r="W16">
            <v>0</v>
          </cell>
          <cell r="X16">
            <v>0</v>
          </cell>
          <cell r="Y16">
            <v>0</v>
          </cell>
          <cell r="Z16">
            <v>0</v>
          </cell>
          <cell r="AA16">
            <v>0</v>
          </cell>
          <cell r="AB16">
            <v>0</v>
          </cell>
          <cell r="AC16">
            <v>0</v>
          </cell>
          <cell r="AD16">
            <v>0</v>
          </cell>
          <cell r="AE16">
            <v>0</v>
          </cell>
          <cell r="AF16">
            <v>0</v>
          </cell>
          <cell r="AG16">
            <v>0</v>
          </cell>
          <cell r="AH16">
            <v>0</v>
          </cell>
          <cell r="AI16">
            <v>0</v>
          </cell>
          <cell r="AJ16">
            <v>0</v>
          </cell>
          <cell r="AK16">
            <v>0</v>
          </cell>
          <cell r="AL16">
            <v>0</v>
          </cell>
          <cell r="AM16">
            <v>0</v>
          </cell>
          <cell r="AN16">
            <v>0</v>
          </cell>
          <cell r="AO16">
            <v>0</v>
          </cell>
          <cell r="AP16">
            <v>0</v>
          </cell>
          <cell r="AQ16">
            <v>0</v>
          </cell>
          <cell r="AR16">
            <v>0</v>
          </cell>
          <cell r="AS16">
            <v>0</v>
          </cell>
          <cell r="AT16">
            <v>0</v>
          </cell>
          <cell r="AU16">
            <v>0</v>
          </cell>
          <cell r="AV16">
            <v>0</v>
          </cell>
          <cell r="AW16">
            <v>0</v>
          </cell>
          <cell r="AX16">
            <v>0</v>
          </cell>
          <cell r="AY16">
            <v>0</v>
          </cell>
          <cell r="AZ16">
            <v>0</v>
          </cell>
          <cell r="BA16">
            <v>0</v>
          </cell>
          <cell r="BB16" t="str">
            <v/>
          </cell>
          <cell r="BC16" t="str">
            <v/>
          </cell>
          <cell r="BD16" t="str">
            <v/>
          </cell>
          <cell r="BE16" t="str">
            <v/>
          </cell>
          <cell r="BF16">
            <v>0</v>
          </cell>
          <cell r="BG16">
            <v>0</v>
          </cell>
          <cell r="BH16">
            <v>0</v>
          </cell>
          <cell r="BI16">
            <v>0</v>
          </cell>
          <cell r="BJ16">
            <v>0</v>
          </cell>
          <cell r="BK16">
            <v>0</v>
          </cell>
          <cell r="BL16">
            <v>0</v>
          </cell>
          <cell r="BM16">
            <v>0</v>
          </cell>
          <cell r="BN16">
            <v>0</v>
          </cell>
          <cell r="BO16">
            <v>0</v>
          </cell>
          <cell r="BP16">
            <v>0</v>
          </cell>
          <cell r="BQ16">
            <v>0</v>
          </cell>
          <cell r="BR16">
            <v>0</v>
          </cell>
          <cell r="BS16">
            <v>0</v>
          </cell>
          <cell r="BT16">
            <v>0</v>
          </cell>
          <cell r="BU16">
            <v>0</v>
          </cell>
          <cell r="BV16">
            <v>0</v>
          </cell>
          <cell r="BW16">
            <v>0</v>
          </cell>
          <cell r="BX16">
            <v>0</v>
          </cell>
          <cell r="BY16">
            <v>0</v>
          </cell>
          <cell r="BZ16">
            <v>0</v>
          </cell>
          <cell r="CA16">
            <v>0</v>
          </cell>
          <cell r="CB16">
            <v>0</v>
          </cell>
          <cell r="CC16">
            <v>0</v>
          </cell>
          <cell r="CD16">
            <v>0</v>
          </cell>
          <cell r="CE16">
            <v>0</v>
          </cell>
          <cell r="CF16">
            <v>0</v>
          </cell>
          <cell r="CG16">
            <v>0</v>
          </cell>
          <cell r="CH16">
            <v>0</v>
          </cell>
          <cell r="CI16">
            <v>0</v>
          </cell>
          <cell r="CJ16">
            <v>0</v>
          </cell>
          <cell r="CK16">
            <v>0</v>
          </cell>
          <cell r="CL16">
            <v>0</v>
          </cell>
          <cell r="CM16">
            <v>0</v>
          </cell>
          <cell r="CN16">
            <v>0</v>
          </cell>
          <cell r="CO16">
            <v>0</v>
          </cell>
          <cell r="CP16">
            <v>0</v>
          </cell>
          <cell r="CQ16" t="str">
            <v/>
          </cell>
          <cell r="CR16" t="str">
            <v/>
          </cell>
          <cell r="CS16" t="str">
            <v/>
          </cell>
          <cell r="CT16" t="str">
            <v/>
          </cell>
          <cell r="CU16">
            <v>0</v>
          </cell>
          <cell r="CX16">
            <v>3812.2178934788185</v>
          </cell>
          <cell r="CY16">
            <v>572.7289210797162</v>
          </cell>
          <cell r="CZ16">
            <v>1552.4358180467182</v>
          </cell>
          <cell r="DA16">
            <v>1396.6332410204841</v>
          </cell>
          <cell r="DB16">
            <v>351.73938608438334</v>
          </cell>
          <cell r="DE16">
            <v>0</v>
          </cell>
          <cell r="DG16">
            <v>606.57616354999993</v>
          </cell>
          <cell r="DH16">
            <v>0</v>
          </cell>
          <cell r="DI16">
            <v>606.57616354999993</v>
          </cell>
          <cell r="DJ16">
            <v>38.906113530000006</v>
          </cell>
          <cell r="DK16">
            <v>197.33895278</v>
          </cell>
          <cell r="DL16">
            <v>344.75768944999993</v>
          </cell>
          <cell r="DM16">
            <v>25.573407790000001</v>
          </cell>
          <cell r="DN16">
            <v>277.00832313952753</v>
          </cell>
          <cell r="DS16">
            <v>142.68802315457594</v>
          </cell>
          <cell r="DT16">
            <v>56.493174655273869</v>
          </cell>
          <cell r="DU16">
            <v>49.232590688265262</v>
          </cell>
          <cell r="DV16">
            <v>28.594534641412469</v>
          </cell>
          <cell r="DW16">
            <v>49.232590688265262</v>
          </cell>
          <cell r="DX16" t="str">
            <v/>
          </cell>
          <cell r="DY16" t="str">
            <v/>
          </cell>
          <cell r="DZ16" t="str">
            <v/>
          </cell>
          <cell r="EA16" t="str">
            <v/>
          </cell>
          <cell r="EB16">
            <v>0</v>
          </cell>
          <cell r="EC16">
            <v>870.93788626000003</v>
          </cell>
          <cell r="ED16">
            <v>346.03663713000003</v>
          </cell>
          <cell r="EE16">
            <v>488.22764986999994</v>
          </cell>
          <cell r="EF16">
            <v>24.389055679999998</v>
          </cell>
          <cell r="EG16">
            <v>12.284543580000001</v>
          </cell>
          <cell r="EH16">
            <v>323.89559782000003</v>
          </cell>
          <cell r="EI16">
            <v>224.59279934</v>
          </cell>
          <cell r="EJ16">
            <v>95.952902250000008</v>
          </cell>
          <cell r="EK16">
            <v>0</v>
          </cell>
          <cell r="EL16">
            <v>3.3498962299999997</v>
          </cell>
          <cell r="EM16">
            <v>547.04228843999999</v>
          </cell>
          <cell r="EN16">
            <v>121.44383779</v>
          </cell>
          <cell r="EO16">
            <v>392.27474761999997</v>
          </cell>
          <cell r="EP16">
            <v>24.389055679999998</v>
          </cell>
          <cell r="EQ16">
            <v>8.9346473500000005</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t="str">
            <v/>
          </cell>
          <cell r="FI16" t="str">
            <v/>
          </cell>
          <cell r="FJ16" t="str">
            <v/>
          </cell>
          <cell r="FK16">
            <v>0</v>
          </cell>
          <cell r="FN16">
            <v>3102.5564480438834</v>
          </cell>
          <cell r="FO16">
            <v>0</v>
          </cell>
          <cell r="FP16">
            <v>175.58</v>
          </cell>
          <cell r="FQ16">
            <v>0</v>
          </cell>
          <cell r="FR16">
            <v>697.62100000000009</v>
          </cell>
          <cell r="FS16">
            <v>695.62100000000009</v>
          </cell>
          <cell r="FT16">
            <v>2</v>
          </cell>
          <cell r="FU16">
            <v>0</v>
          </cell>
          <cell r="FV16">
            <v>162</v>
          </cell>
          <cell r="FW16">
            <v>0</v>
          </cell>
          <cell r="FX16">
            <v>162</v>
          </cell>
          <cell r="FZ16">
            <v>604.26295830000004</v>
          </cell>
          <cell r="GA16">
            <v>0</v>
          </cell>
          <cell r="GB16">
            <v>10.842000000000002</v>
          </cell>
          <cell r="GC16">
            <v>0</v>
          </cell>
          <cell r="GD16">
            <v>18.175000000000001</v>
          </cell>
          <cell r="GE16">
            <v>18.175000000000001</v>
          </cell>
          <cell r="GF16">
            <v>0</v>
          </cell>
          <cell r="GG16">
            <v>0</v>
          </cell>
          <cell r="GH16">
            <v>112</v>
          </cell>
          <cell r="GI16">
            <v>0</v>
          </cell>
          <cell r="GJ16">
            <v>112</v>
          </cell>
          <cell r="GK16">
            <v>514.82344348999948</v>
          </cell>
          <cell r="GL16">
            <v>0</v>
          </cell>
          <cell r="GM16">
            <v>0</v>
          </cell>
          <cell r="GN16">
            <v>0</v>
          </cell>
          <cell r="GO16">
            <v>59.307000000000002</v>
          </cell>
          <cell r="GP16">
            <v>59.307000000000002</v>
          </cell>
          <cell r="GQ16">
            <v>0</v>
          </cell>
          <cell r="GR16">
            <v>0</v>
          </cell>
          <cell r="GS16">
            <v>1</v>
          </cell>
          <cell r="GT16">
            <v>0</v>
          </cell>
          <cell r="GU16">
            <v>1</v>
          </cell>
          <cell r="GV16">
            <v>475.62674384858701</v>
          </cell>
          <cell r="GW16">
            <v>0</v>
          </cell>
          <cell r="GX16">
            <v>0</v>
          </cell>
          <cell r="GY16">
            <v>0</v>
          </cell>
          <cell r="GZ16">
            <v>53</v>
          </cell>
          <cell r="HA16">
            <v>53</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39.196699641412465</v>
          </cell>
          <cell r="ID16">
            <v>0</v>
          </cell>
          <cell r="IE16">
            <v>0</v>
          </cell>
          <cell r="IF16">
            <v>0</v>
          </cell>
          <cell r="IG16">
            <v>0</v>
          </cell>
          <cell r="IH16">
            <v>6.3069999999999995</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104.98333589000001</v>
          </cell>
          <cell r="IZ16">
            <v>0</v>
          </cell>
          <cell r="JA16">
            <v>0</v>
          </cell>
          <cell r="JB16">
            <v>0</v>
          </cell>
          <cell r="JC16">
            <v>4.1915000000000004</v>
          </cell>
          <cell r="JD16">
            <v>4.1915000000000004</v>
          </cell>
          <cell r="JE16">
            <v>0</v>
          </cell>
          <cell r="JF16">
            <v>0</v>
          </cell>
          <cell r="JG16">
            <v>3</v>
          </cell>
          <cell r="JH16">
            <v>0</v>
          </cell>
          <cell r="JI16">
            <v>3</v>
          </cell>
          <cell r="JJ16">
            <v>2.0477729099999999</v>
          </cell>
          <cell r="JK16">
            <v>0</v>
          </cell>
          <cell r="JL16">
            <v>0</v>
          </cell>
          <cell r="JM16">
            <v>0</v>
          </cell>
          <cell r="JN16">
            <v>0.73250000000000004</v>
          </cell>
          <cell r="JO16">
            <v>0.73250000000000004</v>
          </cell>
          <cell r="JP16">
            <v>0</v>
          </cell>
          <cell r="JQ16">
            <v>0</v>
          </cell>
          <cell r="JR16">
            <v>0</v>
          </cell>
          <cell r="JS16">
            <v>0</v>
          </cell>
          <cell r="JT16">
            <v>0</v>
          </cell>
          <cell r="JU16">
            <v>102.93556298</v>
          </cell>
          <cell r="JV16">
            <v>0</v>
          </cell>
          <cell r="JW16">
            <v>0</v>
          </cell>
          <cell r="JX16">
            <v>0</v>
          </cell>
          <cell r="JY16">
            <v>3.4590000000000001</v>
          </cell>
          <cell r="JZ16">
            <v>3.4590000000000001</v>
          </cell>
          <cell r="KA16">
            <v>0</v>
          </cell>
          <cell r="KB16">
            <v>0</v>
          </cell>
          <cell r="KC16">
            <v>3</v>
          </cell>
          <cell r="KD16">
            <v>0</v>
          </cell>
          <cell r="KE16">
            <v>3</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v>0</v>
          </cell>
          <cell r="LR16">
            <v>0</v>
          </cell>
          <cell r="LS16">
            <v>0</v>
          </cell>
          <cell r="LT16">
            <v>0</v>
          </cell>
          <cell r="LU16">
            <v>0</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v>0</v>
          </cell>
          <cell r="OM16">
            <v>0</v>
          </cell>
          <cell r="ON16">
            <v>0</v>
          </cell>
          <cell r="OO16">
            <v>0</v>
          </cell>
          <cell r="OP16">
            <v>0</v>
          </cell>
          <cell r="OR16">
            <v>0</v>
          </cell>
          <cell r="OT16">
            <v>2031.6875938646697</v>
          </cell>
        </row>
        <row r="17">
          <cell r="A17" t="str">
            <v>Г</v>
          </cell>
          <cell r="B17" t="str">
            <v>1.1.2.1</v>
          </cell>
          <cell r="C17" t="str">
            <v>Технологическое присоединение объектов электросетевого хозяйства, принадлежащих  иным сетевым организациям и иным лицам, всего, в том числе:</v>
          </cell>
          <cell r="D17" t="str">
            <v>Г</v>
          </cell>
          <cell r="E17">
            <v>0</v>
          </cell>
          <cell r="H17">
            <v>0</v>
          </cell>
          <cell r="J17">
            <v>852.29004287199996</v>
          </cell>
          <cell r="K17">
            <v>0</v>
          </cell>
          <cell r="L17">
            <v>852.29004287199996</v>
          </cell>
          <cell r="M17">
            <v>0</v>
          </cell>
          <cell r="N17">
            <v>0</v>
          </cell>
          <cell r="O17">
            <v>75.508838269152477</v>
          </cell>
          <cell r="P17">
            <v>178.17639041999999</v>
          </cell>
          <cell r="Q17">
            <v>598.60481432284746</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v>0</v>
          </cell>
          <cell r="AH17">
            <v>0</v>
          </cell>
          <cell r="AI17">
            <v>0</v>
          </cell>
          <cell r="AJ17">
            <v>0</v>
          </cell>
          <cell r="AK17">
            <v>0</v>
          </cell>
          <cell r="AL17">
            <v>0</v>
          </cell>
          <cell r="AM17">
            <v>0</v>
          </cell>
          <cell r="AN17">
            <v>0</v>
          </cell>
          <cell r="AO17">
            <v>0</v>
          </cell>
          <cell r="AP17">
            <v>0</v>
          </cell>
          <cell r="AQ17">
            <v>0</v>
          </cell>
          <cell r="AR17">
            <v>0</v>
          </cell>
          <cell r="AS17">
            <v>0</v>
          </cell>
          <cell r="AT17">
            <v>0</v>
          </cell>
          <cell r="AU17">
            <v>0</v>
          </cell>
          <cell r="AV17">
            <v>0</v>
          </cell>
          <cell r="AW17">
            <v>0</v>
          </cell>
          <cell r="AX17">
            <v>0</v>
          </cell>
          <cell r="AY17">
            <v>0</v>
          </cell>
          <cell r="AZ17">
            <v>0</v>
          </cell>
          <cell r="BA17">
            <v>0</v>
          </cell>
          <cell r="BB17" t="str">
            <v/>
          </cell>
          <cell r="BC17" t="str">
            <v/>
          </cell>
          <cell r="BD17" t="str">
            <v/>
          </cell>
          <cell r="BE17" t="str">
            <v/>
          </cell>
          <cell r="BF17">
            <v>0</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0</v>
          </cell>
          <cell r="CF17">
            <v>0</v>
          </cell>
          <cell r="CG17">
            <v>0</v>
          </cell>
          <cell r="CH17">
            <v>0</v>
          </cell>
          <cell r="CI17">
            <v>0</v>
          </cell>
          <cell r="CJ17">
            <v>0</v>
          </cell>
          <cell r="CK17">
            <v>0</v>
          </cell>
          <cell r="CL17">
            <v>0</v>
          </cell>
          <cell r="CM17">
            <v>0</v>
          </cell>
          <cell r="CN17">
            <v>0</v>
          </cell>
          <cell r="CO17">
            <v>0</v>
          </cell>
          <cell r="CP17">
            <v>0</v>
          </cell>
          <cell r="CQ17" t="str">
            <v/>
          </cell>
          <cell r="CR17" t="str">
            <v/>
          </cell>
          <cell r="CS17" t="str">
            <v/>
          </cell>
          <cell r="CT17" t="str">
            <v/>
          </cell>
          <cell r="CU17">
            <v>0</v>
          </cell>
          <cell r="CX17">
            <v>3812.2178934788185</v>
          </cell>
          <cell r="CY17">
            <v>572.7289210797162</v>
          </cell>
          <cell r="CZ17">
            <v>1552.4358180467182</v>
          </cell>
          <cell r="DA17">
            <v>1396.6332410204841</v>
          </cell>
          <cell r="DB17">
            <v>351.73938608438334</v>
          </cell>
          <cell r="DE17">
            <v>0</v>
          </cell>
          <cell r="DG17">
            <v>606.57616354999993</v>
          </cell>
          <cell r="DH17">
            <v>0</v>
          </cell>
          <cell r="DI17">
            <v>606.57616354999993</v>
          </cell>
          <cell r="DJ17">
            <v>38.906113530000006</v>
          </cell>
          <cell r="DK17">
            <v>197.33895278</v>
          </cell>
          <cell r="DL17">
            <v>344.75768944999993</v>
          </cell>
          <cell r="DM17">
            <v>25.573407790000001</v>
          </cell>
          <cell r="DN17">
            <v>277.00832313952753</v>
          </cell>
          <cell r="DS17">
            <v>142.68802315457594</v>
          </cell>
          <cell r="DT17">
            <v>56.493174655273869</v>
          </cell>
          <cell r="DU17">
            <v>49.232590688265262</v>
          </cell>
          <cell r="DV17">
            <v>28.594534641412469</v>
          </cell>
          <cell r="DW17">
            <v>49.232590688265262</v>
          </cell>
          <cell r="DX17" t="str">
            <v/>
          </cell>
          <cell r="DY17" t="str">
            <v/>
          </cell>
          <cell r="DZ17" t="str">
            <v/>
          </cell>
          <cell r="EA17" t="str">
            <v/>
          </cell>
          <cell r="EB17">
            <v>0</v>
          </cell>
          <cell r="EC17">
            <v>870.93788626000003</v>
          </cell>
          <cell r="ED17">
            <v>346.03663713000003</v>
          </cell>
          <cell r="EE17">
            <v>488.22764986999994</v>
          </cell>
          <cell r="EF17">
            <v>24.389055679999998</v>
          </cell>
          <cell r="EG17">
            <v>12.284543580000001</v>
          </cell>
          <cell r="EH17">
            <v>323.89559782000003</v>
          </cell>
          <cell r="EI17">
            <v>224.59279934</v>
          </cell>
          <cell r="EJ17">
            <v>95.952902250000008</v>
          </cell>
          <cell r="EK17">
            <v>0</v>
          </cell>
          <cell r="EL17">
            <v>3.3498962299999997</v>
          </cell>
          <cell r="EM17">
            <v>547.04228843999999</v>
          </cell>
          <cell r="EN17">
            <v>121.44383779</v>
          </cell>
          <cell r="EO17">
            <v>392.27474761999997</v>
          </cell>
          <cell r="EP17">
            <v>24.389055679999998</v>
          </cell>
          <cell r="EQ17">
            <v>8.9346473500000005</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t="str">
            <v/>
          </cell>
          <cell r="FI17" t="str">
            <v/>
          </cell>
          <cell r="FJ17" t="str">
            <v/>
          </cell>
          <cell r="FK17">
            <v>0</v>
          </cell>
          <cell r="FN17">
            <v>3102.5564480438834</v>
          </cell>
          <cell r="FO17">
            <v>0</v>
          </cell>
          <cell r="FP17">
            <v>175.58</v>
          </cell>
          <cell r="FQ17">
            <v>0</v>
          </cell>
          <cell r="FR17">
            <v>697.62100000000009</v>
          </cell>
          <cell r="FS17">
            <v>695.62100000000009</v>
          </cell>
          <cell r="FT17">
            <v>2</v>
          </cell>
          <cell r="FU17">
            <v>0</v>
          </cell>
          <cell r="FV17">
            <v>162</v>
          </cell>
          <cell r="FW17">
            <v>0</v>
          </cell>
          <cell r="FX17">
            <v>162</v>
          </cell>
          <cell r="FZ17">
            <v>604.26295830000004</v>
          </cell>
          <cell r="GA17">
            <v>0</v>
          </cell>
          <cell r="GB17">
            <v>10.842000000000002</v>
          </cell>
          <cell r="GC17">
            <v>0</v>
          </cell>
          <cell r="GD17">
            <v>18.175000000000001</v>
          </cell>
          <cell r="GE17">
            <v>18.175000000000001</v>
          </cell>
          <cell r="GF17">
            <v>0</v>
          </cell>
          <cell r="GG17">
            <v>0</v>
          </cell>
          <cell r="GH17">
            <v>112</v>
          </cell>
          <cell r="GI17">
            <v>0</v>
          </cell>
          <cell r="GJ17">
            <v>112</v>
          </cell>
          <cell r="GK17">
            <v>514.82344348999948</v>
          </cell>
          <cell r="GL17">
            <v>0</v>
          </cell>
          <cell r="GM17">
            <v>0</v>
          </cell>
          <cell r="GN17">
            <v>0</v>
          </cell>
          <cell r="GO17">
            <v>59.307000000000002</v>
          </cell>
          <cell r="GP17">
            <v>59.307000000000002</v>
          </cell>
          <cell r="GQ17">
            <v>0</v>
          </cell>
          <cell r="GR17">
            <v>0</v>
          </cell>
          <cell r="GS17">
            <v>1</v>
          </cell>
          <cell r="GT17">
            <v>0</v>
          </cell>
          <cell r="GU17">
            <v>1</v>
          </cell>
          <cell r="GV17">
            <v>475.62674384858701</v>
          </cell>
          <cell r="GW17">
            <v>0</v>
          </cell>
          <cell r="GX17">
            <v>0</v>
          </cell>
          <cell r="GY17">
            <v>0</v>
          </cell>
          <cell r="GZ17">
            <v>53</v>
          </cell>
          <cell r="HA17">
            <v>53</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39.196699641412465</v>
          </cell>
          <cell r="ID17">
            <v>0</v>
          </cell>
          <cell r="IE17">
            <v>0</v>
          </cell>
          <cell r="IF17">
            <v>0</v>
          </cell>
          <cell r="IG17">
            <v>0</v>
          </cell>
          <cell r="IH17">
            <v>6.3069999999999995</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104.98333589000001</v>
          </cell>
          <cell r="IZ17">
            <v>0</v>
          </cell>
          <cell r="JA17">
            <v>0</v>
          </cell>
          <cell r="JB17">
            <v>0</v>
          </cell>
          <cell r="JC17">
            <v>4.1915000000000004</v>
          </cell>
          <cell r="JD17">
            <v>4.1915000000000004</v>
          </cell>
          <cell r="JE17">
            <v>0</v>
          </cell>
          <cell r="JF17">
            <v>0</v>
          </cell>
          <cell r="JG17">
            <v>3</v>
          </cell>
          <cell r="JH17">
            <v>0</v>
          </cell>
          <cell r="JI17">
            <v>3</v>
          </cell>
          <cell r="JJ17">
            <v>2.0477729099999999</v>
          </cell>
          <cell r="JK17">
            <v>0</v>
          </cell>
          <cell r="JL17">
            <v>0</v>
          </cell>
          <cell r="JM17">
            <v>0</v>
          </cell>
          <cell r="JN17">
            <v>0.73250000000000004</v>
          </cell>
          <cell r="JO17">
            <v>0.73250000000000004</v>
          </cell>
          <cell r="JP17">
            <v>0</v>
          </cell>
          <cell r="JQ17">
            <v>0</v>
          </cell>
          <cell r="JR17">
            <v>0</v>
          </cell>
          <cell r="JS17">
            <v>0</v>
          </cell>
          <cell r="JT17">
            <v>0</v>
          </cell>
          <cell r="JU17">
            <v>102.93556298</v>
          </cell>
          <cell r="JV17">
            <v>0</v>
          </cell>
          <cell r="JW17">
            <v>0</v>
          </cell>
          <cell r="JX17">
            <v>0</v>
          </cell>
          <cell r="JY17">
            <v>3.4590000000000001</v>
          </cell>
          <cell r="JZ17">
            <v>3.4590000000000001</v>
          </cell>
          <cell r="KA17">
            <v>0</v>
          </cell>
          <cell r="KB17">
            <v>0</v>
          </cell>
          <cell r="KC17">
            <v>3</v>
          </cell>
          <cell r="KD17">
            <v>0</v>
          </cell>
          <cell r="KE17">
            <v>3</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v>0</v>
          </cell>
          <cell r="LR17">
            <v>0</v>
          </cell>
          <cell r="LS17">
            <v>0</v>
          </cell>
          <cell r="LT17">
            <v>0</v>
          </cell>
          <cell r="LU17">
            <v>0</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v>0</v>
          </cell>
          <cell r="OM17">
            <v>0</v>
          </cell>
          <cell r="ON17">
            <v>0</v>
          </cell>
          <cell r="OO17">
            <v>0</v>
          </cell>
          <cell r="OP17">
            <v>0</v>
          </cell>
          <cell r="OR17">
            <v>0</v>
          </cell>
          <cell r="OT17">
            <v>2031.6875938646697</v>
          </cell>
        </row>
        <row r="18">
          <cell r="A18" t="str">
            <v>Г</v>
          </cell>
          <cell r="B18" t="str">
            <v>1.1.2.2</v>
          </cell>
          <cell r="C18" t="str">
            <v>Технологическое присоединение к электрическим сетям иных сетевых организаций, всего, в том числе:</v>
          </cell>
          <cell r="D18" t="str">
            <v>Г</v>
          </cell>
          <cell r="E18">
            <v>0</v>
          </cell>
          <cell r="H18">
            <v>0</v>
          </cell>
          <cell r="J18">
            <v>852.29004287199996</v>
          </cell>
          <cell r="K18">
            <v>0</v>
          </cell>
          <cell r="L18">
            <v>852.29004287199996</v>
          </cell>
          <cell r="M18">
            <v>0</v>
          </cell>
          <cell r="N18">
            <v>0</v>
          </cell>
          <cell r="O18">
            <v>75.508838269152477</v>
          </cell>
          <cell r="P18">
            <v>178.17639041999999</v>
          </cell>
          <cell r="Q18">
            <v>598.60481432284746</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v>0</v>
          </cell>
          <cell r="AN18">
            <v>0</v>
          </cell>
          <cell r="AO18">
            <v>0</v>
          </cell>
          <cell r="AP18">
            <v>0</v>
          </cell>
          <cell r="AQ18">
            <v>0</v>
          </cell>
          <cell r="AR18">
            <v>0</v>
          </cell>
          <cell r="AS18">
            <v>0</v>
          </cell>
          <cell r="AT18">
            <v>0</v>
          </cell>
          <cell r="AU18">
            <v>0</v>
          </cell>
          <cell r="AV18">
            <v>0</v>
          </cell>
          <cell r="AW18">
            <v>0</v>
          </cell>
          <cell r="AX18">
            <v>0</v>
          </cell>
          <cell r="AY18">
            <v>0</v>
          </cell>
          <cell r="AZ18">
            <v>0</v>
          </cell>
          <cell r="BA18">
            <v>0</v>
          </cell>
          <cell r="BB18" t="str">
            <v/>
          </cell>
          <cell r="BC18" t="str">
            <v/>
          </cell>
          <cell r="BD18" t="str">
            <v/>
          </cell>
          <cell r="BE18" t="str">
            <v/>
          </cell>
          <cell r="BF18">
            <v>0</v>
          </cell>
          <cell r="BG18">
            <v>0</v>
          </cell>
          <cell r="BH18">
            <v>0</v>
          </cell>
          <cell r="BI18">
            <v>0</v>
          </cell>
          <cell r="BJ18">
            <v>0</v>
          </cell>
          <cell r="BK18">
            <v>0</v>
          </cell>
          <cell r="BL18">
            <v>0</v>
          </cell>
          <cell r="BM18">
            <v>0</v>
          </cell>
          <cell r="BN18">
            <v>0</v>
          </cell>
          <cell r="BO18">
            <v>0</v>
          </cell>
          <cell r="BP18">
            <v>0</v>
          </cell>
          <cell r="BQ18">
            <v>0</v>
          </cell>
          <cell r="BR18">
            <v>0</v>
          </cell>
          <cell r="BS18">
            <v>0</v>
          </cell>
          <cell r="BT18">
            <v>0</v>
          </cell>
          <cell r="BU18">
            <v>0</v>
          </cell>
          <cell r="BV18">
            <v>0</v>
          </cell>
          <cell r="BW18">
            <v>0</v>
          </cell>
          <cell r="BX18">
            <v>0</v>
          </cell>
          <cell r="BY18">
            <v>0</v>
          </cell>
          <cell r="BZ18">
            <v>0</v>
          </cell>
          <cell r="CA18">
            <v>0</v>
          </cell>
          <cell r="CB18">
            <v>0</v>
          </cell>
          <cell r="CC18">
            <v>0</v>
          </cell>
          <cell r="CD18">
            <v>0</v>
          </cell>
          <cell r="CE18">
            <v>0</v>
          </cell>
          <cell r="CF18">
            <v>0</v>
          </cell>
          <cell r="CG18">
            <v>0</v>
          </cell>
          <cell r="CH18">
            <v>0</v>
          </cell>
          <cell r="CI18">
            <v>0</v>
          </cell>
          <cell r="CJ18">
            <v>0</v>
          </cell>
          <cell r="CK18">
            <v>0</v>
          </cell>
          <cell r="CL18">
            <v>0</v>
          </cell>
          <cell r="CM18">
            <v>0</v>
          </cell>
          <cell r="CN18">
            <v>0</v>
          </cell>
          <cell r="CO18">
            <v>0</v>
          </cell>
          <cell r="CP18">
            <v>0</v>
          </cell>
          <cell r="CQ18" t="str">
            <v/>
          </cell>
          <cell r="CR18" t="str">
            <v/>
          </cell>
          <cell r="CS18" t="str">
            <v/>
          </cell>
          <cell r="CT18" t="str">
            <v/>
          </cell>
          <cell r="CU18">
            <v>0</v>
          </cell>
          <cell r="CX18">
            <v>3812.2178934788185</v>
          </cell>
          <cell r="CY18">
            <v>572.7289210797162</v>
          </cell>
          <cell r="CZ18">
            <v>1552.4358180467182</v>
          </cell>
          <cell r="DA18">
            <v>1396.6332410204841</v>
          </cell>
          <cell r="DB18">
            <v>351.73938608438334</v>
          </cell>
          <cell r="DE18">
            <v>0</v>
          </cell>
          <cell r="DG18">
            <v>606.57616354999993</v>
          </cell>
          <cell r="DH18">
            <v>0</v>
          </cell>
          <cell r="DI18">
            <v>606.57616354999993</v>
          </cell>
          <cell r="DJ18">
            <v>38.906113530000006</v>
          </cell>
          <cell r="DK18">
            <v>197.33895278</v>
          </cell>
          <cell r="DL18">
            <v>344.75768944999993</v>
          </cell>
          <cell r="DM18">
            <v>25.573407790000001</v>
          </cell>
          <cell r="DN18">
            <v>277.00832313952753</v>
          </cell>
          <cell r="DS18">
            <v>142.68802315457594</v>
          </cell>
          <cell r="DT18">
            <v>56.493174655273869</v>
          </cell>
          <cell r="DU18">
            <v>49.232590688265262</v>
          </cell>
          <cell r="DV18">
            <v>28.594534641412469</v>
          </cell>
          <cell r="DW18">
            <v>49.232590688265262</v>
          </cell>
          <cell r="DX18" t="str">
            <v/>
          </cell>
          <cell r="DY18" t="str">
            <v/>
          </cell>
          <cell r="DZ18" t="str">
            <v/>
          </cell>
          <cell r="EA18" t="str">
            <v/>
          </cell>
          <cell r="EB18">
            <v>0</v>
          </cell>
          <cell r="EC18">
            <v>870.93788626000003</v>
          </cell>
          <cell r="ED18">
            <v>346.03663713000003</v>
          </cell>
          <cell r="EE18">
            <v>488.22764986999994</v>
          </cell>
          <cell r="EF18">
            <v>24.389055679999998</v>
          </cell>
          <cell r="EG18">
            <v>12.284543580000001</v>
          </cell>
          <cell r="EH18">
            <v>323.89559782000003</v>
          </cell>
          <cell r="EI18">
            <v>224.59279934</v>
          </cell>
          <cell r="EJ18">
            <v>95.952902250000008</v>
          </cell>
          <cell r="EK18">
            <v>0</v>
          </cell>
          <cell r="EL18">
            <v>3.3498962299999997</v>
          </cell>
          <cell r="EM18">
            <v>547.04228843999999</v>
          </cell>
          <cell r="EN18">
            <v>121.44383779</v>
          </cell>
          <cell r="EO18">
            <v>392.27474761999997</v>
          </cell>
          <cell r="EP18">
            <v>24.389055679999998</v>
          </cell>
          <cell r="EQ18">
            <v>8.9346473500000005</v>
          </cell>
          <cell r="ER18">
            <v>0</v>
          </cell>
          <cell r="ES18">
            <v>0</v>
          </cell>
          <cell r="ET18">
            <v>0</v>
          </cell>
          <cell r="EU18">
            <v>0</v>
          </cell>
          <cell r="EV18">
            <v>0</v>
          </cell>
          <cell r="EW18">
            <v>0</v>
          </cell>
          <cell r="EX18">
            <v>0</v>
          </cell>
          <cell r="EY18">
            <v>0</v>
          </cell>
          <cell r="EZ18">
            <v>0</v>
          </cell>
          <cell r="FA18">
            <v>0</v>
          </cell>
          <cell r="FB18">
            <v>0</v>
          </cell>
          <cell r="FC18">
            <v>0</v>
          </cell>
          <cell r="FD18">
            <v>0</v>
          </cell>
          <cell r="FE18">
            <v>0</v>
          </cell>
          <cell r="FF18">
            <v>0</v>
          </cell>
          <cell r="FG18" t="str">
            <v/>
          </cell>
          <cell r="FH18" t="str">
            <v/>
          </cell>
          <cell r="FI18" t="str">
            <v/>
          </cell>
          <cell r="FJ18" t="str">
            <v/>
          </cell>
          <cell r="FK18">
            <v>0</v>
          </cell>
          <cell r="FN18">
            <v>3102.5564480438834</v>
          </cell>
          <cell r="FO18">
            <v>0</v>
          </cell>
          <cell r="FP18">
            <v>175.58</v>
          </cell>
          <cell r="FQ18">
            <v>0</v>
          </cell>
          <cell r="FR18">
            <v>697.62100000000009</v>
          </cell>
          <cell r="FS18">
            <v>695.62100000000009</v>
          </cell>
          <cell r="FT18">
            <v>2</v>
          </cell>
          <cell r="FU18">
            <v>0</v>
          </cell>
          <cell r="FV18">
            <v>162</v>
          </cell>
          <cell r="FW18">
            <v>0</v>
          </cell>
          <cell r="FX18">
            <v>162</v>
          </cell>
          <cell r="FZ18">
            <v>604.26295830000004</v>
          </cell>
          <cell r="GA18">
            <v>0</v>
          </cell>
          <cell r="GB18">
            <v>10.842000000000002</v>
          </cell>
          <cell r="GC18">
            <v>0</v>
          </cell>
          <cell r="GD18">
            <v>18.175000000000001</v>
          </cell>
          <cell r="GE18">
            <v>18.175000000000001</v>
          </cell>
          <cell r="GF18">
            <v>0</v>
          </cell>
          <cell r="GG18">
            <v>0</v>
          </cell>
          <cell r="GH18">
            <v>112</v>
          </cell>
          <cell r="GI18">
            <v>0</v>
          </cell>
          <cell r="GJ18">
            <v>112</v>
          </cell>
          <cell r="GK18">
            <v>514.82344348999948</v>
          </cell>
          <cell r="GL18">
            <v>0</v>
          </cell>
          <cell r="GM18">
            <v>0</v>
          </cell>
          <cell r="GN18">
            <v>0</v>
          </cell>
          <cell r="GO18">
            <v>59.307000000000002</v>
          </cell>
          <cell r="GP18">
            <v>59.307000000000002</v>
          </cell>
          <cell r="GQ18">
            <v>0</v>
          </cell>
          <cell r="GR18">
            <v>0</v>
          </cell>
          <cell r="GS18">
            <v>1</v>
          </cell>
          <cell r="GT18">
            <v>0</v>
          </cell>
          <cell r="GU18">
            <v>1</v>
          </cell>
          <cell r="GV18">
            <v>475.62674384858701</v>
          </cell>
          <cell r="GW18">
            <v>0</v>
          </cell>
          <cell r="GX18">
            <v>0</v>
          </cell>
          <cell r="GY18">
            <v>0</v>
          </cell>
          <cell r="GZ18">
            <v>53</v>
          </cell>
          <cell r="HA18">
            <v>53</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0</v>
          </cell>
          <cell r="HS18">
            <v>0</v>
          </cell>
          <cell r="HT18">
            <v>0</v>
          </cell>
          <cell r="HU18">
            <v>0</v>
          </cell>
          <cell r="HV18">
            <v>0</v>
          </cell>
          <cell r="HW18">
            <v>0</v>
          </cell>
          <cell r="HX18">
            <v>0</v>
          </cell>
          <cell r="HY18">
            <v>0</v>
          </cell>
          <cell r="HZ18">
            <v>0</v>
          </cell>
          <cell r="IA18">
            <v>0</v>
          </cell>
          <cell r="IB18">
            <v>0</v>
          </cell>
          <cell r="IC18">
            <v>39.196699641412465</v>
          </cell>
          <cell r="ID18">
            <v>0</v>
          </cell>
          <cell r="IE18">
            <v>0</v>
          </cell>
          <cell r="IF18">
            <v>0</v>
          </cell>
          <cell r="IG18">
            <v>0</v>
          </cell>
          <cell r="IH18">
            <v>6.3069999999999995</v>
          </cell>
          <cell r="II18">
            <v>0</v>
          </cell>
          <cell r="IJ18">
            <v>0</v>
          </cell>
          <cell r="IK18">
            <v>0</v>
          </cell>
          <cell r="IL18">
            <v>0</v>
          </cell>
          <cell r="IM18">
            <v>0</v>
          </cell>
          <cell r="IN18">
            <v>0</v>
          </cell>
          <cell r="IO18">
            <v>0</v>
          </cell>
          <cell r="IP18">
            <v>0</v>
          </cell>
          <cell r="IQ18">
            <v>0</v>
          </cell>
          <cell r="IR18">
            <v>0</v>
          </cell>
          <cell r="IS18">
            <v>0</v>
          </cell>
          <cell r="IT18">
            <v>0</v>
          </cell>
          <cell r="IU18">
            <v>0</v>
          </cell>
          <cell r="IV18">
            <v>0</v>
          </cell>
          <cell r="IW18">
            <v>0</v>
          </cell>
          <cell r="IX18">
            <v>0</v>
          </cell>
          <cell r="IY18">
            <v>104.98333589000001</v>
          </cell>
          <cell r="IZ18">
            <v>0</v>
          </cell>
          <cell r="JA18">
            <v>0</v>
          </cell>
          <cell r="JB18">
            <v>0</v>
          </cell>
          <cell r="JC18">
            <v>4.1915000000000004</v>
          </cell>
          <cell r="JD18">
            <v>4.1915000000000004</v>
          </cell>
          <cell r="JE18">
            <v>0</v>
          </cell>
          <cell r="JF18">
            <v>0</v>
          </cell>
          <cell r="JG18">
            <v>3</v>
          </cell>
          <cell r="JH18">
            <v>0</v>
          </cell>
          <cell r="JI18">
            <v>3</v>
          </cell>
          <cell r="JJ18">
            <v>2.0477729099999999</v>
          </cell>
          <cell r="JK18">
            <v>0</v>
          </cell>
          <cell r="JL18">
            <v>0</v>
          </cell>
          <cell r="JM18">
            <v>0</v>
          </cell>
          <cell r="JN18">
            <v>0.73250000000000004</v>
          </cell>
          <cell r="JO18">
            <v>0.73250000000000004</v>
          </cell>
          <cell r="JP18">
            <v>0</v>
          </cell>
          <cell r="JQ18">
            <v>0</v>
          </cell>
          <cell r="JR18">
            <v>0</v>
          </cell>
          <cell r="JS18">
            <v>0</v>
          </cell>
          <cell r="JT18">
            <v>0</v>
          </cell>
          <cell r="JU18">
            <v>102.93556298</v>
          </cell>
          <cell r="JV18">
            <v>0</v>
          </cell>
          <cell r="JW18">
            <v>0</v>
          </cell>
          <cell r="JX18">
            <v>0</v>
          </cell>
          <cell r="JY18">
            <v>3.4590000000000001</v>
          </cell>
          <cell r="JZ18">
            <v>3.4590000000000001</v>
          </cell>
          <cell r="KA18">
            <v>0</v>
          </cell>
          <cell r="KB18">
            <v>0</v>
          </cell>
          <cell r="KC18">
            <v>3</v>
          </cell>
          <cell r="KD18">
            <v>0</v>
          </cell>
          <cell r="KE18">
            <v>3</v>
          </cell>
          <cell r="KF18">
            <v>0</v>
          </cell>
          <cell r="KG18">
            <v>0</v>
          </cell>
          <cell r="KH18">
            <v>0</v>
          </cell>
          <cell r="KI18">
            <v>0</v>
          </cell>
          <cell r="KJ18">
            <v>0</v>
          </cell>
          <cell r="KK18">
            <v>0</v>
          </cell>
          <cell r="KL18">
            <v>0</v>
          </cell>
          <cell r="KM18">
            <v>0</v>
          </cell>
          <cell r="KN18">
            <v>0</v>
          </cell>
          <cell r="KO18">
            <v>0</v>
          </cell>
          <cell r="KP18">
            <v>0</v>
          </cell>
          <cell r="KQ18">
            <v>0</v>
          </cell>
          <cell r="KR18">
            <v>0</v>
          </cell>
          <cell r="KS18">
            <v>0</v>
          </cell>
          <cell r="KT18">
            <v>0</v>
          </cell>
          <cell r="KU18">
            <v>0</v>
          </cell>
          <cell r="KV18">
            <v>0</v>
          </cell>
          <cell r="KW18">
            <v>0</v>
          </cell>
          <cell r="KX18">
            <v>0</v>
          </cell>
          <cell r="KY18">
            <v>0</v>
          </cell>
          <cell r="KZ18">
            <v>0</v>
          </cell>
          <cell r="LA18">
            <v>0</v>
          </cell>
          <cell r="LB18">
            <v>0</v>
          </cell>
          <cell r="LC18">
            <v>0</v>
          </cell>
          <cell r="LD18">
            <v>0</v>
          </cell>
          <cell r="LE18">
            <v>0</v>
          </cell>
          <cell r="LF18">
            <v>0</v>
          </cell>
          <cell r="LG18">
            <v>0</v>
          </cell>
          <cell r="LH18">
            <v>0</v>
          </cell>
          <cell r="LI18">
            <v>0</v>
          </cell>
          <cell r="LJ18">
            <v>0</v>
          </cell>
          <cell r="LK18">
            <v>0</v>
          </cell>
          <cell r="LL18">
            <v>0</v>
          </cell>
          <cell r="LQ18">
            <v>0</v>
          </cell>
          <cell r="LR18">
            <v>0</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v>0</v>
          </cell>
          <cell r="OM18">
            <v>0</v>
          </cell>
          <cell r="ON18">
            <v>0</v>
          </cell>
          <cell r="OO18">
            <v>0</v>
          </cell>
          <cell r="OP18">
            <v>0</v>
          </cell>
          <cell r="OR18">
            <v>0</v>
          </cell>
          <cell r="OT18">
            <v>2031.6875938646697</v>
          </cell>
        </row>
        <row r="19">
          <cell r="A19" t="str">
            <v>Г</v>
          </cell>
          <cell r="B19" t="str">
            <v>1.1.3</v>
          </cell>
          <cell r="C19" t="str">
            <v xml:space="preserve">Технологическое присоединение объектов по производству электрической энергии всего, в том числе: </v>
          </cell>
          <cell r="D19" t="str">
            <v>Г</v>
          </cell>
          <cell r="E19">
            <v>998.61497788260328</v>
          </cell>
          <cell r="H19">
            <v>613.23105891199998</v>
          </cell>
          <cell r="J19">
            <v>1461.1124216826033</v>
          </cell>
          <cell r="K19">
            <v>608.82237881060325</v>
          </cell>
          <cell r="L19">
            <v>852.29004287199996</v>
          </cell>
          <cell r="M19">
            <v>0</v>
          </cell>
          <cell r="N19">
            <v>0</v>
          </cell>
          <cell r="O19">
            <v>75.508838269152477</v>
          </cell>
          <cell r="P19">
            <v>178.17639041999999</v>
          </cell>
          <cell r="Q19">
            <v>598.60481432284746</v>
          </cell>
          <cell r="R19">
            <v>168.37186732239959</v>
          </cell>
          <cell r="S19">
            <v>0</v>
          </cell>
          <cell r="T19">
            <v>0</v>
          </cell>
          <cell r="U19">
            <v>0</v>
          </cell>
          <cell r="V19">
            <v>168.37186732239959</v>
          </cell>
          <cell r="W19">
            <v>0</v>
          </cell>
          <cell r="X19">
            <v>168.37186732239959</v>
          </cell>
          <cell r="Y19">
            <v>0</v>
          </cell>
          <cell r="Z19">
            <v>0</v>
          </cell>
          <cell r="AA19">
            <v>0</v>
          </cell>
          <cell r="AB19">
            <v>168.37186732239959</v>
          </cell>
          <cell r="AC19">
            <v>0</v>
          </cell>
          <cell r="AD19">
            <v>0</v>
          </cell>
          <cell r="AE19">
            <v>0</v>
          </cell>
          <cell r="AF19">
            <v>0</v>
          </cell>
          <cell r="AG19">
            <v>0</v>
          </cell>
          <cell r="AH19">
            <v>0</v>
          </cell>
          <cell r="AI19">
            <v>0</v>
          </cell>
          <cell r="AJ19">
            <v>0</v>
          </cell>
          <cell r="AK19">
            <v>0</v>
          </cell>
          <cell r="AL19">
            <v>0</v>
          </cell>
          <cell r="AM19">
            <v>0</v>
          </cell>
          <cell r="AN19">
            <v>0</v>
          </cell>
          <cell r="AO19">
            <v>0</v>
          </cell>
          <cell r="AP19">
            <v>0</v>
          </cell>
          <cell r="AQ19">
            <v>0</v>
          </cell>
          <cell r="AR19">
            <v>0</v>
          </cell>
          <cell r="AS19">
            <v>0</v>
          </cell>
          <cell r="AT19">
            <v>0</v>
          </cell>
          <cell r="AU19">
            <v>0</v>
          </cell>
          <cell r="AV19">
            <v>0</v>
          </cell>
          <cell r="AW19">
            <v>0</v>
          </cell>
          <cell r="AX19">
            <v>0</v>
          </cell>
          <cell r="AY19">
            <v>0</v>
          </cell>
          <cell r="AZ19">
            <v>0</v>
          </cell>
          <cell r="BA19">
            <v>0</v>
          </cell>
          <cell r="BB19">
            <v>1</v>
          </cell>
          <cell r="BC19" t="str">
            <v/>
          </cell>
          <cell r="BD19" t="str">
            <v/>
          </cell>
          <cell r="BE19" t="str">
            <v/>
          </cell>
          <cell r="BF19" t="str">
            <v>1</v>
          </cell>
          <cell r="BG19">
            <v>223.43845984000001</v>
          </cell>
          <cell r="BH19">
            <v>0</v>
          </cell>
          <cell r="BI19">
            <v>0</v>
          </cell>
          <cell r="BJ19">
            <v>0</v>
          </cell>
          <cell r="BK19">
            <v>172.42196239</v>
          </cell>
          <cell r="BL19">
            <v>51.016497449999996</v>
          </cell>
          <cell r="BM19">
            <v>192.89523161999998</v>
          </cell>
          <cell r="BN19">
            <v>0</v>
          </cell>
          <cell r="BO19">
            <v>0</v>
          </cell>
          <cell r="BP19">
            <v>0</v>
          </cell>
          <cell r="BQ19">
            <v>144.47558666999998</v>
          </cell>
          <cell r="BR19">
            <v>48.419644949999999</v>
          </cell>
          <cell r="BS19">
            <v>30.54322822</v>
          </cell>
          <cell r="BT19">
            <v>0</v>
          </cell>
          <cell r="BU19">
            <v>0</v>
          </cell>
          <cell r="BV19">
            <v>0</v>
          </cell>
          <cell r="BW19">
            <v>27.946375719999999</v>
          </cell>
          <cell r="BX19">
            <v>2.5968525000000002</v>
          </cell>
          <cell r="BY19">
            <v>0</v>
          </cell>
          <cell r="BZ19">
            <v>0</v>
          </cell>
          <cell r="CA19">
            <v>0</v>
          </cell>
          <cell r="CB19">
            <v>0</v>
          </cell>
          <cell r="CC19">
            <v>0</v>
          </cell>
          <cell r="CD19">
            <v>0</v>
          </cell>
          <cell r="CE19">
            <v>0</v>
          </cell>
          <cell r="CF19">
            <v>0</v>
          </cell>
          <cell r="CG19">
            <v>0</v>
          </cell>
          <cell r="CH19">
            <v>0</v>
          </cell>
          <cell r="CI19">
            <v>0</v>
          </cell>
          <cell r="CJ19">
            <v>0</v>
          </cell>
          <cell r="CK19">
            <v>0</v>
          </cell>
          <cell r="CL19">
            <v>0</v>
          </cell>
          <cell r="CM19">
            <v>0</v>
          </cell>
          <cell r="CN19">
            <v>0</v>
          </cell>
          <cell r="CO19">
            <v>0</v>
          </cell>
          <cell r="CP19">
            <v>0</v>
          </cell>
          <cell r="CQ19">
            <v>1</v>
          </cell>
          <cell r="CR19">
            <v>2</v>
          </cell>
          <cell r="CS19" t="str">
            <v/>
          </cell>
          <cell r="CT19" t="str">
            <v/>
          </cell>
          <cell r="CU19" t="str">
            <v>1 2</v>
          </cell>
          <cell r="CX19">
            <v>3812.2178934788185</v>
          </cell>
          <cell r="CY19">
            <v>572.7289210797162</v>
          </cell>
          <cell r="CZ19">
            <v>1552.4358180467182</v>
          </cell>
          <cell r="DA19">
            <v>1396.6332410204841</v>
          </cell>
          <cell r="DB19">
            <v>351.73938608438334</v>
          </cell>
          <cell r="DE19">
            <v>930.40404635999994</v>
          </cell>
          <cell r="DG19">
            <v>1033.5169965515283</v>
          </cell>
          <cell r="DH19">
            <v>426.94083300152829</v>
          </cell>
          <cell r="DI19">
            <v>606.57616354999993</v>
          </cell>
          <cell r="DJ19">
            <v>38.906113530000006</v>
          </cell>
          <cell r="DK19">
            <v>197.33895278</v>
          </cell>
          <cell r="DL19">
            <v>344.75768944999993</v>
          </cell>
          <cell r="DM19">
            <v>25.573407790000001</v>
          </cell>
          <cell r="DN19">
            <v>277.00832313952753</v>
          </cell>
          <cell r="DS19">
            <v>142.68802315457594</v>
          </cell>
          <cell r="DT19">
            <v>56.493174655273869</v>
          </cell>
          <cell r="DU19">
            <v>49.232590688265262</v>
          </cell>
          <cell r="DV19">
            <v>28.594534641412469</v>
          </cell>
          <cell r="DW19">
            <v>49.232590688265262</v>
          </cell>
          <cell r="DX19">
            <v>1</v>
          </cell>
          <cell r="DY19">
            <v>2</v>
          </cell>
          <cell r="DZ19" t="str">
            <v/>
          </cell>
          <cell r="EA19" t="str">
            <v/>
          </cell>
          <cell r="EB19" t="str">
            <v>1 2</v>
          </cell>
          <cell r="EC19">
            <v>870.93788626000003</v>
          </cell>
          <cell r="ED19">
            <v>346.03663713000003</v>
          </cell>
          <cell r="EE19">
            <v>488.22764986999994</v>
          </cell>
          <cell r="EF19">
            <v>24.389055679999998</v>
          </cell>
          <cell r="EG19">
            <v>12.284543580000001</v>
          </cell>
          <cell r="EH19">
            <v>323.89559782000003</v>
          </cell>
          <cell r="EI19">
            <v>224.59279934</v>
          </cell>
          <cell r="EJ19">
            <v>95.952902250000008</v>
          </cell>
          <cell r="EK19">
            <v>0</v>
          </cell>
          <cell r="EL19">
            <v>3.3498962299999997</v>
          </cell>
          <cell r="EM19">
            <v>547.04228843999999</v>
          </cell>
          <cell r="EN19">
            <v>121.44383779</v>
          </cell>
          <cell r="EO19">
            <v>392.27474761999997</v>
          </cell>
          <cell r="EP19">
            <v>24.389055679999998</v>
          </cell>
          <cell r="EQ19">
            <v>8.9346473500000005</v>
          </cell>
          <cell r="ER19">
            <v>0</v>
          </cell>
          <cell r="ES19">
            <v>0</v>
          </cell>
          <cell r="ET19">
            <v>0</v>
          </cell>
          <cell r="EU19">
            <v>0</v>
          </cell>
          <cell r="EV19">
            <v>0</v>
          </cell>
          <cell r="EW19">
            <v>0</v>
          </cell>
          <cell r="EX19">
            <v>0</v>
          </cell>
          <cell r="EY19">
            <v>0</v>
          </cell>
          <cell r="EZ19">
            <v>0</v>
          </cell>
          <cell r="FA19">
            <v>0</v>
          </cell>
          <cell r="FB19">
            <v>0</v>
          </cell>
          <cell r="FC19">
            <v>0</v>
          </cell>
          <cell r="FD19">
            <v>0</v>
          </cell>
          <cell r="FE19">
            <v>0</v>
          </cell>
          <cell r="FF19">
            <v>0</v>
          </cell>
          <cell r="FG19" t="str">
            <v/>
          </cell>
          <cell r="FH19" t="str">
            <v/>
          </cell>
          <cell r="FI19" t="str">
            <v/>
          </cell>
          <cell r="FJ19">
            <v>4</v>
          </cell>
          <cell r="FK19" t="str">
            <v>4</v>
          </cell>
          <cell r="FN19">
            <v>3102.5564480438834</v>
          </cell>
          <cell r="FO19">
            <v>0</v>
          </cell>
          <cell r="FP19">
            <v>175.58</v>
          </cell>
          <cell r="FQ19">
            <v>0</v>
          </cell>
          <cell r="FR19">
            <v>697.62100000000009</v>
          </cell>
          <cell r="FS19">
            <v>695.62100000000009</v>
          </cell>
          <cell r="FT19">
            <v>2</v>
          </cell>
          <cell r="FU19">
            <v>0</v>
          </cell>
          <cell r="FV19">
            <v>162</v>
          </cell>
          <cell r="FW19">
            <v>0</v>
          </cell>
          <cell r="FX19">
            <v>162</v>
          </cell>
          <cell r="FZ19">
            <v>604.26295830000004</v>
          </cell>
          <cell r="GA19">
            <v>0</v>
          </cell>
          <cell r="GB19">
            <v>10.842000000000002</v>
          </cell>
          <cell r="GC19">
            <v>0</v>
          </cell>
          <cell r="GD19">
            <v>18.175000000000001</v>
          </cell>
          <cell r="GE19">
            <v>18.175000000000001</v>
          </cell>
          <cell r="GF19">
            <v>0</v>
          </cell>
          <cell r="GG19">
            <v>0</v>
          </cell>
          <cell r="GH19">
            <v>112</v>
          </cell>
          <cell r="GI19">
            <v>0</v>
          </cell>
          <cell r="GJ19">
            <v>112</v>
          </cell>
          <cell r="GK19">
            <v>514.82344348999948</v>
          </cell>
          <cell r="GL19">
            <v>0</v>
          </cell>
          <cell r="GM19">
            <v>0</v>
          </cell>
          <cell r="GN19">
            <v>0</v>
          </cell>
          <cell r="GO19">
            <v>59.307000000000002</v>
          </cell>
          <cell r="GP19">
            <v>59.307000000000002</v>
          </cell>
          <cell r="GQ19">
            <v>0</v>
          </cell>
          <cell r="GR19">
            <v>0</v>
          </cell>
          <cell r="GS19">
            <v>1</v>
          </cell>
          <cell r="GT19">
            <v>0</v>
          </cell>
          <cell r="GU19">
            <v>1</v>
          </cell>
          <cell r="GV19">
            <v>475.62674384858701</v>
          </cell>
          <cell r="GW19">
            <v>0</v>
          </cell>
          <cell r="GX19">
            <v>0</v>
          </cell>
          <cell r="GY19">
            <v>0</v>
          </cell>
          <cell r="GZ19">
            <v>53</v>
          </cell>
          <cell r="HA19">
            <v>53</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39.196699641412465</v>
          </cell>
          <cell r="ID19">
            <v>0</v>
          </cell>
          <cell r="IE19">
            <v>0</v>
          </cell>
          <cell r="IF19">
            <v>0</v>
          </cell>
          <cell r="IG19">
            <v>0</v>
          </cell>
          <cell r="IH19">
            <v>6.3069999999999995</v>
          </cell>
          <cell r="II19">
            <v>0</v>
          </cell>
          <cell r="IJ19">
            <v>0</v>
          </cell>
          <cell r="IK19">
            <v>0</v>
          </cell>
          <cell r="IL19">
            <v>0</v>
          </cell>
          <cell r="IM19">
            <v>0</v>
          </cell>
          <cell r="IN19">
            <v>0</v>
          </cell>
          <cell r="IO19">
            <v>0</v>
          </cell>
          <cell r="IP19">
            <v>0</v>
          </cell>
          <cell r="IQ19">
            <v>0</v>
          </cell>
          <cell r="IR19">
            <v>0</v>
          </cell>
          <cell r="IS19">
            <v>0</v>
          </cell>
          <cell r="IT19">
            <v>0</v>
          </cell>
          <cell r="IU19">
            <v>0</v>
          </cell>
          <cell r="IV19">
            <v>0</v>
          </cell>
          <cell r="IW19">
            <v>0</v>
          </cell>
          <cell r="IX19">
            <v>0</v>
          </cell>
          <cell r="IY19">
            <v>104.98333589000001</v>
          </cell>
          <cell r="IZ19">
            <v>0</v>
          </cell>
          <cell r="JA19">
            <v>0</v>
          </cell>
          <cell r="JB19">
            <v>0</v>
          </cell>
          <cell r="JC19">
            <v>4.1915000000000004</v>
          </cell>
          <cell r="JD19">
            <v>4.1915000000000004</v>
          </cell>
          <cell r="JE19">
            <v>0</v>
          </cell>
          <cell r="JF19">
            <v>0</v>
          </cell>
          <cell r="JG19">
            <v>3</v>
          </cell>
          <cell r="JH19">
            <v>0</v>
          </cell>
          <cell r="JI19">
            <v>3</v>
          </cell>
          <cell r="JJ19">
            <v>2.0477729099999999</v>
          </cell>
          <cell r="JK19">
            <v>0</v>
          </cell>
          <cell r="JL19">
            <v>0</v>
          </cell>
          <cell r="JM19">
            <v>0</v>
          </cell>
          <cell r="JN19">
            <v>0.73250000000000004</v>
          </cell>
          <cell r="JO19">
            <v>0.73250000000000004</v>
          </cell>
          <cell r="JP19">
            <v>0</v>
          </cell>
          <cell r="JQ19">
            <v>0</v>
          </cell>
          <cell r="JR19">
            <v>0</v>
          </cell>
          <cell r="JS19">
            <v>0</v>
          </cell>
          <cell r="JT19">
            <v>0</v>
          </cell>
          <cell r="JU19">
            <v>102.93556298</v>
          </cell>
          <cell r="JV19">
            <v>0</v>
          </cell>
          <cell r="JW19">
            <v>0</v>
          </cell>
          <cell r="JX19">
            <v>0</v>
          </cell>
          <cell r="JY19">
            <v>3.4590000000000001</v>
          </cell>
          <cell r="JZ19">
            <v>3.4590000000000001</v>
          </cell>
          <cell r="KA19">
            <v>0</v>
          </cell>
          <cell r="KB19">
            <v>0</v>
          </cell>
          <cell r="KC19">
            <v>3</v>
          </cell>
          <cell r="KD19">
            <v>0</v>
          </cell>
          <cell r="KE19">
            <v>3</v>
          </cell>
          <cell r="KF19">
            <v>0</v>
          </cell>
          <cell r="KG19">
            <v>0</v>
          </cell>
          <cell r="KH19">
            <v>0</v>
          </cell>
          <cell r="KI19">
            <v>0</v>
          </cell>
          <cell r="KJ19">
            <v>0</v>
          </cell>
          <cell r="KK19">
            <v>0</v>
          </cell>
          <cell r="KL19">
            <v>0</v>
          </cell>
          <cell r="KM19">
            <v>0</v>
          </cell>
          <cell r="KN19">
            <v>0</v>
          </cell>
          <cell r="KO19">
            <v>0</v>
          </cell>
          <cell r="KP19">
            <v>0</v>
          </cell>
          <cell r="KQ19">
            <v>0</v>
          </cell>
          <cell r="KR19">
            <v>0</v>
          </cell>
          <cell r="KS19">
            <v>0</v>
          </cell>
          <cell r="KT19">
            <v>0</v>
          </cell>
          <cell r="KU19">
            <v>0</v>
          </cell>
          <cell r="KV19">
            <v>0</v>
          </cell>
          <cell r="KW19">
            <v>0</v>
          </cell>
          <cell r="KX19">
            <v>0</v>
          </cell>
          <cell r="KY19">
            <v>0</v>
          </cell>
          <cell r="KZ19">
            <v>0</v>
          </cell>
          <cell r="LA19">
            <v>0</v>
          </cell>
          <cell r="LB19">
            <v>0</v>
          </cell>
          <cell r="LC19">
            <v>0</v>
          </cell>
          <cell r="LD19">
            <v>0</v>
          </cell>
          <cell r="LE19">
            <v>0</v>
          </cell>
          <cell r="LF19">
            <v>0</v>
          </cell>
          <cell r="LG19">
            <v>0</v>
          </cell>
          <cell r="LH19">
            <v>0</v>
          </cell>
          <cell r="LI19">
            <v>0</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0</v>
          </cell>
          <cell r="OM19">
            <v>0</v>
          </cell>
          <cell r="ON19">
            <v>0</v>
          </cell>
          <cell r="OO19">
            <v>0</v>
          </cell>
          <cell r="OP19">
            <v>0</v>
          </cell>
          <cell r="OR19">
            <v>0</v>
          </cell>
          <cell r="OT19">
            <v>2031.6875938646697</v>
          </cell>
        </row>
        <row r="20">
          <cell r="A20" t="str">
            <v>Г</v>
          </cell>
          <cell r="B20" t="str">
            <v>1.1.3.1</v>
          </cell>
          <cell r="C20" t="str">
            <v>Грозненская ТЭС, всего, в том числе:</v>
          </cell>
          <cell r="D20" t="str">
            <v>Г</v>
          </cell>
          <cell r="E20">
            <v>998.61497788260328</v>
          </cell>
          <cell r="H20">
            <v>613.23105891199998</v>
          </cell>
          <cell r="J20">
            <v>1461.1124216826033</v>
          </cell>
          <cell r="K20">
            <v>608.82237881060325</v>
          </cell>
          <cell r="L20">
            <v>852.29004287199996</v>
          </cell>
          <cell r="M20">
            <v>0</v>
          </cell>
          <cell r="N20">
            <v>0</v>
          </cell>
          <cell r="O20">
            <v>75.508838269152477</v>
          </cell>
          <cell r="P20">
            <v>178.17639041999999</v>
          </cell>
          <cell r="Q20">
            <v>598.60481432284746</v>
          </cell>
          <cell r="R20">
            <v>168.37186732239959</v>
          </cell>
          <cell r="S20">
            <v>0</v>
          </cell>
          <cell r="T20">
            <v>0</v>
          </cell>
          <cell r="U20">
            <v>0</v>
          </cell>
          <cell r="V20">
            <v>168.37186732239959</v>
          </cell>
          <cell r="W20">
            <v>0</v>
          </cell>
          <cell r="X20">
            <v>168.37186732239959</v>
          </cell>
          <cell r="Y20">
            <v>0</v>
          </cell>
          <cell r="Z20">
            <v>0</v>
          </cell>
          <cell r="AA20">
            <v>0</v>
          </cell>
          <cell r="AB20">
            <v>168.37186732239959</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v>1</v>
          </cell>
          <cell r="BC20" t="str">
            <v/>
          </cell>
          <cell r="BD20" t="str">
            <v/>
          </cell>
          <cell r="BE20" t="str">
            <v/>
          </cell>
          <cell r="BF20" t="str">
            <v>1</v>
          </cell>
          <cell r="BG20">
            <v>223.43845984000001</v>
          </cell>
          <cell r="BH20">
            <v>0</v>
          </cell>
          <cell r="BI20">
            <v>0</v>
          </cell>
          <cell r="BJ20">
            <v>0</v>
          </cell>
          <cell r="BK20">
            <v>172.42196239</v>
          </cell>
          <cell r="BL20">
            <v>51.016497449999996</v>
          </cell>
          <cell r="BM20">
            <v>192.89523161999998</v>
          </cell>
          <cell r="BN20">
            <v>0</v>
          </cell>
          <cell r="BO20">
            <v>0</v>
          </cell>
          <cell r="BP20">
            <v>0</v>
          </cell>
          <cell r="BQ20">
            <v>144.47558666999998</v>
          </cell>
          <cell r="BR20">
            <v>48.419644949999999</v>
          </cell>
          <cell r="BS20">
            <v>30.54322822</v>
          </cell>
          <cell r="BT20">
            <v>0</v>
          </cell>
          <cell r="BU20">
            <v>0</v>
          </cell>
          <cell r="BV20">
            <v>0</v>
          </cell>
          <cell r="BW20">
            <v>27.946375719999999</v>
          </cell>
          <cell r="BX20">
            <v>2.5968525000000002</v>
          </cell>
          <cell r="BY20">
            <v>0</v>
          </cell>
          <cell r="BZ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v>1</v>
          </cell>
          <cell r="CR20">
            <v>2</v>
          </cell>
          <cell r="CS20" t="str">
            <v/>
          </cell>
          <cell r="CT20" t="str">
            <v/>
          </cell>
          <cell r="CU20" t="str">
            <v>1 2</v>
          </cell>
          <cell r="CX20">
            <v>3812.2178934788185</v>
          </cell>
          <cell r="CY20">
            <v>572.7289210797162</v>
          </cell>
          <cell r="CZ20">
            <v>1552.4358180467182</v>
          </cell>
          <cell r="DA20">
            <v>1396.6332410204841</v>
          </cell>
          <cell r="DB20">
            <v>351.73938608438334</v>
          </cell>
          <cell r="DE20">
            <v>930.40404635999994</v>
          </cell>
          <cell r="DG20">
            <v>1033.5169965515283</v>
          </cell>
          <cell r="DH20">
            <v>426.94083300152829</v>
          </cell>
          <cell r="DI20">
            <v>606.57616354999993</v>
          </cell>
          <cell r="DJ20">
            <v>38.906113530000006</v>
          </cell>
          <cell r="DK20">
            <v>197.33895278</v>
          </cell>
          <cell r="DL20">
            <v>344.75768944999993</v>
          </cell>
          <cell r="DM20">
            <v>25.573407790000001</v>
          </cell>
          <cell r="DN20">
            <v>277.00832313952753</v>
          </cell>
          <cell r="DS20">
            <v>142.68802315457594</v>
          </cell>
          <cell r="DT20">
            <v>56.493174655273869</v>
          </cell>
          <cell r="DU20">
            <v>49.232590688265262</v>
          </cell>
          <cell r="DV20">
            <v>28.594534641412469</v>
          </cell>
          <cell r="DW20">
            <v>49.232590688265262</v>
          </cell>
          <cell r="DX20">
            <v>1</v>
          </cell>
          <cell r="DY20">
            <v>2</v>
          </cell>
          <cell r="DZ20" t="str">
            <v/>
          </cell>
          <cell r="EA20" t="str">
            <v/>
          </cell>
          <cell r="EB20" t="str">
            <v>1 2</v>
          </cell>
          <cell r="EC20">
            <v>870.93788626000003</v>
          </cell>
          <cell r="ED20">
            <v>346.03663713000003</v>
          </cell>
          <cell r="EE20">
            <v>488.22764986999994</v>
          </cell>
          <cell r="EF20">
            <v>24.389055679999998</v>
          </cell>
          <cell r="EG20">
            <v>12.284543580000001</v>
          </cell>
          <cell r="EH20">
            <v>323.89559782000003</v>
          </cell>
          <cell r="EI20">
            <v>224.59279934</v>
          </cell>
          <cell r="EJ20">
            <v>95.952902250000008</v>
          </cell>
          <cell r="EK20">
            <v>0</v>
          </cell>
          <cell r="EL20">
            <v>3.3498962299999997</v>
          </cell>
          <cell r="EM20">
            <v>547.04228843999999</v>
          </cell>
          <cell r="EN20">
            <v>121.44383779</v>
          </cell>
          <cell r="EO20">
            <v>392.27474761999997</v>
          </cell>
          <cell r="EP20">
            <v>24.389055679999998</v>
          </cell>
          <cell r="EQ20">
            <v>8.9346473500000005</v>
          </cell>
          <cell r="ER20">
            <v>0</v>
          </cell>
          <cell r="ES20">
            <v>0</v>
          </cell>
          <cell r="ET20">
            <v>0</v>
          </cell>
          <cell r="EU20">
            <v>0</v>
          </cell>
          <cell r="EV20">
            <v>0</v>
          </cell>
          <cell r="EW20">
            <v>0</v>
          </cell>
          <cell r="EX20">
            <v>0</v>
          </cell>
          <cell r="EY20">
            <v>0</v>
          </cell>
          <cell r="EZ20">
            <v>0</v>
          </cell>
          <cell r="FA20">
            <v>0</v>
          </cell>
          <cell r="FB20">
            <v>0</v>
          </cell>
          <cell r="FC20">
            <v>0</v>
          </cell>
          <cell r="FD20">
            <v>0</v>
          </cell>
          <cell r="FE20">
            <v>0</v>
          </cell>
          <cell r="FF20">
            <v>0</v>
          </cell>
          <cell r="FG20" t="str">
            <v/>
          </cell>
          <cell r="FH20" t="str">
            <v/>
          </cell>
          <cell r="FI20" t="str">
            <v/>
          </cell>
          <cell r="FJ20">
            <v>4</v>
          </cell>
          <cell r="FK20" t="str">
            <v>4</v>
          </cell>
          <cell r="FN20">
            <v>3102.5564480438834</v>
          </cell>
          <cell r="FO20">
            <v>0</v>
          </cell>
          <cell r="FP20">
            <v>175.58</v>
          </cell>
          <cell r="FQ20">
            <v>0</v>
          </cell>
          <cell r="FR20">
            <v>697.62100000000009</v>
          </cell>
          <cell r="FS20">
            <v>695.62100000000009</v>
          </cell>
          <cell r="FT20">
            <v>2</v>
          </cell>
          <cell r="FU20">
            <v>0</v>
          </cell>
          <cell r="FV20">
            <v>162</v>
          </cell>
          <cell r="FW20">
            <v>0</v>
          </cell>
          <cell r="FX20">
            <v>162</v>
          </cell>
          <cell r="FZ20">
            <v>604.26295830000004</v>
          </cell>
          <cell r="GA20">
            <v>0</v>
          </cell>
          <cell r="GB20">
            <v>10.842000000000002</v>
          </cell>
          <cell r="GC20">
            <v>0</v>
          </cell>
          <cell r="GD20">
            <v>18.175000000000001</v>
          </cell>
          <cell r="GE20">
            <v>18.175000000000001</v>
          </cell>
          <cell r="GF20">
            <v>0</v>
          </cell>
          <cell r="GG20">
            <v>0</v>
          </cell>
          <cell r="GH20">
            <v>112</v>
          </cell>
          <cell r="GI20">
            <v>0</v>
          </cell>
          <cell r="GJ20">
            <v>112</v>
          </cell>
          <cell r="GK20">
            <v>514.82344348999948</v>
          </cell>
          <cell r="GL20">
            <v>0</v>
          </cell>
          <cell r="GM20">
            <v>0</v>
          </cell>
          <cell r="GN20">
            <v>0</v>
          </cell>
          <cell r="GO20">
            <v>59.307000000000002</v>
          </cell>
          <cell r="GP20">
            <v>59.307000000000002</v>
          </cell>
          <cell r="GQ20">
            <v>0</v>
          </cell>
          <cell r="GR20">
            <v>0</v>
          </cell>
          <cell r="GS20">
            <v>1</v>
          </cell>
          <cell r="GT20">
            <v>0</v>
          </cell>
          <cell r="GU20">
            <v>1</v>
          </cell>
          <cell r="GV20">
            <v>475.62674384858701</v>
          </cell>
          <cell r="GW20">
            <v>0</v>
          </cell>
          <cell r="GX20">
            <v>0</v>
          </cell>
          <cell r="GY20">
            <v>0</v>
          </cell>
          <cell r="GZ20">
            <v>53</v>
          </cell>
          <cell r="HA20">
            <v>53</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39.196699641412465</v>
          </cell>
          <cell r="ID20">
            <v>0</v>
          </cell>
          <cell r="IE20">
            <v>0</v>
          </cell>
          <cell r="IF20">
            <v>0</v>
          </cell>
          <cell r="IG20">
            <v>0</v>
          </cell>
          <cell r="IH20">
            <v>6.3069999999999995</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104.98333589000001</v>
          </cell>
          <cell r="IZ20">
            <v>0</v>
          </cell>
          <cell r="JA20">
            <v>0</v>
          </cell>
          <cell r="JB20">
            <v>0</v>
          </cell>
          <cell r="JC20">
            <v>4.1915000000000004</v>
          </cell>
          <cell r="JD20">
            <v>4.1915000000000004</v>
          </cell>
          <cell r="JE20">
            <v>0</v>
          </cell>
          <cell r="JF20">
            <v>0</v>
          </cell>
          <cell r="JG20">
            <v>3</v>
          </cell>
          <cell r="JH20">
            <v>0</v>
          </cell>
          <cell r="JI20">
            <v>3</v>
          </cell>
          <cell r="JJ20">
            <v>2.0477729099999999</v>
          </cell>
          <cell r="JK20">
            <v>0</v>
          </cell>
          <cell r="JL20">
            <v>0</v>
          </cell>
          <cell r="JM20">
            <v>0</v>
          </cell>
          <cell r="JN20">
            <v>0.73250000000000004</v>
          </cell>
          <cell r="JO20">
            <v>0.73250000000000004</v>
          </cell>
          <cell r="JP20">
            <v>0</v>
          </cell>
          <cell r="JQ20">
            <v>0</v>
          </cell>
          <cell r="JR20">
            <v>0</v>
          </cell>
          <cell r="JS20">
            <v>0</v>
          </cell>
          <cell r="JT20">
            <v>0</v>
          </cell>
          <cell r="JU20">
            <v>102.93556298</v>
          </cell>
          <cell r="JV20">
            <v>0</v>
          </cell>
          <cell r="JW20">
            <v>0</v>
          </cell>
          <cell r="JX20">
            <v>0</v>
          </cell>
          <cell r="JY20">
            <v>3.4590000000000001</v>
          </cell>
          <cell r="JZ20">
            <v>3.4590000000000001</v>
          </cell>
          <cell r="KA20">
            <v>0</v>
          </cell>
          <cell r="KB20">
            <v>0</v>
          </cell>
          <cell r="KC20">
            <v>3</v>
          </cell>
          <cell r="KD20">
            <v>0</v>
          </cell>
          <cell r="KE20">
            <v>3</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0</v>
          </cell>
          <cell r="OM20">
            <v>0</v>
          </cell>
          <cell r="ON20">
            <v>0</v>
          </cell>
          <cell r="OO20">
            <v>0</v>
          </cell>
          <cell r="OP20">
            <v>0</v>
          </cell>
          <cell r="OR20">
            <v>0</v>
          </cell>
          <cell r="OT20">
            <v>2031.6875938646697</v>
          </cell>
        </row>
        <row r="21">
          <cell r="A21" t="str">
            <v>Г</v>
          </cell>
          <cell r="B21" t="str">
            <v>1.1.3.1</v>
          </cell>
          <cell r="C21"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21" t="str">
            <v>Г</v>
          </cell>
          <cell r="E21">
            <v>774.4869440526935</v>
          </cell>
          <cell r="H21">
            <v>367.05419385200003</v>
          </cell>
          <cell r="J21">
            <v>1432.1447554626934</v>
          </cell>
          <cell r="K21">
            <v>579.85471259069345</v>
          </cell>
          <cell r="L21">
            <v>852.29004287199996</v>
          </cell>
          <cell r="M21">
            <v>0</v>
          </cell>
          <cell r="N21">
            <v>0</v>
          </cell>
          <cell r="O21">
            <v>75.508838269152477</v>
          </cell>
          <cell r="P21">
            <v>178.17639041999999</v>
          </cell>
          <cell r="Q21">
            <v>598.60481432284746</v>
          </cell>
          <cell r="R21">
            <v>168.37186732239959</v>
          </cell>
          <cell r="S21">
            <v>0</v>
          </cell>
          <cell r="T21">
            <v>0</v>
          </cell>
          <cell r="U21">
            <v>0</v>
          </cell>
          <cell r="V21">
            <v>168.37186732239959</v>
          </cell>
          <cell r="W21">
            <v>0</v>
          </cell>
          <cell r="X21">
            <v>168.37186732239959</v>
          </cell>
          <cell r="Y21">
            <v>0</v>
          </cell>
          <cell r="Z21">
            <v>0</v>
          </cell>
          <cell r="AA21">
            <v>0</v>
          </cell>
          <cell r="AB21">
            <v>168.37186732239959</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v>1</v>
          </cell>
          <cell r="BC21" t="str">
            <v/>
          </cell>
          <cell r="BD21" t="str">
            <v/>
          </cell>
          <cell r="BE21" t="str">
            <v/>
          </cell>
          <cell r="BF21" t="str">
            <v>1</v>
          </cell>
          <cell r="BG21">
            <v>172.42196239</v>
          </cell>
          <cell r="BH21">
            <v>0</v>
          </cell>
          <cell r="BI21">
            <v>0</v>
          </cell>
          <cell r="BJ21">
            <v>0</v>
          </cell>
          <cell r="BK21">
            <v>172.42196239</v>
          </cell>
          <cell r="BL21">
            <v>0</v>
          </cell>
          <cell r="BM21">
            <v>144.47558666999998</v>
          </cell>
          <cell r="BN21">
            <v>0</v>
          </cell>
          <cell r="BO21">
            <v>0</v>
          </cell>
          <cell r="BP21">
            <v>0</v>
          </cell>
          <cell r="BQ21">
            <v>144.47558666999998</v>
          </cell>
          <cell r="BR21">
            <v>0</v>
          </cell>
          <cell r="BS21">
            <v>27.946375719999999</v>
          </cell>
          <cell r="BT21">
            <v>0</v>
          </cell>
          <cell r="BU21">
            <v>0</v>
          </cell>
          <cell r="BV21">
            <v>0</v>
          </cell>
          <cell r="BW21">
            <v>27.946375719999999</v>
          </cell>
          <cell r="BX21">
            <v>0</v>
          </cell>
          <cell r="BY21">
            <v>0</v>
          </cell>
          <cell r="BZ21">
            <v>0</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v>1</v>
          </cell>
          <cell r="CR21">
            <v>2</v>
          </cell>
          <cell r="CS21" t="str">
            <v/>
          </cell>
          <cell r="CT21" t="str">
            <v/>
          </cell>
          <cell r="CU21" t="str">
            <v>1 2</v>
          </cell>
          <cell r="CX21">
            <v>3812.2178934788185</v>
          </cell>
          <cell r="CY21">
            <v>572.7289210797162</v>
          </cell>
          <cell r="CZ21">
            <v>1552.4358180467182</v>
          </cell>
          <cell r="DA21">
            <v>1396.6332410204841</v>
          </cell>
          <cell r="DB21">
            <v>351.73938608438334</v>
          </cell>
          <cell r="DE21">
            <v>702.05412581999997</v>
          </cell>
          <cell r="DG21">
            <v>1052.4217001412658</v>
          </cell>
          <cell r="DH21">
            <v>445.84553659126573</v>
          </cell>
          <cell r="DI21">
            <v>606.57616354999993</v>
          </cell>
          <cell r="DJ21">
            <v>38.906113530000006</v>
          </cell>
          <cell r="DK21">
            <v>197.33895278</v>
          </cell>
          <cell r="DL21">
            <v>344.75768944999993</v>
          </cell>
          <cell r="DM21">
            <v>25.573407790000001</v>
          </cell>
          <cell r="DN21">
            <v>277.00832313952753</v>
          </cell>
          <cell r="DS21">
            <v>142.68802315457594</v>
          </cell>
          <cell r="DT21">
            <v>56.493174655273869</v>
          </cell>
          <cell r="DU21">
            <v>49.232590688265262</v>
          </cell>
          <cell r="DV21">
            <v>28.594534641412469</v>
          </cell>
          <cell r="DW21">
            <v>49.232590688265262</v>
          </cell>
          <cell r="DX21">
            <v>1</v>
          </cell>
          <cell r="DY21">
            <v>2</v>
          </cell>
          <cell r="DZ21" t="str">
            <v/>
          </cell>
          <cell r="EA21" t="str">
            <v/>
          </cell>
          <cell r="EB21" t="str">
            <v>1 2</v>
          </cell>
          <cell r="EC21">
            <v>870.93788626000003</v>
          </cell>
          <cell r="ED21">
            <v>346.03663713000003</v>
          </cell>
          <cell r="EE21">
            <v>488.22764986999994</v>
          </cell>
          <cell r="EF21">
            <v>24.389055679999998</v>
          </cell>
          <cell r="EG21">
            <v>12.284543580000001</v>
          </cell>
          <cell r="EH21">
            <v>323.89559782000003</v>
          </cell>
          <cell r="EI21">
            <v>224.59279934</v>
          </cell>
          <cell r="EJ21">
            <v>95.952902250000008</v>
          </cell>
          <cell r="EK21">
            <v>0</v>
          </cell>
          <cell r="EL21">
            <v>3.3498962299999997</v>
          </cell>
          <cell r="EM21">
            <v>547.04228843999999</v>
          </cell>
          <cell r="EN21">
            <v>121.44383779</v>
          </cell>
          <cell r="EO21">
            <v>392.27474761999997</v>
          </cell>
          <cell r="EP21">
            <v>24.389055679999998</v>
          </cell>
          <cell r="EQ21">
            <v>8.9346473500000005</v>
          </cell>
          <cell r="ER21">
            <v>0</v>
          </cell>
          <cell r="ES21">
            <v>0</v>
          </cell>
          <cell r="ET21">
            <v>0</v>
          </cell>
          <cell r="EU21">
            <v>0</v>
          </cell>
          <cell r="EV21">
            <v>0</v>
          </cell>
          <cell r="EW21">
            <v>0</v>
          </cell>
          <cell r="EX21">
            <v>0</v>
          </cell>
          <cell r="EY21">
            <v>0</v>
          </cell>
          <cell r="EZ21">
            <v>0</v>
          </cell>
          <cell r="FA21">
            <v>0</v>
          </cell>
          <cell r="FB21">
            <v>0</v>
          </cell>
          <cell r="FC21">
            <v>0</v>
          </cell>
          <cell r="FD21">
            <v>0</v>
          </cell>
          <cell r="FE21">
            <v>0</v>
          </cell>
          <cell r="FF21">
            <v>0</v>
          </cell>
          <cell r="FG21" t="str">
            <v/>
          </cell>
          <cell r="FH21" t="str">
            <v/>
          </cell>
          <cell r="FI21" t="str">
            <v/>
          </cell>
          <cell r="FJ21">
            <v>4</v>
          </cell>
          <cell r="FK21" t="str">
            <v>4</v>
          </cell>
          <cell r="FN21">
            <v>3102.5564480438834</v>
          </cell>
          <cell r="FO21">
            <v>0</v>
          </cell>
          <cell r="FP21">
            <v>175.58</v>
          </cell>
          <cell r="FQ21">
            <v>0</v>
          </cell>
          <cell r="FR21">
            <v>697.62100000000009</v>
          </cell>
          <cell r="FS21">
            <v>695.62100000000009</v>
          </cell>
          <cell r="FT21">
            <v>2</v>
          </cell>
          <cell r="FU21">
            <v>0</v>
          </cell>
          <cell r="FV21">
            <v>162</v>
          </cell>
          <cell r="FW21">
            <v>0</v>
          </cell>
          <cell r="FX21">
            <v>162</v>
          </cell>
          <cell r="FZ21">
            <v>604.26295830000004</v>
          </cell>
          <cell r="GA21">
            <v>0</v>
          </cell>
          <cell r="GB21">
            <v>10.842000000000002</v>
          </cell>
          <cell r="GC21">
            <v>0</v>
          </cell>
          <cell r="GD21">
            <v>18.175000000000001</v>
          </cell>
          <cell r="GE21">
            <v>18.175000000000001</v>
          </cell>
          <cell r="GF21">
            <v>0</v>
          </cell>
          <cell r="GG21">
            <v>0</v>
          </cell>
          <cell r="GH21">
            <v>112</v>
          </cell>
          <cell r="GI21">
            <v>0</v>
          </cell>
          <cell r="GJ21">
            <v>112</v>
          </cell>
          <cell r="GK21">
            <v>514.82344348999948</v>
          </cell>
          <cell r="GL21">
            <v>0</v>
          </cell>
          <cell r="GM21">
            <v>0</v>
          </cell>
          <cell r="GN21">
            <v>0</v>
          </cell>
          <cell r="GO21">
            <v>59.307000000000002</v>
          </cell>
          <cell r="GP21">
            <v>59.307000000000002</v>
          </cell>
          <cell r="GQ21">
            <v>0</v>
          </cell>
          <cell r="GR21">
            <v>0</v>
          </cell>
          <cell r="GS21">
            <v>1</v>
          </cell>
          <cell r="GT21">
            <v>0</v>
          </cell>
          <cell r="GU21">
            <v>1</v>
          </cell>
          <cell r="GV21">
            <v>475.62674384858701</v>
          </cell>
          <cell r="GW21">
            <v>0</v>
          </cell>
          <cell r="GX21">
            <v>0</v>
          </cell>
          <cell r="GY21">
            <v>0</v>
          </cell>
          <cell r="GZ21">
            <v>53</v>
          </cell>
          <cell r="HA21">
            <v>53</v>
          </cell>
          <cell r="HB21">
            <v>0</v>
          </cell>
          <cell r="HC21">
            <v>0</v>
          </cell>
          <cell r="HD21">
            <v>0</v>
          </cell>
          <cell r="HE21">
            <v>0</v>
          </cell>
          <cell r="HF21">
            <v>0</v>
          </cell>
          <cell r="HG21">
            <v>0</v>
          </cell>
          <cell r="HH21">
            <v>0</v>
          </cell>
          <cell r="HI21">
            <v>0</v>
          </cell>
          <cell r="HJ21">
            <v>0</v>
          </cell>
          <cell r="HK21">
            <v>0</v>
          </cell>
          <cell r="HL21">
            <v>0</v>
          </cell>
          <cell r="HM21">
            <v>0</v>
          </cell>
          <cell r="HN21">
            <v>0</v>
          </cell>
          <cell r="HO21">
            <v>0</v>
          </cell>
          <cell r="HP21">
            <v>0</v>
          </cell>
          <cell r="HQ21">
            <v>0</v>
          </cell>
          <cell r="HR21">
            <v>0</v>
          </cell>
          <cell r="HS21">
            <v>0</v>
          </cell>
          <cell r="HT21">
            <v>0</v>
          </cell>
          <cell r="HU21">
            <v>0</v>
          </cell>
          <cell r="HV21">
            <v>0</v>
          </cell>
          <cell r="HW21">
            <v>0</v>
          </cell>
          <cell r="HX21">
            <v>0</v>
          </cell>
          <cell r="HY21">
            <v>0</v>
          </cell>
          <cell r="HZ21">
            <v>0</v>
          </cell>
          <cell r="IA21">
            <v>0</v>
          </cell>
          <cell r="IB21">
            <v>0</v>
          </cell>
          <cell r="IC21">
            <v>39.196699641412465</v>
          </cell>
          <cell r="ID21">
            <v>0</v>
          </cell>
          <cell r="IE21">
            <v>0</v>
          </cell>
          <cell r="IF21">
            <v>0</v>
          </cell>
          <cell r="IG21">
            <v>0</v>
          </cell>
          <cell r="IH21">
            <v>6.3069999999999995</v>
          </cell>
          <cell r="II21">
            <v>0</v>
          </cell>
          <cell r="IJ21">
            <v>0</v>
          </cell>
          <cell r="IK21">
            <v>0</v>
          </cell>
          <cell r="IL21">
            <v>0</v>
          </cell>
          <cell r="IM21">
            <v>0</v>
          </cell>
          <cell r="IN21">
            <v>0</v>
          </cell>
          <cell r="IO21">
            <v>0</v>
          </cell>
          <cell r="IP21">
            <v>0</v>
          </cell>
          <cell r="IQ21">
            <v>0</v>
          </cell>
          <cell r="IR21">
            <v>0</v>
          </cell>
          <cell r="IS21">
            <v>0</v>
          </cell>
          <cell r="IT21">
            <v>0</v>
          </cell>
          <cell r="IU21">
            <v>0</v>
          </cell>
          <cell r="IV21">
            <v>0</v>
          </cell>
          <cell r="IW21">
            <v>0</v>
          </cell>
          <cell r="IX21">
            <v>0</v>
          </cell>
          <cell r="IY21">
            <v>104.98333589000001</v>
          </cell>
          <cell r="IZ21">
            <v>0</v>
          </cell>
          <cell r="JA21">
            <v>0</v>
          </cell>
          <cell r="JB21">
            <v>0</v>
          </cell>
          <cell r="JC21">
            <v>4.1915000000000004</v>
          </cell>
          <cell r="JD21">
            <v>4.1915000000000004</v>
          </cell>
          <cell r="JE21">
            <v>0</v>
          </cell>
          <cell r="JF21">
            <v>0</v>
          </cell>
          <cell r="JG21">
            <v>3</v>
          </cell>
          <cell r="JH21">
            <v>0</v>
          </cell>
          <cell r="JI21">
            <v>3</v>
          </cell>
          <cell r="JJ21">
            <v>2.0477729099999999</v>
          </cell>
          <cell r="JK21">
            <v>0</v>
          </cell>
          <cell r="JL21">
            <v>0</v>
          </cell>
          <cell r="JM21">
            <v>0</v>
          </cell>
          <cell r="JN21">
            <v>0.73250000000000004</v>
          </cell>
          <cell r="JO21">
            <v>0.73250000000000004</v>
          </cell>
          <cell r="JP21">
            <v>0</v>
          </cell>
          <cell r="JQ21">
            <v>0</v>
          </cell>
          <cell r="JR21">
            <v>0</v>
          </cell>
          <cell r="JS21">
            <v>0</v>
          </cell>
          <cell r="JT21">
            <v>0</v>
          </cell>
          <cell r="JU21">
            <v>102.93556298</v>
          </cell>
          <cell r="JV21">
            <v>0</v>
          </cell>
          <cell r="JW21">
            <v>0</v>
          </cell>
          <cell r="JX21">
            <v>0</v>
          </cell>
          <cell r="JY21">
            <v>3.4590000000000001</v>
          </cell>
          <cell r="JZ21">
            <v>3.4590000000000001</v>
          </cell>
          <cell r="KA21">
            <v>0</v>
          </cell>
          <cell r="KB21">
            <v>0</v>
          </cell>
          <cell r="KC21">
            <v>3</v>
          </cell>
          <cell r="KD21">
            <v>0</v>
          </cell>
          <cell r="KE21">
            <v>3</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v>0</v>
          </cell>
          <cell r="LR21">
            <v>0</v>
          </cell>
          <cell r="LS21">
            <v>0</v>
          </cell>
          <cell r="LT21">
            <v>0</v>
          </cell>
          <cell r="LU21">
            <v>0</v>
          </cell>
          <cell r="LX21">
            <v>0</v>
          </cell>
          <cell r="LY21">
            <v>0</v>
          </cell>
          <cell r="LZ21">
            <v>0</v>
          </cell>
          <cell r="MA21">
            <v>0</v>
          </cell>
          <cell r="MB21">
            <v>0</v>
          </cell>
          <cell r="MC21">
            <v>0</v>
          </cell>
          <cell r="MD21">
            <v>0</v>
          </cell>
          <cell r="ME21">
            <v>0</v>
          </cell>
          <cell r="MF21">
            <v>0</v>
          </cell>
          <cell r="MG21">
            <v>0</v>
          </cell>
          <cell r="MH21">
            <v>0</v>
          </cell>
          <cell r="MI21">
            <v>0</v>
          </cell>
          <cell r="MJ21">
            <v>0</v>
          </cell>
          <cell r="MK21">
            <v>0</v>
          </cell>
          <cell r="ML21">
            <v>0</v>
          </cell>
          <cell r="MM21">
            <v>0</v>
          </cell>
          <cell r="MN21">
            <v>0</v>
          </cell>
          <cell r="MO21">
            <v>0</v>
          </cell>
          <cell r="MP21">
            <v>0</v>
          </cell>
          <cell r="MQ21">
            <v>0</v>
          </cell>
          <cell r="MR21">
            <v>0</v>
          </cell>
          <cell r="MS21">
            <v>0</v>
          </cell>
          <cell r="MT21">
            <v>0</v>
          </cell>
          <cell r="MU21">
            <v>0</v>
          </cell>
          <cell r="MV21">
            <v>0</v>
          </cell>
          <cell r="MW21">
            <v>0</v>
          </cell>
          <cell r="MX21">
            <v>0</v>
          </cell>
          <cell r="MY21">
            <v>0</v>
          </cell>
          <cell r="MZ21">
            <v>0</v>
          </cell>
          <cell r="NA21">
            <v>0</v>
          </cell>
          <cell r="NB21">
            <v>0</v>
          </cell>
          <cell r="NC21">
            <v>0</v>
          </cell>
          <cell r="ND21">
            <v>0</v>
          </cell>
          <cell r="NE21">
            <v>0</v>
          </cell>
          <cell r="NF21">
            <v>0</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0</v>
          </cell>
          <cell r="OM21">
            <v>0</v>
          </cell>
          <cell r="ON21">
            <v>0</v>
          </cell>
          <cell r="OO21">
            <v>0</v>
          </cell>
          <cell r="OP21">
            <v>0</v>
          </cell>
          <cell r="OR21">
            <v>0</v>
          </cell>
          <cell r="OT21">
            <v>2031.6875938646697</v>
          </cell>
        </row>
        <row r="22">
          <cell r="A22" t="str">
            <v>I_Che148</v>
          </cell>
          <cell r="B22" t="str">
            <v>1.1.3.1</v>
          </cell>
          <cell r="C22" t="str">
            <v>Строительство отпайки от ВЛ-110кВ ПС Грозный-330 -ПС ГРП  Л-110 на Грозненскую ТЭС протяженностью 0,5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2" t="str">
            <v>I_Che148</v>
          </cell>
          <cell r="E22">
            <v>4.8710752205216199</v>
          </cell>
          <cell r="H22">
            <v>4.8988917999999995</v>
          </cell>
          <cell r="J22">
            <v>4.8710752205216199</v>
          </cell>
          <cell r="K22">
            <v>2.31475236052162</v>
          </cell>
          <cell r="L22">
            <v>2.5563228599999999</v>
          </cell>
          <cell r="M22">
            <v>0</v>
          </cell>
          <cell r="N22">
            <v>0</v>
          </cell>
          <cell r="O22">
            <v>0</v>
          </cell>
          <cell r="P22">
            <v>2.46858998</v>
          </cell>
          <cell r="Q22">
            <v>8.7732879999999985E-2</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t="str">
            <v/>
          </cell>
          <cell r="BC22" t="str">
            <v/>
          </cell>
          <cell r="BD22" t="str">
            <v/>
          </cell>
          <cell r="BE22" t="str">
            <v/>
          </cell>
          <cell r="BF22">
            <v>0</v>
          </cell>
          <cell r="BG22">
            <v>2.34256894</v>
          </cell>
          <cell r="BH22">
            <v>0</v>
          </cell>
          <cell r="BI22">
            <v>0</v>
          </cell>
          <cell r="BJ22">
            <v>0</v>
          </cell>
          <cell r="BK22">
            <v>2.34256894</v>
          </cell>
          <cell r="BL22">
            <v>0</v>
          </cell>
          <cell r="BM22">
            <v>2.34256894</v>
          </cell>
          <cell r="BN22">
            <v>0</v>
          </cell>
          <cell r="BO22">
            <v>0</v>
          </cell>
          <cell r="BP22">
            <v>0</v>
          </cell>
          <cell r="BQ22">
            <v>2.34256894</v>
          </cell>
          <cell r="BR22">
            <v>0</v>
          </cell>
          <cell r="BS22">
            <v>0</v>
          </cell>
          <cell r="BT22">
            <v>0</v>
          </cell>
          <cell r="BU22">
            <v>0</v>
          </cell>
          <cell r="BV22">
            <v>0</v>
          </cell>
          <cell r="BW22">
            <v>0</v>
          </cell>
          <cell r="BX22">
            <v>0</v>
          </cell>
          <cell r="BY22">
            <v>0</v>
          </cell>
          <cell r="BZ22">
            <v>0</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v>1</v>
          </cell>
          <cell r="CR22" t="str">
            <v/>
          </cell>
          <cell r="CS22" t="str">
            <v/>
          </cell>
          <cell r="CT22" t="str">
            <v/>
          </cell>
          <cell r="CU22" t="str">
            <v>1</v>
          </cell>
          <cell r="CX22">
            <v>4.1280298478996782</v>
          </cell>
          <cell r="CY22">
            <v>0.16186496307976805</v>
          </cell>
          <cell r="CZ22">
            <v>3.3752293053223643</v>
          </cell>
          <cell r="DA22">
            <v>0</v>
          </cell>
          <cell r="DB22">
            <v>0.59093557949754583</v>
          </cell>
          <cell r="DE22">
            <v>4.5799477400000006</v>
          </cell>
          <cell r="DG22">
            <v>4.1280298478996782</v>
          </cell>
          <cell r="DH22">
            <v>-0.4519178921003224</v>
          </cell>
          <cell r="DI22">
            <v>4.5799477400000006</v>
          </cell>
          <cell r="DJ22">
            <v>7.4349899999999997E-2</v>
          </cell>
          <cell r="DK22">
            <v>4.4016142900000004</v>
          </cell>
          <cell r="DL22">
            <v>0</v>
          </cell>
          <cell r="DM22">
            <v>0.10398355000000001</v>
          </cell>
          <cell r="DN22">
            <v>0</v>
          </cell>
          <cell r="DS22">
            <v>0</v>
          </cell>
          <cell r="DT22">
            <v>0</v>
          </cell>
          <cell r="DU22">
            <v>0</v>
          </cell>
          <cell r="DV22">
            <v>0</v>
          </cell>
          <cell r="DW22">
            <v>0</v>
          </cell>
          <cell r="DX22" t="str">
            <v/>
          </cell>
          <cell r="DY22" t="str">
            <v/>
          </cell>
          <cell r="DZ22" t="str">
            <v/>
          </cell>
          <cell r="EA22" t="str">
            <v/>
          </cell>
          <cell r="EB22">
            <v>0</v>
          </cell>
          <cell r="EC22">
            <v>0</v>
          </cell>
          <cell r="ED22">
            <v>0</v>
          </cell>
          <cell r="EE22">
            <v>0</v>
          </cell>
          <cell r="EF22">
            <v>0</v>
          </cell>
          <cell r="EG22">
            <v>0</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0</v>
          </cell>
          <cell r="EX22">
            <v>0</v>
          </cell>
          <cell r="EY22">
            <v>0</v>
          </cell>
          <cell r="EZ22">
            <v>0</v>
          </cell>
          <cell r="FA22">
            <v>0</v>
          </cell>
          <cell r="FB22">
            <v>0</v>
          </cell>
          <cell r="FC22">
            <v>0</v>
          </cell>
          <cell r="FD22">
            <v>0</v>
          </cell>
          <cell r="FE22">
            <v>0</v>
          </cell>
          <cell r="FF22">
            <v>0</v>
          </cell>
          <cell r="FG22" t="str">
            <v/>
          </cell>
          <cell r="FH22" t="str">
            <v/>
          </cell>
          <cell r="FI22" t="str">
            <v/>
          </cell>
          <cell r="FJ22" t="str">
            <v/>
          </cell>
          <cell r="FK22">
            <v>0</v>
          </cell>
          <cell r="FN22">
            <v>4.1280298478996782</v>
          </cell>
          <cell r="FO22">
            <v>0</v>
          </cell>
          <cell r="FP22">
            <v>0</v>
          </cell>
          <cell r="FQ22">
            <v>0</v>
          </cell>
          <cell r="FR22">
            <v>0.5</v>
          </cell>
          <cell r="FS22">
            <v>0.5</v>
          </cell>
          <cell r="FT22">
            <v>0</v>
          </cell>
          <cell r="FU22">
            <v>0</v>
          </cell>
          <cell r="FV22">
            <v>0</v>
          </cell>
          <cell r="FW22">
            <v>0</v>
          </cell>
          <cell r="FX22">
            <v>0</v>
          </cell>
          <cell r="FZ22">
            <v>4.5799477400000006</v>
          </cell>
          <cell r="GA22">
            <v>0</v>
          </cell>
          <cell r="GB22">
            <v>0</v>
          </cell>
          <cell r="GC22">
            <v>0</v>
          </cell>
          <cell r="GD22">
            <v>0.16400000000000001</v>
          </cell>
          <cell r="GE22">
            <v>0.16400000000000001</v>
          </cell>
          <cell r="GF22">
            <v>0</v>
          </cell>
          <cell r="GG22">
            <v>0</v>
          </cell>
          <cell r="GH22">
            <v>0</v>
          </cell>
          <cell r="GI22">
            <v>0</v>
          </cell>
          <cell r="GJ22">
            <v>0</v>
          </cell>
          <cell r="GK22">
            <v>0</v>
          </cell>
          <cell r="GL22">
            <v>0</v>
          </cell>
          <cell r="GM22">
            <v>0</v>
          </cell>
          <cell r="GN22">
            <v>0</v>
          </cell>
          <cell r="GO22">
            <v>0</v>
          </cell>
          <cell r="GP22">
            <v>0</v>
          </cell>
          <cell r="GQ22">
            <v>0</v>
          </cell>
          <cell r="GR22">
            <v>0</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0</v>
          </cell>
          <cell r="ID22">
            <v>0</v>
          </cell>
          <cell r="IE22">
            <v>0</v>
          </cell>
          <cell r="IF22">
            <v>0</v>
          </cell>
          <cell r="IG22">
            <v>0</v>
          </cell>
          <cell r="IH22">
            <v>0</v>
          </cell>
          <cell r="II22">
            <v>0</v>
          </cell>
          <cell r="IJ22">
            <v>0</v>
          </cell>
          <cell r="IK22">
            <v>0</v>
          </cell>
          <cell r="IL22">
            <v>0</v>
          </cell>
          <cell r="IM22">
            <v>0</v>
          </cell>
          <cell r="IN22">
            <v>0</v>
          </cell>
          <cell r="IO22">
            <v>0</v>
          </cell>
          <cell r="IP22">
            <v>0</v>
          </cell>
          <cell r="IQ22">
            <v>0</v>
          </cell>
          <cell r="IR22">
            <v>0</v>
          </cell>
          <cell r="IS22">
            <v>0</v>
          </cell>
          <cell r="IT22">
            <v>0</v>
          </cell>
          <cell r="IU22">
            <v>0</v>
          </cell>
          <cell r="IV22">
            <v>0</v>
          </cell>
          <cell r="IW22">
            <v>0</v>
          </cell>
          <cell r="IX22">
            <v>0</v>
          </cell>
          <cell r="IY22">
            <v>0</v>
          </cell>
          <cell r="IZ22">
            <v>0</v>
          </cell>
          <cell r="JA22">
            <v>0</v>
          </cell>
          <cell r="JB22">
            <v>0</v>
          </cell>
          <cell r="JC22">
            <v>0</v>
          </cell>
          <cell r="JD22">
            <v>0</v>
          </cell>
          <cell r="JE22">
            <v>0</v>
          </cell>
          <cell r="JF22">
            <v>0</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0</v>
          </cell>
          <cell r="KR22">
            <v>0</v>
          </cell>
          <cell r="KS22">
            <v>0</v>
          </cell>
          <cell r="KT22">
            <v>0</v>
          </cell>
          <cell r="KU22">
            <v>0</v>
          </cell>
          <cell r="KV22">
            <v>0</v>
          </cell>
          <cell r="KW22">
            <v>0</v>
          </cell>
          <cell r="KX22">
            <v>0</v>
          </cell>
          <cell r="KY22">
            <v>0</v>
          </cell>
          <cell r="KZ22">
            <v>0</v>
          </cell>
          <cell r="LA22">
            <v>0</v>
          </cell>
          <cell r="LB22">
            <v>0</v>
          </cell>
          <cell r="LC22">
            <v>0</v>
          </cell>
          <cell r="LD22">
            <v>0</v>
          </cell>
          <cell r="LE22">
            <v>0</v>
          </cell>
          <cell r="LF22">
            <v>0</v>
          </cell>
          <cell r="LG22">
            <v>0</v>
          </cell>
          <cell r="LH22">
            <v>0</v>
          </cell>
          <cell r="LI22">
            <v>0</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2018</v>
          </cell>
          <cell r="OM22">
            <v>2018</v>
          </cell>
          <cell r="ON22">
            <v>2019</v>
          </cell>
          <cell r="OO22">
            <v>2019</v>
          </cell>
          <cell r="OP22" t="str">
            <v>з</v>
          </cell>
          <cell r="OR22">
            <v>0</v>
          </cell>
          <cell r="OT22">
            <v>4.8710752205216199</v>
          </cell>
        </row>
        <row r="23">
          <cell r="A23" t="str">
            <v>I_Che149</v>
          </cell>
          <cell r="B23" t="str">
            <v>1.1.3.1</v>
          </cell>
          <cell r="C23" t="str">
            <v xml:space="preserve">Строительство ВЛ-110кВ Грозненская ТЭС-ГРП110 ВЛ №-1 (1 цепь)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   </v>
          </cell>
          <cell r="D23" t="str">
            <v>I_Che149</v>
          </cell>
          <cell r="E23">
            <v>59.628870252866726</v>
          </cell>
          <cell r="H23">
            <v>81.999148329999997</v>
          </cell>
          <cell r="J23">
            <v>59.628870252866726</v>
          </cell>
          <cell r="K23">
            <v>27.106583722866723</v>
          </cell>
          <cell r="L23">
            <v>32.522286530000002</v>
          </cell>
          <cell r="M23">
            <v>0</v>
          </cell>
          <cell r="N23">
            <v>0</v>
          </cell>
          <cell r="O23">
            <v>0</v>
          </cell>
          <cell r="P23">
            <v>27.2242712</v>
          </cell>
          <cell r="Q23">
            <v>5.2980153300000001</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t="str">
            <v/>
          </cell>
          <cell r="BC23" t="str">
            <v/>
          </cell>
          <cell r="BD23" t="str">
            <v/>
          </cell>
          <cell r="BE23" t="str">
            <v/>
          </cell>
          <cell r="BF23">
            <v>0</v>
          </cell>
          <cell r="BG23">
            <v>49.476861799999995</v>
          </cell>
          <cell r="BH23">
            <v>0</v>
          </cell>
          <cell r="BI23">
            <v>0</v>
          </cell>
          <cell r="BJ23">
            <v>0</v>
          </cell>
          <cell r="BK23">
            <v>49.476861799999995</v>
          </cell>
          <cell r="BL23">
            <v>0</v>
          </cell>
          <cell r="BM23">
            <v>29.423018119999998</v>
          </cell>
          <cell r="BN23">
            <v>0</v>
          </cell>
          <cell r="BO23">
            <v>0</v>
          </cell>
          <cell r="BP23">
            <v>0</v>
          </cell>
          <cell r="BQ23">
            <v>29.423018119999998</v>
          </cell>
          <cell r="BR23">
            <v>0</v>
          </cell>
          <cell r="BS23">
            <v>20.05384368</v>
          </cell>
          <cell r="BT23">
            <v>0</v>
          </cell>
          <cell r="BU23">
            <v>0</v>
          </cell>
          <cell r="BV23">
            <v>0</v>
          </cell>
          <cell r="BW23">
            <v>20.05384368</v>
          </cell>
          <cell r="BX23">
            <v>0</v>
          </cell>
          <cell r="BY23">
            <v>0</v>
          </cell>
          <cell r="BZ23">
            <v>0</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v>1</v>
          </cell>
          <cell r="CR23">
            <v>2</v>
          </cell>
          <cell r="CS23" t="str">
            <v/>
          </cell>
          <cell r="CT23" t="str">
            <v/>
          </cell>
          <cell r="CU23" t="str">
            <v>1 2</v>
          </cell>
          <cell r="CX23">
            <v>50.532940892259937</v>
          </cell>
          <cell r="CY23">
            <v>1.9814567513360286</v>
          </cell>
          <cell r="CZ23">
            <v>41.317594413824096</v>
          </cell>
          <cell r="DA23">
            <v>0</v>
          </cell>
          <cell r="DB23">
            <v>7.2338897270998119</v>
          </cell>
          <cell r="DE23">
            <v>70.163026860000002</v>
          </cell>
          <cell r="DG23">
            <v>50.532940892259937</v>
          </cell>
          <cell r="DH23">
            <v>-19.630085967740065</v>
          </cell>
          <cell r="DI23">
            <v>70.163026860000002</v>
          </cell>
          <cell r="DJ23">
            <v>4.4898435000000001</v>
          </cell>
          <cell r="DK23">
            <v>62.764169840000001</v>
          </cell>
          <cell r="DL23">
            <v>0</v>
          </cell>
          <cell r="DM23">
            <v>2.9090135199999998</v>
          </cell>
          <cell r="DN23">
            <v>0</v>
          </cell>
          <cell r="DS23">
            <v>0</v>
          </cell>
          <cell r="DT23">
            <v>0</v>
          </cell>
          <cell r="DU23">
            <v>0</v>
          </cell>
          <cell r="DV23">
            <v>0</v>
          </cell>
          <cell r="DW23">
            <v>0</v>
          </cell>
          <cell r="DX23" t="str">
            <v/>
          </cell>
          <cell r="DY23" t="str">
            <v/>
          </cell>
          <cell r="DZ23" t="str">
            <v/>
          </cell>
          <cell r="EA23" t="str">
            <v/>
          </cell>
          <cell r="EB23">
            <v>0</v>
          </cell>
          <cell r="EC23">
            <v>0</v>
          </cell>
          <cell r="ED23">
            <v>0</v>
          </cell>
          <cell r="EE23">
            <v>0</v>
          </cell>
          <cell r="EF23">
            <v>0</v>
          </cell>
          <cell r="EG23">
            <v>0</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0</v>
          </cell>
          <cell r="EX23">
            <v>0</v>
          </cell>
          <cell r="EY23">
            <v>0</v>
          </cell>
          <cell r="EZ23">
            <v>0</v>
          </cell>
          <cell r="FA23">
            <v>0</v>
          </cell>
          <cell r="FB23">
            <v>0</v>
          </cell>
          <cell r="FC23">
            <v>0</v>
          </cell>
          <cell r="FD23">
            <v>0</v>
          </cell>
          <cell r="FE23">
            <v>0</v>
          </cell>
          <cell r="FF23">
            <v>0</v>
          </cell>
          <cell r="FG23" t="str">
            <v/>
          </cell>
          <cell r="FH23" t="str">
            <v/>
          </cell>
          <cell r="FI23" t="str">
            <v/>
          </cell>
          <cell r="FJ23" t="str">
            <v/>
          </cell>
          <cell r="FK23">
            <v>0</v>
          </cell>
          <cell r="FN23">
            <v>50.532940892259937</v>
          </cell>
          <cell r="FO23">
            <v>0</v>
          </cell>
          <cell r="FP23">
            <v>0</v>
          </cell>
          <cell r="FQ23">
            <v>0</v>
          </cell>
          <cell r="FR23">
            <v>5.3</v>
          </cell>
          <cell r="FS23">
            <v>5.3</v>
          </cell>
          <cell r="FT23">
            <v>0</v>
          </cell>
          <cell r="FU23">
            <v>0</v>
          </cell>
          <cell r="FV23">
            <v>0</v>
          </cell>
          <cell r="FW23">
            <v>0</v>
          </cell>
          <cell r="FX23">
            <v>0</v>
          </cell>
          <cell r="FZ23">
            <v>70.163026860000002</v>
          </cell>
          <cell r="GA23">
            <v>0</v>
          </cell>
          <cell r="GB23">
            <v>0</v>
          </cell>
          <cell r="GC23">
            <v>0</v>
          </cell>
          <cell r="GD23">
            <v>4.84</v>
          </cell>
          <cell r="GE23">
            <v>4.84</v>
          </cell>
          <cell r="GF23">
            <v>0</v>
          </cell>
          <cell r="GG23">
            <v>0</v>
          </cell>
          <cell r="GH23">
            <v>0</v>
          </cell>
          <cell r="GI23">
            <v>0</v>
          </cell>
          <cell r="GJ23">
            <v>0</v>
          </cell>
          <cell r="GK23">
            <v>0</v>
          </cell>
          <cell r="GL23">
            <v>0</v>
          </cell>
          <cell r="GM23">
            <v>0</v>
          </cell>
          <cell r="GN23">
            <v>0</v>
          </cell>
          <cell r="GO23">
            <v>0</v>
          </cell>
          <cell r="GP23">
            <v>0</v>
          </cell>
          <cell r="GQ23">
            <v>0</v>
          </cell>
          <cell r="GR23">
            <v>0</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0</v>
          </cell>
          <cell r="ID23">
            <v>0</v>
          </cell>
          <cell r="IE23">
            <v>0</v>
          </cell>
          <cell r="IF23">
            <v>0</v>
          </cell>
          <cell r="IG23">
            <v>0</v>
          </cell>
          <cell r="IH23">
            <v>0</v>
          </cell>
          <cell r="II23">
            <v>0</v>
          </cell>
          <cell r="IJ23">
            <v>0</v>
          </cell>
          <cell r="IK23">
            <v>0</v>
          </cell>
          <cell r="IL23">
            <v>0</v>
          </cell>
          <cell r="IM23">
            <v>0</v>
          </cell>
          <cell r="IN23">
            <v>0</v>
          </cell>
          <cell r="IO23">
            <v>0</v>
          </cell>
          <cell r="IP23">
            <v>0</v>
          </cell>
          <cell r="IQ23">
            <v>0</v>
          </cell>
          <cell r="IR23">
            <v>0</v>
          </cell>
          <cell r="IS23">
            <v>0</v>
          </cell>
          <cell r="IT23">
            <v>0</v>
          </cell>
          <cell r="IU23">
            <v>0</v>
          </cell>
          <cell r="IV23">
            <v>0</v>
          </cell>
          <cell r="IW23">
            <v>0</v>
          </cell>
          <cell r="IX23">
            <v>0</v>
          </cell>
          <cell r="IY23">
            <v>0</v>
          </cell>
          <cell r="IZ23">
            <v>0</v>
          </cell>
          <cell r="JA23">
            <v>0</v>
          </cell>
          <cell r="JB23">
            <v>0</v>
          </cell>
          <cell r="JC23">
            <v>0</v>
          </cell>
          <cell r="JD23">
            <v>0</v>
          </cell>
          <cell r="JE23">
            <v>0</v>
          </cell>
          <cell r="JF23">
            <v>0</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0</v>
          </cell>
          <cell r="KR23">
            <v>0</v>
          </cell>
          <cell r="KS23">
            <v>0</v>
          </cell>
          <cell r="KT23">
            <v>0</v>
          </cell>
          <cell r="KU23">
            <v>0</v>
          </cell>
          <cell r="KV23">
            <v>0</v>
          </cell>
          <cell r="KW23">
            <v>0</v>
          </cell>
          <cell r="KX23">
            <v>0</v>
          </cell>
          <cell r="KY23">
            <v>0</v>
          </cell>
          <cell r="KZ23">
            <v>0</v>
          </cell>
          <cell r="LA23">
            <v>0</v>
          </cell>
          <cell r="LB23">
            <v>0</v>
          </cell>
          <cell r="LC23">
            <v>0</v>
          </cell>
          <cell r="LD23">
            <v>0</v>
          </cell>
          <cell r="LE23">
            <v>0</v>
          </cell>
          <cell r="LF23">
            <v>0</v>
          </cell>
          <cell r="LG23">
            <v>0</v>
          </cell>
          <cell r="LH23">
            <v>0</v>
          </cell>
          <cell r="LI23">
            <v>0</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2018</v>
          </cell>
          <cell r="OM23">
            <v>2018</v>
          </cell>
          <cell r="ON23">
            <v>2019</v>
          </cell>
          <cell r="OO23">
            <v>2019</v>
          </cell>
          <cell r="OP23" t="str">
            <v>з</v>
          </cell>
          <cell r="OR23">
            <v>0</v>
          </cell>
          <cell r="OT23">
            <v>59.628870252866726</v>
          </cell>
        </row>
        <row r="24">
          <cell r="A24" t="str">
            <v>I_Che150</v>
          </cell>
          <cell r="B24" t="str">
            <v>1.1.3.1</v>
          </cell>
          <cell r="C24" t="str">
            <v>Строительство ВЛ-110кВ Грозненская ТЭС-ГРП110 ВЛ №-2 (2 цепь)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4" t="str">
            <v>I_Che150</v>
          </cell>
          <cell r="E24">
            <v>59.628870252866726</v>
          </cell>
          <cell r="H24">
            <v>64.521247549999998</v>
          </cell>
          <cell r="J24">
            <v>59.628870252866726</v>
          </cell>
          <cell r="K24">
            <v>27.132896022866724</v>
          </cell>
          <cell r="L24">
            <v>32.495974230000002</v>
          </cell>
          <cell r="M24">
            <v>0</v>
          </cell>
          <cell r="N24">
            <v>0</v>
          </cell>
          <cell r="O24">
            <v>0</v>
          </cell>
          <cell r="P24">
            <v>27.175055099999998</v>
          </cell>
          <cell r="Q24">
            <v>5.3209191300000001</v>
          </cell>
          <cell r="R24">
            <v>0</v>
          </cell>
          <cell r="S24">
            <v>0</v>
          </cell>
          <cell r="T24">
            <v>0</v>
          </cell>
          <cell r="U24">
            <v>0</v>
          </cell>
          <cell r="V24">
            <v>0</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v>
          </cell>
          <cell r="AQ24">
            <v>0</v>
          </cell>
          <cell r="AR24">
            <v>0</v>
          </cell>
          <cell r="AS24">
            <v>0</v>
          </cell>
          <cell r="AT24">
            <v>0</v>
          </cell>
          <cell r="AU24">
            <v>0</v>
          </cell>
          <cell r="AV24">
            <v>0</v>
          </cell>
          <cell r="AW24">
            <v>0</v>
          </cell>
          <cell r="AX24">
            <v>0</v>
          </cell>
          <cell r="AY24">
            <v>0</v>
          </cell>
          <cell r="AZ24">
            <v>0</v>
          </cell>
          <cell r="BA24">
            <v>0</v>
          </cell>
          <cell r="BB24" t="str">
            <v/>
          </cell>
          <cell r="BC24" t="str">
            <v/>
          </cell>
          <cell r="BD24" t="str">
            <v/>
          </cell>
          <cell r="BE24" t="str">
            <v/>
          </cell>
          <cell r="BF24">
            <v>0</v>
          </cell>
          <cell r="BG24">
            <v>32.025273319999997</v>
          </cell>
          <cell r="BH24">
            <v>0</v>
          </cell>
          <cell r="BI24">
            <v>0</v>
          </cell>
          <cell r="BJ24">
            <v>0</v>
          </cell>
          <cell r="BK24">
            <v>32.025273319999997</v>
          </cell>
          <cell r="BL24">
            <v>0</v>
          </cell>
          <cell r="BM24">
            <v>29.079117</v>
          </cell>
          <cell r="BN24">
            <v>0</v>
          </cell>
          <cell r="BO24">
            <v>0</v>
          </cell>
          <cell r="BP24">
            <v>0</v>
          </cell>
          <cell r="BQ24">
            <v>29.079117</v>
          </cell>
          <cell r="BR24">
            <v>0</v>
          </cell>
          <cell r="BS24">
            <v>2.9461563200000001</v>
          </cell>
          <cell r="BT24">
            <v>0</v>
          </cell>
          <cell r="BU24">
            <v>0</v>
          </cell>
          <cell r="BV24">
            <v>0</v>
          </cell>
          <cell r="BW24">
            <v>2.9461563200000001</v>
          </cell>
          <cell r="BX24">
            <v>0</v>
          </cell>
          <cell r="BY24">
            <v>0</v>
          </cell>
          <cell r="BZ24">
            <v>0</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v>1</v>
          </cell>
          <cell r="CR24">
            <v>2</v>
          </cell>
          <cell r="CS24" t="str">
            <v/>
          </cell>
          <cell r="CT24" t="str">
            <v/>
          </cell>
          <cell r="CU24" t="str">
            <v>1 2</v>
          </cell>
          <cell r="CX24">
            <v>50.532940892259937</v>
          </cell>
          <cell r="CY24">
            <v>1.9814567513360286</v>
          </cell>
          <cell r="CZ24">
            <v>41.317594413824096</v>
          </cell>
          <cell r="DA24">
            <v>0</v>
          </cell>
          <cell r="DB24">
            <v>7.2338897270998119</v>
          </cell>
          <cell r="DE24">
            <v>64.90114217</v>
          </cell>
          <cell r="DG24">
            <v>50.532940892259937</v>
          </cell>
          <cell r="DH24">
            <v>-14.368201277740063</v>
          </cell>
          <cell r="DI24">
            <v>64.90114217</v>
          </cell>
          <cell r="DJ24">
            <v>4.5092534999999998</v>
          </cell>
          <cell r="DK24">
            <v>57.879934140000003</v>
          </cell>
          <cell r="DL24">
            <v>0</v>
          </cell>
          <cell r="DM24">
            <v>2.5119545300000001</v>
          </cell>
          <cell r="DN24">
            <v>0</v>
          </cell>
          <cell r="DS24">
            <v>0</v>
          </cell>
          <cell r="DT24">
            <v>0</v>
          </cell>
          <cell r="DU24">
            <v>0</v>
          </cell>
          <cell r="DV24">
            <v>0</v>
          </cell>
          <cell r="DW24">
            <v>0</v>
          </cell>
          <cell r="DX24" t="str">
            <v/>
          </cell>
          <cell r="DY24" t="str">
            <v/>
          </cell>
          <cell r="DZ24" t="str">
            <v/>
          </cell>
          <cell r="EA24" t="str">
            <v/>
          </cell>
          <cell r="EB24">
            <v>0</v>
          </cell>
          <cell r="EC24">
            <v>0</v>
          </cell>
          <cell r="ED24">
            <v>0</v>
          </cell>
          <cell r="EE24">
            <v>0</v>
          </cell>
          <cell r="EF24">
            <v>0</v>
          </cell>
          <cell r="EG24">
            <v>0</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0</v>
          </cell>
          <cell r="EX24">
            <v>0</v>
          </cell>
          <cell r="EY24">
            <v>0</v>
          </cell>
          <cell r="EZ24">
            <v>0</v>
          </cell>
          <cell r="FA24">
            <v>0</v>
          </cell>
          <cell r="FB24">
            <v>0</v>
          </cell>
          <cell r="FC24">
            <v>0</v>
          </cell>
          <cell r="FD24">
            <v>0</v>
          </cell>
          <cell r="FE24">
            <v>0</v>
          </cell>
          <cell r="FF24">
            <v>0</v>
          </cell>
          <cell r="FG24" t="str">
            <v/>
          </cell>
          <cell r="FH24" t="str">
            <v/>
          </cell>
          <cell r="FI24" t="str">
            <v/>
          </cell>
          <cell r="FJ24" t="str">
            <v/>
          </cell>
          <cell r="FK24">
            <v>0</v>
          </cell>
          <cell r="FN24">
            <v>50.532940892259937</v>
          </cell>
          <cell r="FO24">
            <v>0</v>
          </cell>
          <cell r="FP24">
            <v>0</v>
          </cell>
          <cell r="FQ24">
            <v>0</v>
          </cell>
          <cell r="FR24">
            <v>5.3</v>
          </cell>
          <cell r="FS24">
            <v>5.3</v>
          </cell>
          <cell r="FT24">
            <v>0</v>
          </cell>
          <cell r="FU24">
            <v>0</v>
          </cell>
          <cell r="FV24">
            <v>0</v>
          </cell>
          <cell r="FW24">
            <v>0</v>
          </cell>
          <cell r="FX24">
            <v>0</v>
          </cell>
          <cell r="FZ24">
            <v>64.90114217</v>
          </cell>
          <cell r="GA24">
            <v>0</v>
          </cell>
          <cell r="GB24">
            <v>0</v>
          </cell>
          <cell r="GC24">
            <v>0</v>
          </cell>
          <cell r="GD24">
            <v>4.5</v>
          </cell>
          <cell r="GE24">
            <v>4.5</v>
          </cell>
          <cell r="GF24">
            <v>0</v>
          </cell>
          <cell r="GG24">
            <v>0</v>
          </cell>
          <cell r="GH24">
            <v>0</v>
          </cell>
          <cell r="GI24">
            <v>0</v>
          </cell>
          <cell r="GJ24">
            <v>0</v>
          </cell>
          <cell r="GK24">
            <v>0</v>
          </cell>
          <cell r="GL24">
            <v>0</v>
          </cell>
          <cell r="GM24">
            <v>0</v>
          </cell>
          <cell r="GN24">
            <v>0</v>
          </cell>
          <cell r="GO24">
            <v>0</v>
          </cell>
          <cell r="GP24">
            <v>0</v>
          </cell>
          <cell r="GQ24">
            <v>0</v>
          </cell>
          <cell r="GR24">
            <v>0</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0</v>
          </cell>
          <cell r="ID24">
            <v>0</v>
          </cell>
          <cell r="IE24">
            <v>0</v>
          </cell>
          <cell r="IF24">
            <v>0</v>
          </cell>
          <cell r="IG24">
            <v>0</v>
          </cell>
          <cell r="IH24">
            <v>0</v>
          </cell>
          <cell r="II24">
            <v>0</v>
          </cell>
          <cell r="IJ24">
            <v>0</v>
          </cell>
          <cell r="IK24">
            <v>0</v>
          </cell>
          <cell r="IL24">
            <v>0</v>
          </cell>
          <cell r="IM24">
            <v>0</v>
          </cell>
          <cell r="IN24">
            <v>0</v>
          </cell>
          <cell r="IO24">
            <v>0</v>
          </cell>
          <cell r="IP24">
            <v>0</v>
          </cell>
          <cell r="IQ24">
            <v>0</v>
          </cell>
          <cell r="IR24">
            <v>0</v>
          </cell>
          <cell r="IS24">
            <v>0</v>
          </cell>
          <cell r="IT24">
            <v>0</v>
          </cell>
          <cell r="IU24">
            <v>0</v>
          </cell>
          <cell r="IV24">
            <v>0</v>
          </cell>
          <cell r="IW24">
            <v>0</v>
          </cell>
          <cell r="IX24">
            <v>0</v>
          </cell>
          <cell r="IY24">
            <v>0</v>
          </cell>
          <cell r="IZ24">
            <v>0</v>
          </cell>
          <cell r="JA24">
            <v>0</v>
          </cell>
          <cell r="JB24">
            <v>0</v>
          </cell>
          <cell r="JC24">
            <v>0</v>
          </cell>
          <cell r="JD24">
            <v>0</v>
          </cell>
          <cell r="JE24">
            <v>0</v>
          </cell>
          <cell r="JF24">
            <v>0</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0</v>
          </cell>
          <cell r="KR24">
            <v>0</v>
          </cell>
          <cell r="KS24">
            <v>0</v>
          </cell>
          <cell r="KT24">
            <v>0</v>
          </cell>
          <cell r="KU24">
            <v>0</v>
          </cell>
          <cell r="KV24">
            <v>0</v>
          </cell>
          <cell r="KW24">
            <v>0</v>
          </cell>
          <cell r="KX24">
            <v>0</v>
          </cell>
          <cell r="KY24">
            <v>0</v>
          </cell>
          <cell r="KZ24">
            <v>0</v>
          </cell>
          <cell r="LA24">
            <v>0</v>
          </cell>
          <cell r="LB24">
            <v>0</v>
          </cell>
          <cell r="LC24">
            <v>0</v>
          </cell>
          <cell r="LD24">
            <v>0</v>
          </cell>
          <cell r="LE24">
            <v>0</v>
          </cell>
          <cell r="LF24">
            <v>0</v>
          </cell>
          <cell r="LG24">
            <v>0</v>
          </cell>
          <cell r="LH24">
            <v>0</v>
          </cell>
          <cell r="LI24">
            <v>0</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2018</v>
          </cell>
          <cell r="OM24">
            <v>2018</v>
          </cell>
          <cell r="ON24">
            <v>2019</v>
          </cell>
          <cell r="OO24">
            <v>2019</v>
          </cell>
          <cell r="OP24" t="str">
            <v>з</v>
          </cell>
          <cell r="OR24">
            <v>0</v>
          </cell>
          <cell r="OT24">
            <v>59.628870252866726</v>
          </cell>
        </row>
        <row r="25">
          <cell r="A25" t="str">
            <v>I_Che151</v>
          </cell>
          <cell r="B25" t="str">
            <v>1.1.3.1</v>
          </cell>
          <cell r="C25" t="str">
            <v>Строительство ВЛ-110кВ Грозненская ТЭС-ПС№84 протяженностью 4,5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5" t="str">
            <v>I_Che151</v>
          </cell>
          <cell r="E25">
            <v>57.017072322850488</v>
          </cell>
          <cell r="H25">
            <v>58.794175920000001</v>
          </cell>
          <cell r="J25">
            <v>57.017072322850488</v>
          </cell>
          <cell r="K25">
            <v>30.880756362850491</v>
          </cell>
          <cell r="L25">
            <v>26.136315959999997</v>
          </cell>
          <cell r="M25">
            <v>0</v>
          </cell>
          <cell r="N25">
            <v>0</v>
          </cell>
          <cell r="O25">
            <v>0</v>
          </cell>
          <cell r="P25">
            <v>20.842078279999999</v>
          </cell>
          <cell r="Q25">
            <v>5.2942376800000002</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t="str">
            <v/>
          </cell>
          <cell r="BC25" t="str">
            <v/>
          </cell>
          <cell r="BD25" t="str">
            <v/>
          </cell>
          <cell r="BE25" t="str">
            <v/>
          </cell>
          <cell r="BF25">
            <v>0</v>
          </cell>
          <cell r="BG25">
            <v>32.657859960000003</v>
          </cell>
          <cell r="BH25">
            <v>0</v>
          </cell>
          <cell r="BI25">
            <v>0</v>
          </cell>
          <cell r="BJ25">
            <v>0</v>
          </cell>
          <cell r="BK25">
            <v>32.657859960000003</v>
          </cell>
          <cell r="BL25">
            <v>0</v>
          </cell>
          <cell r="BM25">
            <v>32.657859960000003</v>
          </cell>
          <cell r="BN25">
            <v>0</v>
          </cell>
          <cell r="BO25">
            <v>0</v>
          </cell>
          <cell r="BP25">
            <v>0</v>
          </cell>
          <cell r="BQ25">
            <v>32.657859960000003</v>
          </cell>
          <cell r="BR25">
            <v>0</v>
          </cell>
          <cell r="BS25">
            <v>0</v>
          </cell>
          <cell r="BT25">
            <v>0</v>
          </cell>
          <cell r="BU25">
            <v>0</v>
          </cell>
          <cell r="BV25">
            <v>0</v>
          </cell>
          <cell r="BW25">
            <v>0</v>
          </cell>
          <cell r="BX25">
            <v>0</v>
          </cell>
          <cell r="BY25">
            <v>0</v>
          </cell>
          <cell r="BZ25">
            <v>0</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v>1</v>
          </cell>
          <cell r="CR25" t="str">
            <v/>
          </cell>
          <cell r="CS25" t="str">
            <v/>
          </cell>
          <cell r="CT25" t="str">
            <v/>
          </cell>
          <cell r="CU25" t="str">
            <v>1</v>
          </cell>
          <cell r="CX25">
            <v>48.319552815974994</v>
          </cell>
          <cell r="CY25">
            <v>1.8946671707249996</v>
          </cell>
          <cell r="CZ25">
            <v>39.507846767999993</v>
          </cell>
          <cell r="DA25">
            <v>0</v>
          </cell>
          <cell r="DB25">
            <v>6.9170388772500013</v>
          </cell>
          <cell r="DE25">
            <v>58.031423759999996</v>
          </cell>
          <cell r="DG25">
            <v>48.319552815974994</v>
          </cell>
          <cell r="DH25">
            <v>-9.7118709440250015</v>
          </cell>
          <cell r="DI25">
            <v>58.031423759999996</v>
          </cell>
          <cell r="DJ25">
            <v>4.4866420999999992</v>
          </cell>
          <cell r="DK25">
            <v>51.26332618</v>
          </cell>
          <cell r="DL25">
            <v>0</v>
          </cell>
          <cell r="DM25">
            <v>2.28145548</v>
          </cell>
          <cell r="DN25">
            <v>0</v>
          </cell>
          <cell r="DS25">
            <v>0</v>
          </cell>
          <cell r="DT25">
            <v>0</v>
          </cell>
          <cell r="DU25">
            <v>0</v>
          </cell>
          <cell r="DV25">
            <v>0</v>
          </cell>
          <cell r="DW25">
            <v>0</v>
          </cell>
          <cell r="DX25" t="str">
            <v/>
          </cell>
          <cell r="DY25" t="str">
            <v/>
          </cell>
          <cell r="DZ25" t="str">
            <v/>
          </cell>
          <cell r="EA25" t="str">
            <v/>
          </cell>
          <cell r="EB25">
            <v>0</v>
          </cell>
          <cell r="EC25">
            <v>0</v>
          </cell>
          <cell r="ED25">
            <v>0</v>
          </cell>
          <cell r="EE25">
            <v>0</v>
          </cell>
          <cell r="EF25">
            <v>0</v>
          </cell>
          <cell r="EG25">
            <v>0</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0</v>
          </cell>
          <cell r="EX25">
            <v>0</v>
          </cell>
          <cell r="EY25">
            <v>0</v>
          </cell>
          <cell r="EZ25">
            <v>0</v>
          </cell>
          <cell r="FA25">
            <v>0</v>
          </cell>
          <cell r="FB25">
            <v>0</v>
          </cell>
          <cell r="FC25">
            <v>0</v>
          </cell>
          <cell r="FD25">
            <v>0</v>
          </cell>
          <cell r="FE25">
            <v>0</v>
          </cell>
          <cell r="FF25">
            <v>0</v>
          </cell>
          <cell r="FG25" t="str">
            <v/>
          </cell>
          <cell r="FH25" t="str">
            <v/>
          </cell>
          <cell r="FI25" t="str">
            <v/>
          </cell>
          <cell r="FJ25" t="str">
            <v/>
          </cell>
          <cell r="FK25">
            <v>0</v>
          </cell>
          <cell r="FN25">
            <v>48.319552815974994</v>
          </cell>
          <cell r="FO25">
            <v>0</v>
          </cell>
          <cell r="FP25">
            <v>0</v>
          </cell>
          <cell r="FQ25">
            <v>0</v>
          </cell>
          <cell r="FR25">
            <v>4.5</v>
          </cell>
          <cell r="FS25">
            <v>4.5</v>
          </cell>
          <cell r="FT25">
            <v>0</v>
          </cell>
          <cell r="FU25">
            <v>0</v>
          </cell>
          <cell r="FV25">
            <v>0</v>
          </cell>
          <cell r="FW25">
            <v>0</v>
          </cell>
          <cell r="FX25">
            <v>0</v>
          </cell>
          <cell r="FZ25">
            <v>58.031423759999996</v>
          </cell>
          <cell r="GA25">
            <v>0</v>
          </cell>
          <cell r="GB25">
            <v>0</v>
          </cell>
          <cell r="GC25">
            <v>0</v>
          </cell>
          <cell r="GD25">
            <v>3.3149999999999999</v>
          </cell>
          <cell r="GE25">
            <v>3.3149999999999999</v>
          </cell>
          <cell r="GF25">
            <v>0</v>
          </cell>
          <cell r="GG25">
            <v>0</v>
          </cell>
          <cell r="GH25">
            <v>0</v>
          </cell>
          <cell r="GI25">
            <v>0</v>
          </cell>
          <cell r="GJ25">
            <v>0</v>
          </cell>
          <cell r="GK25">
            <v>0</v>
          </cell>
          <cell r="GL25">
            <v>0</v>
          </cell>
          <cell r="GM25">
            <v>0</v>
          </cell>
          <cell r="GN25">
            <v>0</v>
          </cell>
          <cell r="GO25">
            <v>0</v>
          </cell>
          <cell r="GP25">
            <v>0</v>
          </cell>
          <cell r="GQ25">
            <v>0</v>
          </cell>
          <cell r="GR25">
            <v>0</v>
          </cell>
          <cell r="GS25">
            <v>0</v>
          </cell>
          <cell r="GT25">
            <v>0</v>
          </cell>
          <cell r="GU25">
            <v>0</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0</v>
          </cell>
          <cell r="HS25">
            <v>0</v>
          </cell>
          <cell r="HT25">
            <v>0</v>
          </cell>
          <cell r="HU25">
            <v>0</v>
          </cell>
          <cell r="HV25">
            <v>0</v>
          </cell>
          <cell r="HW25">
            <v>0</v>
          </cell>
          <cell r="HX25">
            <v>0</v>
          </cell>
          <cell r="HY25">
            <v>0</v>
          </cell>
          <cell r="HZ25">
            <v>0</v>
          </cell>
          <cell r="IA25">
            <v>0</v>
          </cell>
          <cell r="IB25">
            <v>0</v>
          </cell>
          <cell r="IC25">
            <v>0</v>
          </cell>
          <cell r="ID25">
            <v>0</v>
          </cell>
          <cell r="IE25">
            <v>0</v>
          </cell>
          <cell r="IF25">
            <v>0</v>
          </cell>
          <cell r="IG25">
            <v>0</v>
          </cell>
          <cell r="IH25">
            <v>0</v>
          </cell>
          <cell r="II25">
            <v>0</v>
          </cell>
          <cell r="IJ25">
            <v>0</v>
          </cell>
          <cell r="IK25">
            <v>0</v>
          </cell>
          <cell r="IL25">
            <v>0</v>
          </cell>
          <cell r="IM25">
            <v>0</v>
          </cell>
          <cell r="IN25">
            <v>0</v>
          </cell>
          <cell r="IO25">
            <v>0</v>
          </cell>
          <cell r="IP25">
            <v>0</v>
          </cell>
          <cell r="IQ25">
            <v>0</v>
          </cell>
          <cell r="IR25">
            <v>0</v>
          </cell>
          <cell r="IS25">
            <v>0</v>
          </cell>
          <cell r="IT25">
            <v>0</v>
          </cell>
          <cell r="IU25">
            <v>0</v>
          </cell>
          <cell r="IV25">
            <v>0</v>
          </cell>
          <cell r="IW25">
            <v>0</v>
          </cell>
          <cell r="IX25">
            <v>0</v>
          </cell>
          <cell r="IY25">
            <v>0</v>
          </cell>
          <cell r="IZ25">
            <v>0</v>
          </cell>
          <cell r="JA25">
            <v>0</v>
          </cell>
          <cell r="JB25">
            <v>0</v>
          </cell>
          <cell r="JC25">
            <v>0</v>
          </cell>
          <cell r="JD25">
            <v>0</v>
          </cell>
          <cell r="JE25">
            <v>0</v>
          </cell>
          <cell r="JF25">
            <v>0</v>
          </cell>
          <cell r="JG25">
            <v>0</v>
          </cell>
          <cell r="JH25">
            <v>0</v>
          </cell>
          <cell r="JI25">
            <v>0</v>
          </cell>
          <cell r="JJ25">
            <v>0</v>
          </cell>
          <cell r="JK25">
            <v>0</v>
          </cell>
          <cell r="JL25">
            <v>0</v>
          </cell>
          <cell r="JM25">
            <v>0</v>
          </cell>
          <cell r="JN25">
            <v>0</v>
          </cell>
          <cell r="JO25">
            <v>0</v>
          </cell>
          <cell r="JP25">
            <v>0</v>
          </cell>
          <cell r="JQ25">
            <v>0</v>
          </cell>
          <cell r="JR25">
            <v>0</v>
          </cell>
          <cell r="JS25">
            <v>0</v>
          </cell>
          <cell r="JT25">
            <v>0</v>
          </cell>
          <cell r="JU25">
            <v>0</v>
          </cell>
          <cell r="JV25">
            <v>0</v>
          </cell>
          <cell r="JW25">
            <v>0</v>
          </cell>
          <cell r="JX25">
            <v>0</v>
          </cell>
          <cell r="JY25">
            <v>0</v>
          </cell>
          <cell r="JZ25">
            <v>0</v>
          </cell>
          <cell r="KA25">
            <v>0</v>
          </cell>
          <cell r="KB25">
            <v>0</v>
          </cell>
          <cell r="KC25">
            <v>0</v>
          </cell>
          <cell r="KD25">
            <v>0</v>
          </cell>
          <cell r="KE25">
            <v>0</v>
          </cell>
          <cell r="KF25">
            <v>0</v>
          </cell>
          <cell r="KG25">
            <v>0</v>
          </cell>
          <cell r="KH25">
            <v>0</v>
          </cell>
          <cell r="KI25">
            <v>0</v>
          </cell>
          <cell r="KJ25">
            <v>0</v>
          </cell>
          <cell r="KK25">
            <v>0</v>
          </cell>
          <cell r="KL25">
            <v>0</v>
          </cell>
          <cell r="KM25">
            <v>0</v>
          </cell>
          <cell r="KN25">
            <v>0</v>
          </cell>
          <cell r="KO25">
            <v>0</v>
          </cell>
          <cell r="KP25">
            <v>0</v>
          </cell>
          <cell r="KQ25">
            <v>0</v>
          </cell>
          <cell r="KR25">
            <v>0</v>
          </cell>
          <cell r="KS25">
            <v>0</v>
          </cell>
          <cell r="KT25">
            <v>0</v>
          </cell>
          <cell r="KU25">
            <v>0</v>
          </cell>
          <cell r="KV25">
            <v>0</v>
          </cell>
          <cell r="KW25">
            <v>0</v>
          </cell>
          <cell r="KX25">
            <v>0</v>
          </cell>
          <cell r="KY25">
            <v>0</v>
          </cell>
          <cell r="KZ25">
            <v>0</v>
          </cell>
          <cell r="LA25">
            <v>0</v>
          </cell>
          <cell r="LB25">
            <v>0</v>
          </cell>
          <cell r="LC25">
            <v>0</v>
          </cell>
          <cell r="LD25">
            <v>0</v>
          </cell>
          <cell r="LE25">
            <v>0</v>
          </cell>
          <cell r="LF25">
            <v>0</v>
          </cell>
          <cell r="LG25">
            <v>0</v>
          </cell>
          <cell r="LH25">
            <v>0</v>
          </cell>
          <cell r="LI25">
            <v>0</v>
          </cell>
          <cell r="LJ25">
            <v>0</v>
          </cell>
          <cell r="LK25">
            <v>0</v>
          </cell>
          <cell r="LL25">
            <v>0</v>
          </cell>
          <cell r="LQ25">
            <v>0</v>
          </cell>
          <cell r="LR25">
            <v>0</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v>2018</v>
          </cell>
          <cell r="OM25">
            <v>2018</v>
          </cell>
          <cell r="ON25">
            <v>2019</v>
          </cell>
          <cell r="OO25">
            <v>2019</v>
          </cell>
          <cell r="OP25" t="str">
            <v>з</v>
          </cell>
          <cell r="OR25">
            <v>0</v>
          </cell>
          <cell r="OT25">
            <v>57.017072322850488</v>
          </cell>
        </row>
        <row r="26">
          <cell r="A26" t="str">
            <v>I_Che152</v>
          </cell>
          <cell r="B26" t="str">
            <v>1.1.3.1</v>
          </cell>
          <cell r="C26" t="str">
            <v>Строительство ВЛ-110кВ  Грозненская ТЭС-Грозный с отпайкой на ПС Южная 1,2 цепь (2 цепная) протяженностью 2 км каждая в рамках осуществления ТП энерге</v>
          </cell>
          <cell r="D26" t="str">
            <v>I_Che152</v>
          </cell>
          <cell r="E26">
            <v>32.101498262255298</v>
          </cell>
          <cell r="H26">
            <v>29.797130832000001</v>
          </cell>
          <cell r="J26">
            <v>32.101498262255298</v>
          </cell>
          <cell r="K26">
            <v>5.4365093802552984</v>
          </cell>
          <cell r="L26">
            <v>26.664988881999999</v>
          </cell>
          <cell r="M26">
            <v>0</v>
          </cell>
          <cell r="N26">
            <v>0</v>
          </cell>
          <cell r="O26">
            <v>0</v>
          </cell>
          <cell r="P26">
            <v>22.36040865</v>
          </cell>
          <cell r="Q26">
            <v>4.3045802320000002</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t="str">
            <v/>
          </cell>
          <cell r="BC26" t="str">
            <v/>
          </cell>
          <cell r="BD26" t="str">
            <v/>
          </cell>
          <cell r="BE26" t="str">
            <v/>
          </cell>
          <cell r="BF26">
            <v>0</v>
          </cell>
          <cell r="BG26">
            <v>3.1321419500000003</v>
          </cell>
          <cell r="BH26">
            <v>0</v>
          </cell>
          <cell r="BI26">
            <v>0</v>
          </cell>
          <cell r="BJ26">
            <v>0</v>
          </cell>
          <cell r="BK26">
            <v>3.1321419500000003</v>
          </cell>
          <cell r="BL26">
            <v>0</v>
          </cell>
          <cell r="BM26">
            <v>0.83635194999999996</v>
          </cell>
          <cell r="BN26">
            <v>0</v>
          </cell>
          <cell r="BO26">
            <v>0</v>
          </cell>
          <cell r="BP26">
            <v>0</v>
          </cell>
          <cell r="BQ26">
            <v>0.83635194999999996</v>
          </cell>
          <cell r="BR26">
            <v>0</v>
          </cell>
          <cell r="BS26">
            <v>2.2957900000000002</v>
          </cell>
          <cell r="BT26">
            <v>0</v>
          </cell>
          <cell r="BU26">
            <v>0</v>
          </cell>
          <cell r="BV26">
            <v>0</v>
          </cell>
          <cell r="BW26">
            <v>2.2957900000000002</v>
          </cell>
          <cell r="BX26">
            <v>0</v>
          </cell>
          <cell r="BY26">
            <v>0</v>
          </cell>
          <cell r="BZ26">
            <v>0</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v>1</v>
          </cell>
          <cell r="CR26">
            <v>2</v>
          </cell>
          <cell r="CS26" t="str">
            <v/>
          </cell>
          <cell r="CT26" t="str">
            <v/>
          </cell>
          <cell r="CU26" t="str">
            <v>1 2</v>
          </cell>
          <cell r="CX26">
            <v>27.204659544284151</v>
          </cell>
          <cell r="CY26">
            <v>1.0667270768338888</v>
          </cell>
          <cell r="CZ26">
            <v>22.243532028215427</v>
          </cell>
          <cell r="DA26">
            <v>0</v>
          </cell>
          <cell r="DB26">
            <v>3.894400439234833</v>
          </cell>
          <cell r="DE26">
            <v>102.79228253999999</v>
          </cell>
          <cell r="DG26">
            <v>27.204659544284151</v>
          </cell>
          <cell r="DH26">
            <v>22.644722854284151</v>
          </cell>
          <cell r="DI26">
            <v>4.5599366900000007</v>
          </cell>
          <cell r="DJ26">
            <v>4.5599366900000007</v>
          </cell>
          <cell r="DK26">
            <v>0</v>
          </cell>
          <cell r="DL26">
            <v>0</v>
          </cell>
          <cell r="DM26">
            <v>0</v>
          </cell>
          <cell r="DN26">
            <v>0</v>
          </cell>
          <cell r="DS26">
            <v>0</v>
          </cell>
          <cell r="DT26">
            <v>0</v>
          </cell>
          <cell r="DU26">
            <v>0</v>
          </cell>
          <cell r="DV26">
            <v>0</v>
          </cell>
          <cell r="DW26">
            <v>0</v>
          </cell>
          <cell r="DX26">
            <v>1</v>
          </cell>
          <cell r="DY26">
            <v>2</v>
          </cell>
          <cell r="DZ26" t="str">
            <v/>
          </cell>
          <cell r="EA26" t="str">
            <v/>
          </cell>
          <cell r="EB26" t="str">
            <v>1 2</v>
          </cell>
          <cell r="EC26">
            <v>98.232345849999987</v>
          </cell>
          <cell r="ED26">
            <v>0</v>
          </cell>
          <cell r="EE26">
            <v>94.090279620000004</v>
          </cell>
          <cell r="EF26">
            <v>0</v>
          </cell>
          <cell r="EG26">
            <v>4.1420662300000002</v>
          </cell>
          <cell r="EH26">
            <v>95.867375849999988</v>
          </cell>
          <cell r="EI26">
            <v>0</v>
          </cell>
          <cell r="EJ26">
            <v>94.090279620000004</v>
          </cell>
          <cell r="EK26">
            <v>0</v>
          </cell>
          <cell r="EL26">
            <v>1.7770962299999999</v>
          </cell>
          <cell r="EM26">
            <v>2.36497</v>
          </cell>
          <cell r="EN26">
            <v>0</v>
          </cell>
          <cell r="EO26">
            <v>0</v>
          </cell>
          <cell r="EP26">
            <v>0</v>
          </cell>
          <cell r="EQ26">
            <v>2.36497</v>
          </cell>
          <cell r="ER26">
            <v>0</v>
          </cell>
          <cell r="ES26">
            <v>0</v>
          </cell>
          <cell r="ET26">
            <v>0</v>
          </cell>
          <cell r="EU26">
            <v>0</v>
          </cell>
          <cell r="EV26">
            <v>0</v>
          </cell>
          <cell r="EW26">
            <v>0</v>
          </cell>
          <cell r="EX26">
            <v>0</v>
          </cell>
          <cell r="EY26">
            <v>0</v>
          </cell>
          <cell r="EZ26">
            <v>0</v>
          </cell>
          <cell r="FA26">
            <v>0</v>
          </cell>
          <cell r="FB26">
            <v>0</v>
          </cell>
          <cell r="FC26">
            <v>0</v>
          </cell>
          <cell r="FD26">
            <v>0</v>
          </cell>
          <cell r="FE26">
            <v>0</v>
          </cell>
          <cell r="FF26">
            <v>0</v>
          </cell>
          <cell r="FG26" t="str">
            <v/>
          </cell>
          <cell r="FH26" t="str">
            <v/>
          </cell>
          <cell r="FI26" t="str">
            <v/>
          </cell>
          <cell r="FJ26" t="str">
            <v/>
          </cell>
          <cell r="FK26">
            <v>0</v>
          </cell>
          <cell r="FN26">
            <v>27.204659544284151</v>
          </cell>
          <cell r="FO26">
            <v>0</v>
          </cell>
          <cell r="FP26">
            <v>0</v>
          </cell>
          <cell r="FQ26">
            <v>0</v>
          </cell>
          <cell r="FR26">
            <v>2</v>
          </cell>
          <cell r="FS26">
            <v>0</v>
          </cell>
          <cell r="FT26">
            <v>2</v>
          </cell>
          <cell r="FU26">
            <v>0</v>
          </cell>
          <cell r="FV26">
            <v>0</v>
          </cell>
          <cell r="FW26">
            <v>0</v>
          </cell>
          <cell r="FX26">
            <v>0</v>
          </cell>
          <cell r="FZ26">
            <v>0</v>
          </cell>
          <cell r="GA26">
            <v>0</v>
          </cell>
          <cell r="GB26">
            <v>0</v>
          </cell>
          <cell r="GC26">
            <v>0</v>
          </cell>
          <cell r="GD26">
            <v>0</v>
          </cell>
          <cell r="GE26">
            <v>0</v>
          </cell>
          <cell r="GF26">
            <v>0</v>
          </cell>
          <cell r="GG26">
            <v>0</v>
          </cell>
          <cell r="GH26">
            <v>0</v>
          </cell>
          <cell r="GI26">
            <v>0</v>
          </cell>
          <cell r="GJ26">
            <v>0</v>
          </cell>
          <cell r="GK26">
            <v>0</v>
          </cell>
          <cell r="GL26">
            <v>0</v>
          </cell>
          <cell r="GM26">
            <v>0</v>
          </cell>
          <cell r="GN26">
            <v>0</v>
          </cell>
          <cell r="GO26">
            <v>0</v>
          </cell>
          <cell r="GP26">
            <v>0</v>
          </cell>
          <cell r="GQ26">
            <v>0</v>
          </cell>
          <cell r="GR26">
            <v>0</v>
          </cell>
          <cell r="GS26">
            <v>0</v>
          </cell>
          <cell r="GT26">
            <v>0</v>
          </cell>
          <cell r="GU26">
            <v>0</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0</v>
          </cell>
          <cell r="HS26">
            <v>0</v>
          </cell>
          <cell r="HT26">
            <v>0</v>
          </cell>
          <cell r="HU26">
            <v>0</v>
          </cell>
          <cell r="HV26">
            <v>0</v>
          </cell>
          <cell r="HW26">
            <v>0</v>
          </cell>
          <cell r="HX26">
            <v>0</v>
          </cell>
          <cell r="HY26">
            <v>0</v>
          </cell>
          <cell r="HZ26">
            <v>0</v>
          </cell>
          <cell r="IA26">
            <v>0</v>
          </cell>
          <cell r="IB26">
            <v>0</v>
          </cell>
          <cell r="IC26">
            <v>0</v>
          </cell>
          <cell r="ID26">
            <v>0</v>
          </cell>
          <cell r="IE26">
            <v>0</v>
          </cell>
          <cell r="IF26">
            <v>0</v>
          </cell>
          <cell r="IG26">
            <v>0</v>
          </cell>
          <cell r="IH26">
            <v>0</v>
          </cell>
          <cell r="II26">
            <v>0</v>
          </cell>
          <cell r="IJ26">
            <v>0</v>
          </cell>
          <cell r="IK26">
            <v>0</v>
          </cell>
          <cell r="IL26">
            <v>0</v>
          </cell>
          <cell r="IM26">
            <v>0</v>
          </cell>
          <cell r="IN26">
            <v>0</v>
          </cell>
          <cell r="IO26">
            <v>0</v>
          </cell>
          <cell r="IP26">
            <v>0</v>
          </cell>
          <cell r="IQ26">
            <v>0</v>
          </cell>
          <cell r="IR26">
            <v>0</v>
          </cell>
          <cell r="IS26">
            <v>0</v>
          </cell>
          <cell r="IT26">
            <v>0</v>
          </cell>
          <cell r="IU26">
            <v>0</v>
          </cell>
          <cell r="IV26">
            <v>0</v>
          </cell>
          <cell r="IW26">
            <v>0</v>
          </cell>
          <cell r="IX26">
            <v>0</v>
          </cell>
          <cell r="IY26">
            <v>102.79228254</v>
          </cell>
          <cell r="IZ26">
            <v>0</v>
          </cell>
          <cell r="JA26">
            <v>0</v>
          </cell>
          <cell r="JB26">
            <v>0</v>
          </cell>
          <cell r="JC26">
            <v>3.4590000000000001</v>
          </cell>
          <cell r="JD26">
            <v>3.4590000000000001</v>
          </cell>
          <cell r="JE26">
            <v>0</v>
          </cell>
          <cell r="JF26">
            <v>0</v>
          </cell>
          <cell r="JG26">
            <v>0</v>
          </cell>
          <cell r="JH26">
            <v>0</v>
          </cell>
          <cell r="JI26">
            <v>0</v>
          </cell>
          <cell r="JJ26">
            <v>0</v>
          </cell>
          <cell r="JK26">
            <v>0</v>
          </cell>
          <cell r="JL26">
            <v>0</v>
          </cell>
          <cell r="JM26">
            <v>0</v>
          </cell>
          <cell r="JN26">
            <v>0</v>
          </cell>
          <cell r="JO26">
            <v>0</v>
          </cell>
          <cell r="JP26">
            <v>0</v>
          </cell>
          <cell r="JQ26">
            <v>0</v>
          </cell>
          <cell r="JR26">
            <v>0</v>
          </cell>
          <cell r="JS26">
            <v>0</v>
          </cell>
          <cell r="JT26">
            <v>0</v>
          </cell>
          <cell r="JU26">
            <v>102.79228254</v>
          </cell>
          <cell r="JV26">
            <v>0</v>
          </cell>
          <cell r="JW26">
            <v>0</v>
          </cell>
          <cell r="JX26">
            <v>0</v>
          </cell>
          <cell r="JY26">
            <v>3.4590000000000001</v>
          </cell>
          <cell r="JZ26">
            <v>3.4590000000000001</v>
          </cell>
          <cell r="KA26">
            <v>0</v>
          </cell>
          <cell r="KB26">
            <v>0</v>
          </cell>
          <cell r="KC26">
            <v>0</v>
          </cell>
          <cell r="KD26">
            <v>0</v>
          </cell>
          <cell r="KE26">
            <v>0</v>
          </cell>
          <cell r="KF26">
            <v>0</v>
          </cell>
          <cell r="KG26">
            <v>0</v>
          </cell>
          <cell r="KH26">
            <v>0</v>
          </cell>
          <cell r="KI26">
            <v>0</v>
          </cell>
          <cell r="KJ26">
            <v>0</v>
          </cell>
          <cell r="KK26">
            <v>0</v>
          </cell>
          <cell r="KL26">
            <v>0</v>
          </cell>
          <cell r="KM26">
            <v>0</v>
          </cell>
          <cell r="KN26">
            <v>0</v>
          </cell>
          <cell r="KO26">
            <v>0</v>
          </cell>
          <cell r="KP26">
            <v>0</v>
          </cell>
          <cell r="KQ26">
            <v>0</v>
          </cell>
          <cell r="KR26">
            <v>0</v>
          </cell>
          <cell r="KS26">
            <v>0</v>
          </cell>
          <cell r="KT26">
            <v>0</v>
          </cell>
          <cell r="KU26">
            <v>0</v>
          </cell>
          <cell r="KV26">
            <v>0</v>
          </cell>
          <cell r="KW26">
            <v>0</v>
          </cell>
          <cell r="KX26">
            <v>0</v>
          </cell>
          <cell r="KY26">
            <v>0</v>
          </cell>
          <cell r="KZ26">
            <v>0</v>
          </cell>
          <cell r="LA26">
            <v>0</v>
          </cell>
          <cell r="LB26">
            <v>0</v>
          </cell>
          <cell r="LC26">
            <v>0</v>
          </cell>
          <cell r="LD26">
            <v>0</v>
          </cell>
          <cell r="LE26">
            <v>0</v>
          </cell>
          <cell r="LF26">
            <v>0</v>
          </cell>
          <cell r="LG26">
            <v>0</v>
          </cell>
          <cell r="LH26">
            <v>0</v>
          </cell>
          <cell r="LI26">
            <v>0</v>
          </cell>
          <cell r="LJ26">
            <v>0</v>
          </cell>
          <cell r="LK26">
            <v>0</v>
          </cell>
          <cell r="LL26">
            <v>0</v>
          </cell>
          <cell r="LQ26">
            <v>0</v>
          </cell>
          <cell r="LR26">
            <v>0</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v>2018</v>
          </cell>
          <cell r="OM26">
            <v>2019</v>
          </cell>
          <cell r="ON26">
            <v>2019</v>
          </cell>
          <cell r="OO26">
            <v>2019</v>
          </cell>
          <cell r="OP26" t="str">
            <v>з</v>
          </cell>
          <cell r="OR26">
            <v>0</v>
          </cell>
          <cell r="OT26">
            <v>32.101498262255298</v>
          </cell>
        </row>
        <row r="27">
          <cell r="A27" t="str">
            <v>I_Che153</v>
          </cell>
          <cell r="B27" t="str">
            <v>1.1.3.1</v>
          </cell>
          <cell r="C27" t="str">
            <v>Строительство ВЛ-110кВ Грозненская ТЭС-Плиево-Новая (до границы с Республикой Ингушетия) с организацией схемы плавки гололеда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7" t="str">
            <v>I_Che153</v>
          </cell>
          <cell r="E27">
            <v>561.23955774133265</v>
          </cell>
          <cell r="H27">
            <v>127.04359942000001</v>
          </cell>
          <cell r="J27">
            <v>561.23955774133265</v>
          </cell>
          <cell r="K27">
            <v>486.98321474133263</v>
          </cell>
          <cell r="L27">
            <v>74.256343000000001</v>
          </cell>
          <cell r="M27">
            <v>0</v>
          </cell>
          <cell r="N27">
            <v>0</v>
          </cell>
          <cell r="O27">
            <v>0</v>
          </cell>
          <cell r="P27">
            <v>74.256343000000001</v>
          </cell>
          <cell r="Q27">
            <v>0</v>
          </cell>
          <cell r="R27">
            <v>168.37186732239959</v>
          </cell>
          <cell r="S27">
            <v>0</v>
          </cell>
          <cell r="T27">
            <v>0</v>
          </cell>
          <cell r="U27">
            <v>0</v>
          </cell>
          <cell r="V27">
            <v>168.37186732239959</v>
          </cell>
          <cell r="W27">
            <v>0</v>
          </cell>
          <cell r="X27">
            <v>168.37186732239959</v>
          </cell>
          <cell r="Y27">
            <v>0</v>
          </cell>
          <cell r="Z27">
            <v>0</v>
          </cell>
          <cell r="AA27">
            <v>0</v>
          </cell>
          <cell r="AB27">
            <v>168.37186732239959</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v>1</v>
          </cell>
          <cell r="BC27" t="str">
            <v/>
          </cell>
          <cell r="BD27" t="str">
            <v/>
          </cell>
          <cell r="BE27" t="str">
            <v/>
          </cell>
          <cell r="BF27" t="str">
            <v>1</v>
          </cell>
          <cell r="BG27">
            <v>52.787256420000006</v>
          </cell>
          <cell r="BH27">
            <v>0</v>
          </cell>
          <cell r="BI27">
            <v>0</v>
          </cell>
          <cell r="BJ27">
            <v>0</v>
          </cell>
          <cell r="BK27">
            <v>52.787256420000006</v>
          </cell>
          <cell r="BL27">
            <v>0</v>
          </cell>
          <cell r="BM27">
            <v>50.136670700000003</v>
          </cell>
          <cell r="BN27">
            <v>0</v>
          </cell>
          <cell r="BO27">
            <v>0</v>
          </cell>
          <cell r="BP27">
            <v>0</v>
          </cell>
          <cell r="BQ27">
            <v>50.136670700000003</v>
          </cell>
          <cell r="BR27">
            <v>0</v>
          </cell>
          <cell r="BS27">
            <v>2.65058572</v>
          </cell>
          <cell r="BT27">
            <v>0</v>
          </cell>
          <cell r="BU27">
            <v>0</v>
          </cell>
          <cell r="BV27">
            <v>0</v>
          </cell>
          <cell r="BW27">
            <v>2.65058572</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v>1</v>
          </cell>
          <cell r="CR27">
            <v>2</v>
          </cell>
          <cell r="CS27" t="str">
            <v/>
          </cell>
          <cell r="CT27" t="str">
            <v/>
          </cell>
          <cell r="CU27" t="str">
            <v>1 2</v>
          </cell>
          <cell r="CX27">
            <v>475.62674384858701</v>
          </cell>
          <cell r="CY27">
            <v>18.649890666843731</v>
          </cell>
          <cell r="CZ27">
            <v>388.88995074723192</v>
          </cell>
          <cell r="DA27">
            <v>0</v>
          </cell>
          <cell r="DB27">
            <v>68.086902434511359</v>
          </cell>
          <cell r="DE27">
            <v>401.58630275000002</v>
          </cell>
          <cell r="DG27">
            <v>475.62674384858701</v>
          </cell>
          <cell r="DH27">
            <v>467.36288981858701</v>
          </cell>
          <cell r="DI27">
            <v>8.263854030000001</v>
          </cell>
          <cell r="DJ27">
            <v>8.263854030000001</v>
          </cell>
          <cell r="DK27">
            <v>0</v>
          </cell>
          <cell r="DL27">
            <v>0</v>
          </cell>
          <cell r="DM27">
            <v>0</v>
          </cell>
          <cell r="DN27">
            <v>142.68802315457594</v>
          </cell>
          <cell r="DS27">
            <v>142.68802315457594</v>
          </cell>
          <cell r="DT27">
            <v>0</v>
          </cell>
          <cell r="DU27">
            <v>0</v>
          </cell>
          <cell r="DV27">
            <v>0</v>
          </cell>
          <cell r="DW27">
            <v>0</v>
          </cell>
          <cell r="DX27">
            <v>1</v>
          </cell>
          <cell r="DY27">
            <v>2</v>
          </cell>
          <cell r="DZ27" t="str">
            <v/>
          </cell>
          <cell r="EA27" t="str">
            <v/>
          </cell>
          <cell r="EB27" t="str">
            <v>1 2</v>
          </cell>
          <cell r="EC27">
            <v>393.32244872000001</v>
          </cell>
          <cell r="ED27">
            <v>0</v>
          </cell>
          <cell r="EE27">
            <v>386.53098899999998</v>
          </cell>
          <cell r="EF27">
            <v>0</v>
          </cell>
          <cell r="EG27">
            <v>6.7914597200000006</v>
          </cell>
          <cell r="EH27">
            <v>1.4571099999999999</v>
          </cell>
          <cell r="EI27">
            <v>0</v>
          </cell>
          <cell r="EJ27">
            <v>0</v>
          </cell>
          <cell r="EK27">
            <v>0</v>
          </cell>
          <cell r="EL27">
            <v>1.4571099999999999</v>
          </cell>
          <cell r="EM27">
            <v>391.86533872000001</v>
          </cell>
          <cell r="EN27">
            <v>0</v>
          </cell>
          <cell r="EO27">
            <v>386.53098899999998</v>
          </cell>
          <cell r="EP27">
            <v>0</v>
          </cell>
          <cell r="EQ27">
            <v>5.3343497200000005</v>
          </cell>
          <cell r="ER27">
            <v>0</v>
          </cell>
          <cell r="ES27">
            <v>0</v>
          </cell>
          <cell r="ET27">
            <v>0</v>
          </cell>
          <cell r="EU27">
            <v>0</v>
          </cell>
          <cell r="EV27">
            <v>0</v>
          </cell>
          <cell r="EW27">
            <v>0</v>
          </cell>
          <cell r="EX27">
            <v>0</v>
          </cell>
          <cell r="EY27">
            <v>0</v>
          </cell>
          <cell r="EZ27">
            <v>0</v>
          </cell>
          <cell r="FA27">
            <v>0</v>
          </cell>
          <cell r="FB27">
            <v>0</v>
          </cell>
          <cell r="FC27">
            <v>0</v>
          </cell>
          <cell r="FD27">
            <v>0</v>
          </cell>
          <cell r="FE27">
            <v>0</v>
          </cell>
          <cell r="FF27">
            <v>0</v>
          </cell>
          <cell r="FG27" t="str">
            <v/>
          </cell>
          <cell r="FH27" t="str">
            <v/>
          </cell>
          <cell r="FI27" t="str">
            <v/>
          </cell>
          <cell r="FJ27">
            <v>4</v>
          </cell>
          <cell r="FK27" t="str">
            <v>4</v>
          </cell>
          <cell r="FN27">
            <v>475.62674384858701</v>
          </cell>
          <cell r="FO27">
            <v>0</v>
          </cell>
          <cell r="FP27">
            <v>0</v>
          </cell>
          <cell r="FQ27">
            <v>0</v>
          </cell>
          <cell r="FR27">
            <v>53</v>
          </cell>
          <cell r="FS27">
            <v>53</v>
          </cell>
          <cell r="FT27">
            <v>0</v>
          </cell>
          <cell r="FU27">
            <v>0</v>
          </cell>
          <cell r="FV27">
            <v>0</v>
          </cell>
          <cell r="FW27">
            <v>0</v>
          </cell>
          <cell r="FX27">
            <v>0</v>
          </cell>
          <cell r="FZ27">
            <v>0</v>
          </cell>
          <cell r="GA27">
            <v>0</v>
          </cell>
          <cell r="GB27">
            <v>0</v>
          </cell>
          <cell r="GC27">
            <v>0</v>
          </cell>
          <cell r="GD27">
            <v>0</v>
          </cell>
          <cell r="GE27">
            <v>0</v>
          </cell>
          <cell r="GF27">
            <v>0</v>
          </cell>
          <cell r="GG27">
            <v>0</v>
          </cell>
          <cell r="GH27">
            <v>0</v>
          </cell>
          <cell r="GI27">
            <v>0</v>
          </cell>
          <cell r="GJ27">
            <v>0</v>
          </cell>
          <cell r="GK27">
            <v>475.62674384858701</v>
          </cell>
          <cell r="GL27">
            <v>0</v>
          </cell>
          <cell r="GM27">
            <v>0</v>
          </cell>
          <cell r="GN27">
            <v>0</v>
          </cell>
          <cell r="GO27">
            <v>53</v>
          </cell>
          <cell r="GP27">
            <v>53</v>
          </cell>
          <cell r="GQ27">
            <v>0</v>
          </cell>
          <cell r="GR27">
            <v>0</v>
          </cell>
          <cell r="GS27">
            <v>0</v>
          </cell>
          <cell r="GT27">
            <v>0</v>
          </cell>
          <cell r="GU27">
            <v>0</v>
          </cell>
          <cell r="GV27">
            <v>475.62674384858701</v>
          </cell>
          <cell r="GW27">
            <v>0</v>
          </cell>
          <cell r="GX27">
            <v>0</v>
          </cell>
          <cell r="GY27">
            <v>0</v>
          </cell>
          <cell r="GZ27">
            <v>53</v>
          </cell>
          <cell r="HA27">
            <v>53</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0</v>
          </cell>
          <cell r="HS27">
            <v>0</v>
          </cell>
          <cell r="HT27">
            <v>0</v>
          </cell>
          <cell r="HU27">
            <v>0</v>
          </cell>
          <cell r="HV27">
            <v>0</v>
          </cell>
          <cell r="HW27">
            <v>0</v>
          </cell>
          <cell r="HX27">
            <v>0</v>
          </cell>
          <cell r="HY27">
            <v>0</v>
          </cell>
          <cell r="HZ27">
            <v>0</v>
          </cell>
          <cell r="IA27">
            <v>0</v>
          </cell>
          <cell r="IB27">
            <v>0</v>
          </cell>
          <cell r="IC27">
            <v>0</v>
          </cell>
          <cell r="ID27">
            <v>0</v>
          </cell>
          <cell r="IE27">
            <v>0</v>
          </cell>
          <cell r="IF27">
            <v>0</v>
          </cell>
          <cell r="IG27">
            <v>0</v>
          </cell>
          <cell r="IH27">
            <v>0</v>
          </cell>
          <cell r="II27">
            <v>0</v>
          </cell>
          <cell r="IJ27">
            <v>0</v>
          </cell>
          <cell r="IK27">
            <v>0</v>
          </cell>
          <cell r="IL27">
            <v>0</v>
          </cell>
          <cell r="IM27">
            <v>0</v>
          </cell>
          <cell r="IN27">
            <v>0</v>
          </cell>
          <cell r="IO27">
            <v>0</v>
          </cell>
          <cell r="IP27">
            <v>0</v>
          </cell>
          <cell r="IQ27">
            <v>0</v>
          </cell>
          <cell r="IR27">
            <v>0</v>
          </cell>
          <cell r="IS27">
            <v>0</v>
          </cell>
          <cell r="IT27">
            <v>0</v>
          </cell>
          <cell r="IU27">
            <v>0</v>
          </cell>
          <cell r="IV27">
            <v>0</v>
          </cell>
          <cell r="IW27">
            <v>0</v>
          </cell>
          <cell r="IX27">
            <v>0</v>
          </cell>
          <cell r="IY27">
            <v>0</v>
          </cell>
          <cell r="IZ27">
            <v>0</v>
          </cell>
          <cell r="JA27">
            <v>0</v>
          </cell>
          <cell r="JB27">
            <v>0</v>
          </cell>
          <cell r="JC27">
            <v>0</v>
          </cell>
          <cell r="JD27">
            <v>0</v>
          </cell>
          <cell r="JE27">
            <v>0</v>
          </cell>
          <cell r="JF27">
            <v>0</v>
          </cell>
          <cell r="JG27">
            <v>0</v>
          </cell>
          <cell r="JH27">
            <v>0</v>
          </cell>
          <cell r="JI27">
            <v>0</v>
          </cell>
          <cell r="JJ27">
            <v>0</v>
          </cell>
          <cell r="JK27">
            <v>0</v>
          </cell>
          <cell r="JL27">
            <v>0</v>
          </cell>
          <cell r="JM27">
            <v>0</v>
          </cell>
          <cell r="JN27">
            <v>0</v>
          </cell>
          <cell r="JO27">
            <v>0</v>
          </cell>
          <cell r="JP27">
            <v>0</v>
          </cell>
          <cell r="JQ27">
            <v>0</v>
          </cell>
          <cell r="JR27">
            <v>0</v>
          </cell>
          <cell r="JS27">
            <v>0</v>
          </cell>
          <cell r="JT27">
            <v>0</v>
          </cell>
          <cell r="JU27">
            <v>0</v>
          </cell>
          <cell r="JV27">
            <v>0</v>
          </cell>
          <cell r="JW27">
            <v>0</v>
          </cell>
          <cell r="JX27">
            <v>0</v>
          </cell>
          <cell r="JY27">
            <v>0</v>
          </cell>
          <cell r="JZ27">
            <v>0</v>
          </cell>
          <cell r="KA27">
            <v>0</v>
          </cell>
          <cell r="KB27">
            <v>0</v>
          </cell>
          <cell r="KC27">
            <v>0</v>
          </cell>
          <cell r="KD27">
            <v>0</v>
          </cell>
          <cell r="KE27">
            <v>0</v>
          </cell>
          <cell r="KF27">
            <v>0</v>
          </cell>
          <cell r="KG27">
            <v>0</v>
          </cell>
          <cell r="KH27">
            <v>0</v>
          </cell>
          <cell r="KI27">
            <v>0</v>
          </cell>
          <cell r="KJ27">
            <v>0</v>
          </cell>
          <cell r="KK27">
            <v>0</v>
          </cell>
          <cell r="KL27">
            <v>0</v>
          </cell>
          <cell r="KM27">
            <v>0</v>
          </cell>
          <cell r="KN27">
            <v>0</v>
          </cell>
          <cell r="KO27">
            <v>0</v>
          </cell>
          <cell r="KP27">
            <v>0</v>
          </cell>
          <cell r="KQ27">
            <v>0</v>
          </cell>
          <cell r="KR27">
            <v>0</v>
          </cell>
          <cell r="KS27">
            <v>0</v>
          </cell>
          <cell r="KT27">
            <v>0</v>
          </cell>
          <cell r="KU27">
            <v>0</v>
          </cell>
          <cell r="KV27">
            <v>0</v>
          </cell>
          <cell r="KW27">
            <v>0</v>
          </cell>
          <cell r="KX27">
            <v>0</v>
          </cell>
          <cell r="KY27">
            <v>0</v>
          </cell>
          <cell r="KZ27">
            <v>0</v>
          </cell>
          <cell r="LA27">
            <v>0</v>
          </cell>
          <cell r="LB27">
            <v>0</v>
          </cell>
          <cell r="LC27">
            <v>0</v>
          </cell>
          <cell r="LD27">
            <v>0</v>
          </cell>
          <cell r="LE27">
            <v>0</v>
          </cell>
          <cell r="LF27">
            <v>0</v>
          </cell>
          <cell r="LG27">
            <v>0</v>
          </cell>
          <cell r="LH27">
            <v>0</v>
          </cell>
          <cell r="LI27">
            <v>0</v>
          </cell>
          <cell r="LJ27">
            <v>0</v>
          </cell>
          <cell r="LK27">
            <v>0</v>
          </cell>
          <cell r="LL27">
            <v>0</v>
          </cell>
          <cell r="LQ27">
            <v>0</v>
          </cell>
          <cell r="LR27">
            <v>0</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v>2018</v>
          </cell>
          <cell r="OM27">
            <v>2019</v>
          </cell>
          <cell r="ON27">
            <v>2019</v>
          </cell>
          <cell r="OO27">
            <v>2019</v>
          </cell>
          <cell r="OP27" t="str">
            <v>с</v>
          </cell>
          <cell r="OR27">
            <v>0</v>
          </cell>
          <cell r="OT27">
            <v>561.23955774133265</v>
          </cell>
        </row>
        <row r="28">
          <cell r="A28" t="str">
            <v>Г</v>
          </cell>
          <cell r="B28" t="str">
            <v>1.1.3.1</v>
          </cell>
          <cell r="C28"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28" t="str">
            <v>Г</v>
          </cell>
          <cell r="E28">
            <v>0</v>
          </cell>
          <cell r="H28">
            <v>0</v>
          </cell>
          <cell r="J28">
            <v>852.29004287199996</v>
          </cell>
          <cell r="K28">
            <v>0</v>
          </cell>
          <cell r="L28">
            <v>852.29004287199996</v>
          </cell>
          <cell r="M28">
            <v>0</v>
          </cell>
          <cell r="N28">
            <v>0</v>
          </cell>
          <cell r="O28">
            <v>75.508838269152477</v>
          </cell>
          <cell r="P28">
            <v>178.17639041999999</v>
          </cell>
          <cell r="Q28">
            <v>598.60481432284746</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3812.2178934788185</v>
          </cell>
          <cell r="CY28">
            <v>572.7289210797162</v>
          </cell>
          <cell r="CZ28">
            <v>1552.4358180467182</v>
          </cell>
          <cell r="DA28">
            <v>1396.6332410204841</v>
          </cell>
          <cell r="DB28">
            <v>351.73938608438334</v>
          </cell>
          <cell r="DE28">
            <v>0</v>
          </cell>
          <cell r="DG28">
            <v>606.57616354999993</v>
          </cell>
          <cell r="DH28">
            <v>0</v>
          </cell>
          <cell r="DI28">
            <v>606.57616354999993</v>
          </cell>
          <cell r="DJ28">
            <v>38.906113530000006</v>
          </cell>
          <cell r="DK28">
            <v>197.33895278</v>
          </cell>
          <cell r="DL28">
            <v>344.75768944999993</v>
          </cell>
          <cell r="DM28">
            <v>25.573407790000001</v>
          </cell>
          <cell r="DN28">
            <v>277.00832313952753</v>
          </cell>
          <cell r="DS28">
            <v>142.68802315457594</v>
          </cell>
          <cell r="DT28">
            <v>56.493174655273869</v>
          </cell>
          <cell r="DU28">
            <v>49.232590688265262</v>
          </cell>
          <cell r="DV28">
            <v>28.594534641412469</v>
          </cell>
          <cell r="DW28">
            <v>49.232590688265262</v>
          </cell>
          <cell r="DX28" t="str">
            <v/>
          </cell>
          <cell r="DY28" t="str">
            <v/>
          </cell>
          <cell r="DZ28" t="str">
            <v/>
          </cell>
          <cell r="EA28" t="str">
            <v/>
          </cell>
          <cell r="EB28">
            <v>0</v>
          </cell>
          <cell r="EC28">
            <v>870.93788626000003</v>
          </cell>
          <cell r="ED28">
            <v>346.03663713000003</v>
          </cell>
          <cell r="EE28">
            <v>488.22764986999994</v>
          </cell>
          <cell r="EF28">
            <v>24.389055679999998</v>
          </cell>
          <cell r="EG28">
            <v>12.284543580000001</v>
          </cell>
          <cell r="EH28">
            <v>323.89559782000003</v>
          </cell>
          <cell r="EI28">
            <v>224.59279934</v>
          </cell>
          <cell r="EJ28">
            <v>95.952902250000008</v>
          </cell>
          <cell r="EK28">
            <v>0</v>
          </cell>
          <cell r="EL28">
            <v>3.3498962299999997</v>
          </cell>
          <cell r="EM28">
            <v>547.04228843999999</v>
          </cell>
          <cell r="EN28">
            <v>121.44383779</v>
          </cell>
          <cell r="EO28">
            <v>392.27474761999997</v>
          </cell>
          <cell r="EP28">
            <v>24.389055679999998</v>
          </cell>
          <cell r="EQ28">
            <v>8.9346473500000005</v>
          </cell>
          <cell r="ER28">
            <v>0</v>
          </cell>
          <cell r="ES28">
            <v>0</v>
          </cell>
          <cell r="ET28">
            <v>0</v>
          </cell>
          <cell r="EU28">
            <v>0</v>
          </cell>
          <cell r="EV28">
            <v>0</v>
          </cell>
          <cell r="EW28">
            <v>0</v>
          </cell>
          <cell r="EX28">
            <v>0</v>
          </cell>
          <cell r="EY28">
            <v>0</v>
          </cell>
          <cell r="EZ28">
            <v>0</v>
          </cell>
          <cell r="FA28">
            <v>0</v>
          </cell>
          <cell r="FB28">
            <v>0</v>
          </cell>
          <cell r="FC28">
            <v>0</v>
          </cell>
          <cell r="FD28">
            <v>0</v>
          </cell>
          <cell r="FE28">
            <v>0</v>
          </cell>
          <cell r="FF28">
            <v>0</v>
          </cell>
          <cell r="FG28" t="str">
            <v/>
          </cell>
          <cell r="FH28" t="str">
            <v/>
          </cell>
          <cell r="FI28" t="str">
            <v/>
          </cell>
          <cell r="FJ28" t="str">
            <v/>
          </cell>
          <cell r="FK28">
            <v>0</v>
          </cell>
          <cell r="FN28">
            <v>3102.5564480438834</v>
          </cell>
          <cell r="FO28">
            <v>0</v>
          </cell>
          <cell r="FP28">
            <v>175.58</v>
          </cell>
          <cell r="FQ28">
            <v>0</v>
          </cell>
          <cell r="FR28">
            <v>697.62100000000009</v>
          </cell>
          <cell r="FS28">
            <v>695.62100000000009</v>
          </cell>
          <cell r="FT28">
            <v>2</v>
          </cell>
          <cell r="FU28">
            <v>0</v>
          </cell>
          <cell r="FV28">
            <v>162</v>
          </cell>
          <cell r="FW28">
            <v>0</v>
          </cell>
          <cell r="FX28">
            <v>162</v>
          </cell>
          <cell r="FZ28">
            <v>604.26295830000004</v>
          </cell>
          <cell r="GA28">
            <v>0</v>
          </cell>
          <cell r="GB28">
            <v>10.842000000000002</v>
          </cell>
          <cell r="GC28">
            <v>0</v>
          </cell>
          <cell r="GD28">
            <v>18.175000000000001</v>
          </cell>
          <cell r="GE28">
            <v>18.175000000000001</v>
          </cell>
          <cell r="GF28">
            <v>0</v>
          </cell>
          <cell r="GG28">
            <v>0</v>
          </cell>
          <cell r="GH28">
            <v>112</v>
          </cell>
          <cell r="GI28">
            <v>0</v>
          </cell>
          <cell r="GJ28">
            <v>112</v>
          </cell>
          <cell r="GK28">
            <v>514.82344348999948</v>
          </cell>
          <cell r="GL28">
            <v>0</v>
          </cell>
          <cell r="GM28">
            <v>0</v>
          </cell>
          <cell r="GN28">
            <v>0</v>
          </cell>
          <cell r="GO28">
            <v>59.307000000000002</v>
          </cell>
          <cell r="GP28">
            <v>59.307000000000002</v>
          </cell>
          <cell r="GQ28">
            <v>0</v>
          </cell>
          <cell r="GR28">
            <v>0</v>
          </cell>
          <cell r="GS28">
            <v>1</v>
          </cell>
          <cell r="GT28">
            <v>0</v>
          </cell>
          <cell r="GU28">
            <v>1</v>
          </cell>
          <cell r="GV28">
            <v>475.62674384858701</v>
          </cell>
          <cell r="GW28">
            <v>0</v>
          </cell>
          <cell r="GX28">
            <v>0</v>
          </cell>
          <cell r="GY28">
            <v>0</v>
          </cell>
          <cell r="GZ28">
            <v>53</v>
          </cell>
          <cell r="HA28">
            <v>53</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0</v>
          </cell>
          <cell r="HS28">
            <v>0</v>
          </cell>
          <cell r="HT28">
            <v>0</v>
          </cell>
          <cell r="HU28">
            <v>0</v>
          </cell>
          <cell r="HV28">
            <v>0</v>
          </cell>
          <cell r="HW28">
            <v>0</v>
          </cell>
          <cell r="HX28">
            <v>0</v>
          </cell>
          <cell r="HY28">
            <v>0</v>
          </cell>
          <cell r="HZ28">
            <v>0</v>
          </cell>
          <cell r="IA28">
            <v>0</v>
          </cell>
          <cell r="IB28">
            <v>0</v>
          </cell>
          <cell r="IC28">
            <v>39.196699641412465</v>
          </cell>
          <cell r="ID28">
            <v>0</v>
          </cell>
          <cell r="IE28">
            <v>0</v>
          </cell>
          <cell r="IF28">
            <v>0</v>
          </cell>
          <cell r="IG28">
            <v>0</v>
          </cell>
          <cell r="IH28">
            <v>6.3069999999999995</v>
          </cell>
          <cell r="II28">
            <v>0</v>
          </cell>
          <cell r="IJ28">
            <v>0</v>
          </cell>
          <cell r="IK28">
            <v>0</v>
          </cell>
          <cell r="IL28">
            <v>0</v>
          </cell>
          <cell r="IM28">
            <v>0</v>
          </cell>
          <cell r="IN28">
            <v>0</v>
          </cell>
          <cell r="IO28">
            <v>0</v>
          </cell>
          <cell r="IP28">
            <v>0</v>
          </cell>
          <cell r="IQ28">
            <v>0</v>
          </cell>
          <cell r="IR28">
            <v>0</v>
          </cell>
          <cell r="IS28">
            <v>0</v>
          </cell>
          <cell r="IT28">
            <v>0</v>
          </cell>
          <cell r="IU28">
            <v>0</v>
          </cell>
          <cell r="IV28">
            <v>0</v>
          </cell>
          <cell r="IW28">
            <v>0</v>
          </cell>
          <cell r="IX28">
            <v>0</v>
          </cell>
          <cell r="IY28">
            <v>104.98333589000001</v>
          </cell>
          <cell r="IZ28">
            <v>0</v>
          </cell>
          <cell r="JA28">
            <v>0</v>
          </cell>
          <cell r="JB28">
            <v>0</v>
          </cell>
          <cell r="JC28">
            <v>4.1915000000000004</v>
          </cell>
          <cell r="JD28">
            <v>4.1915000000000004</v>
          </cell>
          <cell r="JE28">
            <v>0</v>
          </cell>
          <cell r="JF28">
            <v>0</v>
          </cell>
          <cell r="JG28">
            <v>3</v>
          </cell>
          <cell r="JH28">
            <v>0</v>
          </cell>
          <cell r="JI28">
            <v>3</v>
          </cell>
          <cell r="JJ28">
            <v>2.0477729099999999</v>
          </cell>
          <cell r="JK28">
            <v>0</v>
          </cell>
          <cell r="JL28">
            <v>0</v>
          </cell>
          <cell r="JM28">
            <v>0</v>
          </cell>
          <cell r="JN28">
            <v>0.73250000000000004</v>
          </cell>
          <cell r="JO28">
            <v>0.73250000000000004</v>
          </cell>
          <cell r="JP28">
            <v>0</v>
          </cell>
          <cell r="JQ28">
            <v>0</v>
          </cell>
          <cell r="JR28">
            <v>0</v>
          </cell>
          <cell r="JS28">
            <v>0</v>
          </cell>
          <cell r="JT28">
            <v>0</v>
          </cell>
          <cell r="JU28">
            <v>102.93556298</v>
          </cell>
          <cell r="JV28">
            <v>0</v>
          </cell>
          <cell r="JW28">
            <v>0</v>
          </cell>
          <cell r="JX28">
            <v>0</v>
          </cell>
          <cell r="JY28">
            <v>3.4590000000000001</v>
          </cell>
          <cell r="JZ28">
            <v>3.4590000000000001</v>
          </cell>
          <cell r="KA28">
            <v>0</v>
          </cell>
          <cell r="KB28">
            <v>0</v>
          </cell>
          <cell r="KC28">
            <v>3</v>
          </cell>
          <cell r="KD28">
            <v>0</v>
          </cell>
          <cell r="KE28">
            <v>3</v>
          </cell>
          <cell r="KF28">
            <v>0</v>
          </cell>
          <cell r="KG28">
            <v>0</v>
          </cell>
          <cell r="KH28">
            <v>0</v>
          </cell>
          <cell r="KI28">
            <v>0</v>
          </cell>
          <cell r="KJ28">
            <v>0</v>
          </cell>
          <cell r="KK28">
            <v>0</v>
          </cell>
          <cell r="KL28">
            <v>0</v>
          </cell>
          <cell r="KM28">
            <v>0</v>
          </cell>
          <cell r="KN28">
            <v>0</v>
          </cell>
          <cell r="KO28">
            <v>0</v>
          </cell>
          <cell r="KP28">
            <v>0</v>
          </cell>
          <cell r="KQ28">
            <v>0</v>
          </cell>
          <cell r="KR28">
            <v>0</v>
          </cell>
          <cell r="KS28">
            <v>0</v>
          </cell>
          <cell r="KT28">
            <v>0</v>
          </cell>
          <cell r="KU28">
            <v>0</v>
          </cell>
          <cell r="KV28">
            <v>0</v>
          </cell>
          <cell r="KW28">
            <v>0</v>
          </cell>
          <cell r="KX28">
            <v>0</v>
          </cell>
          <cell r="KY28">
            <v>0</v>
          </cell>
          <cell r="KZ28">
            <v>0</v>
          </cell>
          <cell r="LA28">
            <v>0</v>
          </cell>
          <cell r="LB28">
            <v>0</v>
          </cell>
          <cell r="LC28">
            <v>0</v>
          </cell>
          <cell r="LD28">
            <v>0</v>
          </cell>
          <cell r="LE28">
            <v>0</v>
          </cell>
          <cell r="LF28">
            <v>0</v>
          </cell>
          <cell r="LG28">
            <v>0</v>
          </cell>
          <cell r="LH28">
            <v>0</v>
          </cell>
          <cell r="LI28">
            <v>0</v>
          </cell>
          <cell r="LJ28">
            <v>0</v>
          </cell>
          <cell r="LK28">
            <v>0</v>
          </cell>
          <cell r="LL28">
            <v>0</v>
          </cell>
          <cell r="LQ28">
            <v>0</v>
          </cell>
          <cell r="LR28">
            <v>0</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v>0</v>
          </cell>
          <cell r="OM28">
            <v>0</v>
          </cell>
          <cell r="ON28">
            <v>0</v>
          </cell>
          <cell r="OO28">
            <v>0</v>
          </cell>
          <cell r="OP28">
            <v>0</v>
          </cell>
          <cell r="OR28">
            <v>0</v>
          </cell>
          <cell r="OT28">
            <v>2031.6875938646697</v>
          </cell>
        </row>
        <row r="29">
          <cell r="A29" t="str">
            <v>Г</v>
          </cell>
          <cell r="B29" t="str">
            <v>1.1.3.1</v>
          </cell>
          <cell r="C29"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29" t="str">
            <v>Г</v>
          </cell>
          <cell r="E29">
            <v>224.12803382990978</v>
          </cell>
          <cell r="H29">
            <v>246.17686506000001</v>
          </cell>
          <cell r="J29">
            <v>881.25770909190976</v>
          </cell>
          <cell r="K29">
            <v>28.967666219909788</v>
          </cell>
          <cell r="L29">
            <v>852.29004287199996</v>
          </cell>
          <cell r="M29">
            <v>0</v>
          </cell>
          <cell r="N29">
            <v>0</v>
          </cell>
          <cell r="O29">
            <v>75.508838269152477</v>
          </cell>
          <cell r="P29">
            <v>178.17639041999999</v>
          </cell>
          <cell r="Q29">
            <v>598.60481432284746</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51.016497449999996</v>
          </cell>
          <cell r="BH29">
            <v>0</v>
          </cell>
          <cell r="BI29">
            <v>0</v>
          </cell>
          <cell r="BJ29">
            <v>0</v>
          </cell>
          <cell r="BK29">
            <v>0</v>
          </cell>
          <cell r="BL29">
            <v>51.016497449999996</v>
          </cell>
          <cell r="BM29">
            <v>48.419644949999999</v>
          </cell>
          <cell r="BN29">
            <v>0</v>
          </cell>
          <cell r="BO29">
            <v>0</v>
          </cell>
          <cell r="BP29">
            <v>0</v>
          </cell>
          <cell r="BQ29">
            <v>0</v>
          </cell>
          <cell r="BR29">
            <v>48.419644949999999</v>
          </cell>
          <cell r="BS29">
            <v>2.5968525000000002</v>
          </cell>
          <cell r="BT29">
            <v>0</v>
          </cell>
          <cell r="BU29">
            <v>0</v>
          </cell>
          <cell r="BV29">
            <v>0</v>
          </cell>
          <cell r="BW29">
            <v>0</v>
          </cell>
          <cell r="BX29">
            <v>2.5968525000000002</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v>1</v>
          </cell>
          <cell r="CR29">
            <v>2</v>
          </cell>
          <cell r="CS29" t="str">
            <v/>
          </cell>
          <cell r="CT29" t="str">
            <v/>
          </cell>
          <cell r="CU29" t="str">
            <v>1 2</v>
          </cell>
          <cell r="CX29">
            <v>3812.2178934788185</v>
          </cell>
          <cell r="CY29">
            <v>572.7289210797162</v>
          </cell>
          <cell r="CZ29">
            <v>1552.4358180467182</v>
          </cell>
          <cell r="DA29">
            <v>1396.6332410204841</v>
          </cell>
          <cell r="DB29">
            <v>351.73938608438334</v>
          </cell>
          <cell r="DE29">
            <v>228.34992054</v>
          </cell>
          <cell r="DG29">
            <v>587.6714599602625</v>
          </cell>
          <cell r="DH29">
            <v>-18.904703589737458</v>
          </cell>
          <cell r="DI29">
            <v>606.57616354999993</v>
          </cell>
          <cell r="DJ29">
            <v>38.906113530000006</v>
          </cell>
          <cell r="DK29">
            <v>197.33895278</v>
          </cell>
          <cell r="DL29">
            <v>344.75768944999993</v>
          </cell>
          <cell r="DM29">
            <v>25.573407790000001</v>
          </cell>
          <cell r="DN29">
            <v>277.00832313952753</v>
          </cell>
          <cell r="DS29">
            <v>142.68802315457594</v>
          </cell>
          <cell r="DT29">
            <v>56.493174655273869</v>
          </cell>
          <cell r="DU29">
            <v>49.232590688265262</v>
          </cell>
          <cell r="DV29">
            <v>28.594534641412469</v>
          </cell>
          <cell r="DW29">
            <v>49.232590688265262</v>
          </cell>
          <cell r="DX29" t="str">
            <v/>
          </cell>
          <cell r="DY29">
            <v>2</v>
          </cell>
          <cell r="DZ29" t="str">
            <v/>
          </cell>
          <cell r="EA29" t="str">
            <v/>
          </cell>
          <cell r="EB29" t="str">
            <v>2</v>
          </cell>
          <cell r="EC29">
            <v>870.93788626000003</v>
          </cell>
          <cell r="ED29">
            <v>346.03663713000003</v>
          </cell>
          <cell r="EE29">
            <v>488.22764986999994</v>
          </cell>
          <cell r="EF29">
            <v>24.389055679999998</v>
          </cell>
          <cell r="EG29">
            <v>12.284543580000001</v>
          </cell>
          <cell r="EH29">
            <v>323.89559782000003</v>
          </cell>
          <cell r="EI29">
            <v>224.59279934</v>
          </cell>
          <cell r="EJ29">
            <v>95.952902250000008</v>
          </cell>
          <cell r="EK29">
            <v>0</v>
          </cell>
          <cell r="EL29">
            <v>3.3498962299999997</v>
          </cell>
          <cell r="EM29">
            <v>547.04228843999999</v>
          </cell>
          <cell r="EN29">
            <v>121.44383779</v>
          </cell>
          <cell r="EO29">
            <v>392.27474761999997</v>
          </cell>
          <cell r="EP29">
            <v>24.389055679999998</v>
          </cell>
          <cell r="EQ29">
            <v>8.9346473500000005</v>
          </cell>
          <cell r="ER29">
            <v>0</v>
          </cell>
          <cell r="ES29">
            <v>0</v>
          </cell>
          <cell r="ET29">
            <v>0</v>
          </cell>
          <cell r="EU29">
            <v>0</v>
          </cell>
          <cell r="EV29">
            <v>0</v>
          </cell>
          <cell r="EW29">
            <v>0</v>
          </cell>
          <cell r="EX29">
            <v>0</v>
          </cell>
          <cell r="EY29">
            <v>0</v>
          </cell>
          <cell r="EZ29">
            <v>0</v>
          </cell>
          <cell r="FA29">
            <v>0</v>
          </cell>
          <cell r="FB29">
            <v>0</v>
          </cell>
          <cell r="FC29">
            <v>0</v>
          </cell>
          <cell r="FD29">
            <v>0</v>
          </cell>
          <cell r="FE29">
            <v>0</v>
          </cell>
          <cell r="FF29">
            <v>0</v>
          </cell>
          <cell r="FG29" t="str">
            <v/>
          </cell>
          <cell r="FH29" t="str">
            <v/>
          </cell>
          <cell r="FI29" t="str">
            <v/>
          </cell>
          <cell r="FJ29" t="str">
            <v/>
          </cell>
          <cell r="FK29">
            <v>0</v>
          </cell>
          <cell r="FN29">
            <v>3102.5564480438834</v>
          </cell>
          <cell r="FO29">
            <v>0</v>
          </cell>
          <cell r="FP29">
            <v>175.58</v>
          </cell>
          <cell r="FQ29">
            <v>0</v>
          </cell>
          <cell r="FR29">
            <v>697.62100000000009</v>
          </cell>
          <cell r="FS29">
            <v>695.62100000000009</v>
          </cell>
          <cell r="FT29">
            <v>2</v>
          </cell>
          <cell r="FU29">
            <v>0</v>
          </cell>
          <cell r="FV29">
            <v>162</v>
          </cell>
          <cell r="FW29">
            <v>0</v>
          </cell>
          <cell r="FX29">
            <v>162</v>
          </cell>
          <cell r="FZ29">
            <v>604.26295830000004</v>
          </cell>
          <cell r="GA29">
            <v>0</v>
          </cell>
          <cell r="GB29">
            <v>10.842000000000002</v>
          </cell>
          <cell r="GC29">
            <v>0</v>
          </cell>
          <cell r="GD29">
            <v>18.175000000000001</v>
          </cell>
          <cell r="GE29">
            <v>18.175000000000001</v>
          </cell>
          <cell r="GF29">
            <v>0</v>
          </cell>
          <cell r="GG29">
            <v>0</v>
          </cell>
          <cell r="GH29">
            <v>112</v>
          </cell>
          <cell r="GI29">
            <v>0</v>
          </cell>
          <cell r="GJ29">
            <v>112</v>
          </cell>
          <cell r="GK29">
            <v>514.82344348999948</v>
          </cell>
          <cell r="GL29">
            <v>0</v>
          </cell>
          <cell r="GM29">
            <v>0</v>
          </cell>
          <cell r="GN29">
            <v>0</v>
          </cell>
          <cell r="GO29">
            <v>59.307000000000002</v>
          </cell>
          <cell r="GP29">
            <v>59.307000000000002</v>
          </cell>
          <cell r="GQ29">
            <v>0</v>
          </cell>
          <cell r="GR29">
            <v>0</v>
          </cell>
          <cell r="GS29">
            <v>1</v>
          </cell>
          <cell r="GT29">
            <v>0</v>
          </cell>
          <cell r="GU29">
            <v>1</v>
          </cell>
          <cell r="GV29">
            <v>475.62674384858701</v>
          </cell>
          <cell r="GW29">
            <v>0</v>
          </cell>
          <cell r="GX29">
            <v>0</v>
          </cell>
          <cell r="GY29">
            <v>0</v>
          </cell>
          <cell r="GZ29">
            <v>53</v>
          </cell>
          <cell r="HA29">
            <v>53</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0</v>
          </cell>
          <cell r="HS29">
            <v>0</v>
          </cell>
          <cell r="HT29">
            <v>0</v>
          </cell>
          <cell r="HU29">
            <v>0</v>
          </cell>
          <cell r="HV29">
            <v>0</v>
          </cell>
          <cell r="HW29">
            <v>0</v>
          </cell>
          <cell r="HX29">
            <v>0</v>
          </cell>
          <cell r="HY29">
            <v>0</v>
          </cell>
          <cell r="HZ29">
            <v>0</v>
          </cell>
          <cell r="IA29">
            <v>0</v>
          </cell>
          <cell r="IB29">
            <v>0</v>
          </cell>
          <cell r="IC29">
            <v>39.196699641412465</v>
          </cell>
          <cell r="ID29">
            <v>0</v>
          </cell>
          <cell r="IE29">
            <v>0</v>
          </cell>
          <cell r="IF29">
            <v>0</v>
          </cell>
          <cell r="IG29">
            <v>0</v>
          </cell>
          <cell r="IH29">
            <v>6.3069999999999995</v>
          </cell>
          <cell r="II29">
            <v>0</v>
          </cell>
          <cell r="IJ29">
            <v>0</v>
          </cell>
          <cell r="IK29">
            <v>0</v>
          </cell>
          <cell r="IL29">
            <v>0</v>
          </cell>
          <cell r="IM29">
            <v>0</v>
          </cell>
          <cell r="IN29">
            <v>0</v>
          </cell>
          <cell r="IO29">
            <v>0</v>
          </cell>
          <cell r="IP29">
            <v>0</v>
          </cell>
          <cell r="IQ29">
            <v>0</v>
          </cell>
          <cell r="IR29">
            <v>0</v>
          </cell>
          <cell r="IS29">
            <v>0</v>
          </cell>
          <cell r="IT29">
            <v>0</v>
          </cell>
          <cell r="IU29">
            <v>0</v>
          </cell>
          <cell r="IV29">
            <v>0</v>
          </cell>
          <cell r="IW29">
            <v>0</v>
          </cell>
          <cell r="IX29">
            <v>0</v>
          </cell>
          <cell r="IY29">
            <v>104.98333589000001</v>
          </cell>
          <cell r="IZ29">
            <v>0</v>
          </cell>
          <cell r="JA29">
            <v>0</v>
          </cell>
          <cell r="JB29">
            <v>0</v>
          </cell>
          <cell r="JC29">
            <v>4.1915000000000004</v>
          </cell>
          <cell r="JD29">
            <v>4.1915000000000004</v>
          </cell>
          <cell r="JE29">
            <v>0</v>
          </cell>
          <cell r="JF29">
            <v>0</v>
          </cell>
          <cell r="JG29">
            <v>3</v>
          </cell>
          <cell r="JH29">
            <v>0</v>
          </cell>
          <cell r="JI29">
            <v>3</v>
          </cell>
          <cell r="JJ29">
            <v>2.0477729099999999</v>
          </cell>
          <cell r="JK29">
            <v>0</v>
          </cell>
          <cell r="JL29">
            <v>0</v>
          </cell>
          <cell r="JM29">
            <v>0</v>
          </cell>
          <cell r="JN29">
            <v>0.73250000000000004</v>
          </cell>
          <cell r="JO29">
            <v>0.73250000000000004</v>
          </cell>
          <cell r="JP29">
            <v>0</v>
          </cell>
          <cell r="JQ29">
            <v>0</v>
          </cell>
          <cell r="JR29">
            <v>0</v>
          </cell>
          <cell r="JS29">
            <v>0</v>
          </cell>
          <cell r="JT29">
            <v>0</v>
          </cell>
          <cell r="JU29">
            <v>102.93556298</v>
          </cell>
          <cell r="JV29">
            <v>0</v>
          </cell>
          <cell r="JW29">
            <v>0</v>
          </cell>
          <cell r="JX29">
            <v>0</v>
          </cell>
          <cell r="JY29">
            <v>3.4590000000000001</v>
          </cell>
          <cell r="JZ29">
            <v>3.4590000000000001</v>
          </cell>
          <cell r="KA29">
            <v>0</v>
          </cell>
          <cell r="KB29">
            <v>0</v>
          </cell>
          <cell r="KC29">
            <v>3</v>
          </cell>
          <cell r="KD29">
            <v>0</v>
          </cell>
          <cell r="KE29">
            <v>3</v>
          </cell>
          <cell r="KF29">
            <v>0</v>
          </cell>
          <cell r="KG29">
            <v>0</v>
          </cell>
          <cell r="KH29">
            <v>0</v>
          </cell>
          <cell r="KI29">
            <v>0</v>
          </cell>
          <cell r="KJ29">
            <v>0</v>
          </cell>
          <cell r="KK29">
            <v>0</v>
          </cell>
          <cell r="KL29">
            <v>0</v>
          </cell>
          <cell r="KM29">
            <v>0</v>
          </cell>
          <cell r="KN29">
            <v>0</v>
          </cell>
          <cell r="KO29">
            <v>0</v>
          </cell>
          <cell r="KP29">
            <v>0</v>
          </cell>
          <cell r="KQ29">
            <v>0</v>
          </cell>
          <cell r="KR29">
            <v>0</v>
          </cell>
          <cell r="KS29">
            <v>0</v>
          </cell>
          <cell r="KT29">
            <v>0</v>
          </cell>
          <cell r="KU29">
            <v>0</v>
          </cell>
          <cell r="KV29">
            <v>0</v>
          </cell>
          <cell r="KW29">
            <v>0</v>
          </cell>
          <cell r="KX29">
            <v>0</v>
          </cell>
          <cell r="KY29">
            <v>0</v>
          </cell>
          <cell r="KZ29">
            <v>0</v>
          </cell>
          <cell r="LA29">
            <v>0</v>
          </cell>
          <cell r="LB29">
            <v>0</v>
          </cell>
          <cell r="LC29">
            <v>0</v>
          </cell>
          <cell r="LD29">
            <v>0</v>
          </cell>
          <cell r="LE29">
            <v>0</v>
          </cell>
          <cell r="LF29">
            <v>0</v>
          </cell>
          <cell r="LG29">
            <v>0</v>
          </cell>
          <cell r="LH29">
            <v>0</v>
          </cell>
          <cell r="LI29">
            <v>0</v>
          </cell>
          <cell r="LJ29">
            <v>0</v>
          </cell>
          <cell r="LK29">
            <v>0</v>
          </cell>
          <cell r="LL29">
            <v>0</v>
          </cell>
          <cell r="LQ29">
            <v>0</v>
          </cell>
          <cell r="LR29">
            <v>0</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v>0</v>
          </cell>
          <cell r="OM29">
            <v>0</v>
          </cell>
          <cell r="ON29">
            <v>0</v>
          </cell>
          <cell r="OO29">
            <v>0</v>
          </cell>
          <cell r="OP29">
            <v>0</v>
          </cell>
          <cell r="OR29">
            <v>0</v>
          </cell>
          <cell r="OT29">
            <v>2031.6875938646697</v>
          </cell>
        </row>
        <row r="30">
          <cell r="A30" t="str">
            <v>I_Che154</v>
          </cell>
          <cell r="B30" t="str">
            <v>1.1.3.1</v>
          </cell>
          <cell r="C30" t="str">
            <v>Реконструкция ПС 110кВ ГРП-110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0" t="str">
            <v>I_Che154</v>
          </cell>
          <cell r="E30">
            <v>66.667199999999994</v>
          </cell>
          <cell r="H30">
            <v>104.56585699</v>
          </cell>
          <cell r="J30">
            <v>66.667199999999994</v>
          </cell>
          <cell r="K30">
            <v>-0.80260947000000726</v>
          </cell>
          <cell r="L30">
            <v>67.469809470000001</v>
          </cell>
          <cell r="M30">
            <v>0</v>
          </cell>
          <cell r="N30">
            <v>0</v>
          </cell>
          <cell r="O30">
            <v>0.79980928000000007</v>
          </cell>
          <cell r="P30">
            <v>0</v>
          </cell>
          <cell r="Q30">
            <v>66.670000189999996</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t="str">
            <v/>
          </cell>
          <cell r="BC30" t="str">
            <v/>
          </cell>
          <cell r="BD30" t="str">
            <v/>
          </cell>
          <cell r="BE30" t="str">
            <v/>
          </cell>
          <cell r="BF30">
            <v>0</v>
          </cell>
          <cell r="BG30">
            <v>37.096047519999999</v>
          </cell>
          <cell r="BH30">
            <v>0</v>
          </cell>
          <cell r="BI30">
            <v>0</v>
          </cell>
          <cell r="BJ30">
            <v>0</v>
          </cell>
          <cell r="BK30">
            <v>0</v>
          </cell>
          <cell r="BL30">
            <v>37.096047519999999</v>
          </cell>
          <cell r="BM30">
            <v>37.096047519999999</v>
          </cell>
          <cell r="BN30">
            <v>0</v>
          </cell>
          <cell r="BO30">
            <v>0</v>
          </cell>
          <cell r="BP30">
            <v>0</v>
          </cell>
          <cell r="BQ30">
            <v>0</v>
          </cell>
          <cell r="BR30">
            <v>37.096047519999999</v>
          </cell>
          <cell r="BS30">
            <v>0</v>
          </cell>
          <cell r="BT30">
            <v>0</v>
          </cell>
          <cell r="BU30">
            <v>0</v>
          </cell>
          <cell r="BV30">
            <v>0</v>
          </cell>
          <cell r="BW30">
            <v>0</v>
          </cell>
          <cell r="BX30">
            <v>0</v>
          </cell>
          <cell r="BY30">
            <v>0</v>
          </cell>
          <cell r="BZ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v>1</v>
          </cell>
          <cell r="CR30" t="str">
            <v/>
          </cell>
          <cell r="CS30" t="str">
            <v/>
          </cell>
          <cell r="CT30" t="str">
            <v/>
          </cell>
          <cell r="CU30" t="str">
            <v>1</v>
          </cell>
          <cell r="CX30">
            <v>56.497627118644068</v>
          </cell>
          <cell r="CY30">
            <v>5.9458143054923873</v>
          </cell>
          <cell r="CZ30">
            <v>4.3215084745762704</v>
          </cell>
          <cell r="DA30">
            <v>40.744338983050845</v>
          </cell>
          <cell r="DB30">
            <v>5.48596535552457</v>
          </cell>
          <cell r="DE30">
            <v>88.737137840000003</v>
          </cell>
          <cell r="DG30">
            <v>56.497627118644068</v>
          </cell>
          <cell r="DH30">
            <v>-32.239510721355934</v>
          </cell>
          <cell r="DI30">
            <v>88.737137840000003</v>
          </cell>
          <cell r="DJ30">
            <v>3.4956187999999999</v>
          </cell>
          <cell r="DK30">
            <v>6.20566979</v>
          </cell>
          <cell r="DL30">
            <v>70.941214029999998</v>
          </cell>
          <cell r="DM30">
            <v>8.0946352200000007</v>
          </cell>
          <cell r="DN30">
            <v>0</v>
          </cell>
          <cell r="DS30">
            <v>0</v>
          </cell>
          <cell r="DT30">
            <v>0</v>
          </cell>
          <cell r="DU30">
            <v>0</v>
          </cell>
          <cell r="DV30">
            <v>0</v>
          </cell>
          <cell r="DW30">
            <v>0</v>
          </cell>
          <cell r="DX30" t="str">
            <v/>
          </cell>
          <cell r="DY30" t="str">
            <v/>
          </cell>
          <cell r="DZ30" t="str">
            <v/>
          </cell>
          <cell r="EA30" t="str">
            <v/>
          </cell>
          <cell r="EB30">
            <v>0</v>
          </cell>
          <cell r="EC30">
            <v>0</v>
          </cell>
          <cell r="ED30">
            <v>0</v>
          </cell>
          <cell r="EE30">
            <v>0</v>
          </cell>
          <cell r="EF30">
            <v>0</v>
          </cell>
          <cell r="EG30">
            <v>0</v>
          </cell>
          <cell r="EH30">
            <v>0</v>
          </cell>
          <cell r="EI30">
            <v>0</v>
          </cell>
          <cell r="EJ30">
            <v>0</v>
          </cell>
          <cell r="EK30">
            <v>0</v>
          </cell>
          <cell r="EL30">
            <v>0</v>
          </cell>
          <cell r="EM30">
            <v>0</v>
          </cell>
          <cell r="EN30">
            <v>0</v>
          </cell>
          <cell r="EO30">
            <v>0</v>
          </cell>
          <cell r="EP30">
            <v>0</v>
          </cell>
          <cell r="EQ30">
            <v>0</v>
          </cell>
          <cell r="ER30">
            <v>0</v>
          </cell>
          <cell r="ES30">
            <v>0</v>
          </cell>
          <cell r="ET30">
            <v>0</v>
          </cell>
          <cell r="EU30">
            <v>0</v>
          </cell>
          <cell r="EV30">
            <v>0</v>
          </cell>
          <cell r="EW30">
            <v>0</v>
          </cell>
          <cell r="EX30">
            <v>0</v>
          </cell>
          <cell r="EY30">
            <v>0</v>
          </cell>
          <cell r="EZ30">
            <v>0</v>
          </cell>
          <cell r="FA30">
            <v>0</v>
          </cell>
          <cell r="FB30">
            <v>0</v>
          </cell>
          <cell r="FC30">
            <v>0</v>
          </cell>
          <cell r="FD30">
            <v>0</v>
          </cell>
          <cell r="FE30">
            <v>0</v>
          </cell>
          <cell r="FF30">
            <v>0</v>
          </cell>
          <cell r="FG30" t="str">
            <v/>
          </cell>
          <cell r="FH30" t="str">
            <v/>
          </cell>
          <cell r="FI30" t="str">
            <v/>
          </cell>
          <cell r="FJ30" t="str">
            <v/>
          </cell>
          <cell r="FK30">
            <v>0</v>
          </cell>
          <cell r="FN30">
            <v>56.497627118644068</v>
          </cell>
          <cell r="FO30">
            <v>0</v>
          </cell>
          <cell r="FP30">
            <v>0</v>
          </cell>
          <cell r="FQ30">
            <v>0</v>
          </cell>
          <cell r="FR30">
            <v>0</v>
          </cell>
          <cell r="FS30">
            <v>0</v>
          </cell>
          <cell r="FT30">
            <v>0</v>
          </cell>
          <cell r="FU30">
            <v>0</v>
          </cell>
          <cell r="FV30">
            <v>2</v>
          </cell>
          <cell r="FW30">
            <v>0</v>
          </cell>
          <cell r="FX30">
            <v>2</v>
          </cell>
          <cell r="FZ30">
            <v>88.737137840000003</v>
          </cell>
          <cell r="GA30">
            <v>0</v>
          </cell>
          <cell r="GB30">
            <v>0</v>
          </cell>
          <cell r="GC30">
            <v>0</v>
          </cell>
          <cell r="GD30">
            <v>0</v>
          </cell>
          <cell r="GE30">
            <v>0</v>
          </cell>
          <cell r="GF30">
            <v>0</v>
          </cell>
          <cell r="GG30">
            <v>0</v>
          </cell>
          <cell r="GH30">
            <v>2</v>
          </cell>
          <cell r="GI30">
            <v>0</v>
          </cell>
          <cell r="GJ30">
            <v>2</v>
          </cell>
          <cell r="GK30">
            <v>0</v>
          </cell>
          <cell r="GL30">
            <v>0</v>
          </cell>
          <cell r="GM30">
            <v>0</v>
          </cell>
          <cell r="GN30">
            <v>0</v>
          </cell>
          <cell r="GO30">
            <v>0</v>
          </cell>
          <cell r="GP30">
            <v>0</v>
          </cell>
          <cell r="GQ30">
            <v>0</v>
          </cell>
          <cell r="GR30">
            <v>0</v>
          </cell>
          <cell r="GS30">
            <v>0</v>
          </cell>
          <cell r="GT30">
            <v>0</v>
          </cell>
          <cell r="GU30">
            <v>0</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0</v>
          </cell>
          <cell r="HS30">
            <v>0</v>
          </cell>
          <cell r="HT30">
            <v>0</v>
          </cell>
          <cell r="HU30">
            <v>0</v>
          </cell>
          <cell r="HV30">
            <v>0</v>
          </cell>
          <cell r="HW30">
            <v>0</v>
          </cell>
          <cell r="HX30">
            <v>0</v>
          </cell>
          <cell r="HY30">
            <v>0</v>
          </cell>
          <cell r="HZ30">
            <v>0</v>
          </cell>
          <cell r="IA30">
            <v>0</v>
          </cell>
          <cell r="IB30">
            <v>0</v>
          </cell>
          <cell r="IC30">
            <v>0</v>
          </cell>
          <cell r="ID30">
            <v>0</v>
          </cell>
          <cell r="IE30">
            <v>0</v>
          </cell>
          <cell r="IF30">
            <v>0</v>
          </cell>
          <cell r="IG30">
            <v>0</v>
          </cell>
          <cell r="IH30">
            <v>0</v>
          </cell>
          <cell r="II30">
            <v>0</v>
          </cell>
          <cell r="IJ30">
            <v>0</v>
          </cell>
          <cell r="IK30">
            <v>0</v>
          </cell>
          <cell r="IL30">
            <v>0</v>
          </cell>
          <cell r="IM30">
            <v>0</v>
          </cell>
          <cell r="IN30">
            <v>0</v>
          </cell>
          <cell r="IO30">
            <v>0</v>
          </cell>
          <cell r="IP30">
            <v>0</v>
          </cell>
          <cell r="IQ30">
            <v>0</v>
          </cell>
          <cell r="IR30">
            <v>0</v>
          </cell>
          <cell r="IS30">
            <v>0</v>
          </cell>
          <cell r="IT30">
            <v>0</v>
          </cell>
          <cell r="IU30">
            <v>0</v>
          </cell>
          <cell r="IV30">
            <v>0</v>
          </cell>
          <cell r="IW30">
            <v>0</v>
          </cell>
          <cell r="IX30">
            <v>0</v>
          </cell>
          <cell r="IY30">
            <v>0</v>
          </cell>
          <cell r="IZ30">
            <v>0</v>
          </cell>
          <cell r="JA30">
            <v>0</v>
          </cell>
          <cell r="JB30">
            <v>0</v>
          </cell>
          <cell r="JC30">
            <v>0</v>
          </cell>
          <cell r="JD30">
            <v>0</v>
          </cell>
          <cell r="JE30">
            <v>0</v>
          </cell>
          <cell r="JF30">
            <v>0</v>
          </cell>
          <cell r="JG30">
            <v>0</v>
          </cell>
          <cell r="JH30">
            <v>0</v>
          </cell>
          <cell r="JI30">
            <v>0</v>
          </cell>
          <cell r="JJ30">
            <v>0</v>
          </cell>
          <cell r="JK30">
            <v>0</v>
          </cell>
          <cell r="JL30">
            <v>0</v>
          </cell>
          <cell r="JM30">
            <v>0</v>
          </cell>
          <cell r="JN30">
            <v>0</v>
          </cell>
          <cell r="JO30">
            <v>0</v>
          </cell>
          <cell r="JP30">
            <v>0</v>
          </cell>
          <cell r="JQ30">
            <v>0</v>
          </cell>
          <cell r="JR30">
            <v>0</v>
          </cell>
          <cell r="JS30">
            <v>0</v>
          </cell>
          <cell r="JT30">
            <v>0</v>
          </cell>
          <cell r="JU30">
            <v>0</v>
          </cell>
          <cell r="JV30">
            <v>0</v>
          </cell>
          <cell r="JW30">
            <v>0</v>
          </cell>
          <cell r="JX30">
            <v>0</v>
          </cell>
          <cell r="JY30">
            <v>0</v>
          </cell>
          <cell r="JZ30">
            <v>0</v>
          </cell>
          <cell r="KA30">
            <v>0</v>
          </cell>
          <cell r="KB30">
            <v>0</v>
          </cell>
          <cell r="KC30">
            <v>0</v>
          </cell>
          <cell r="KD30">
            <v>0</v>
          </cell>
          <cell r="KE30">
            <v>0</v>
          </cell>
          <cell r="KF30">
            <v>0</v>
          </cell>
          <cell r="KG30">
            <v>0</v>
          </cell>
          <cell r="KH30">
            <v>0</v>
          </cell>
          <cell r="KI30">
            <v>0</v>
          </cell>
          <cell r="KJ30">
            <v>0</v>
          </cell>
          <cell r="KK30">
            <v>0</v>
          </cell>
          <cell r="KL30">
            <v>0</v>
          </cell>
          <cell r="KM30">
            <v>0</v>
          </cell>
          <cell r="KN30">
            <v>0</v>
          </cell>
          <cell r="KO30">
            <v>0</v>
          </cell>
          <cell r="KP30">
            <v>0</v>
          </cell>
          <cell r="KQ30">
            <v>0</v>
          </cell>
          <cell r="KR30">
            <v>0</v>
          </cell>
          <cell r="KS30">
            <v>0</v>
          </cell>
          <cell r="KT30">
            <v>0</v>
          </cell>
          <cell r="KU30">
            <v>0</v>
          </cell>
          <cell r="KV30">
            <v>0</v>
          </cell>
          <cell r="KW30">
            <v>0</v>
          </cell>
          <cell r="KX30">
            <v>0</v>
          </cell>
          <cell r="KY30">
            <v>0</v>
          </cell>
          <cell r="KZ30">
            <v>0</v>
          </cell>
          <cell r="LA30">
            <v>0</v>
          </cell>
          <cell r="LB30">
            <v>0</v>
          </cell>
          <cell r="LC30">
            <v>0</v>
          </cell>
          <cell r="LD30">
            <v>0</v>
          </cell>
          <cell r="LE30">
            <v>0</v>
          </cell>
          <cell r="LF30">
            <v>0</v>
          </cell>
          <cell r="LG30">
            <v>0</v>
          </cell>
          <cell r="LH30">
            <v>0</v>
          </cell>
          <cell r="LI30">
            <v>0</v>
          </cell>
          <cell r="LJ30">
            <v>0</v>
          </cell>
          <cell r="LK30">
            <v>0</v>
          </cell>
          <cell r="LL30">
            <v>0</v>
          </cell>
          <cell r="LQ30">
            <v>0</v>
          </cell>
          <cell r="LR30">
            <v>0</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v>2018</v>
          </cell>
          <cell r="OM30">
            <v>2018</v>
          </cell>
          <cell r="ON30">
            <v>2019</v>
          </cell>
          <cell r="OO30">
            <v>2019</v>
          </cell>
          <cell r="OP30" t="str">
            <v>з</v>
          </cell>
          <cell r="OR30">
            <v>0</v>
          </cell>
          <cell r="OT30">
            <v>66.667199999999994</v>
          </cell>
        </row>
        <row r="31">
          <cell r="A31" t="str">
            <v>I_Che155</v>
          </cell>
          <cell r="B31" t="str">
            <v>1.1.3.1</v>
          </cell>
          <cell r="C31" t="str">
            <v>Реконструкция ПС 110кВ Северная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1" t="str">
            <v>I_Che155</v>
          </cell>
          <cell r="E31">
            <v>66.667199999999994</v>
          </cell>
          <cell r="H31">
            <v>75.427327680000005</v>
          </cell>
          <cell r="J31">
            <v>66.667199999999994</v>
          </cell>
          <cell r="K31">
            <v>-0.36018780000000561</v>
          </cell>
          <cell r="L31">
            <v>67.0273878</v>
          </cell>
          <cell r="M31">
            <v>0</v>
          </cell>
          <cell r="N31">
            <v>0</v>
          </cell>
          <cell r="O31">
            <v>0.40121259999999997</v>
          </cell>
          <cell r="P31">
            <v>0</v>
          </cell>
          <cell r="Q31">
            <v>66.626175200000006</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t="str">
            <v/>
          </cell>
          <cell r="BC31" t="str">
            <v/>
          </cell>
          <cell r="BD31" t="str">
            <v/>
          </cell>
          <cell r="BE31" t="str">
            <v/>
          </cell>
          <cell r="BF31">
            <v>0</v>
          </cell>
          <cell r="BG31">
            <v>8.3999398799999998</v>
          </cell>
          <cell r="BH31">
            <v>0</v>
          </cell>
          <cell r="BI31">
            <v>0</v>
          </cell>
          <cell r="BJ31">
            <v>0</v>
          </cell>
          <cell r="BK31">
            <v>0</v>
          </cell>
          <cell r="BL31">
            <v>8.3999398799999998</v>
          </cell>
          <cell r="BM31">
            <v>7.0909677000000002</v>
          </cell>
          <cell r="BN31">
            <v>0</v>
          </cell>
          <cell r="BO31">
            <v>0</v>
          </cell>
          <cell r="BP31">
            <v>0</v>
          </cell>
          <cell r="BQ31">
            <v>0</v>
          </cell>
          <cell r="BR31">
            <v>7.0909677000000002</v>
          </cell>
          <cell r="BS31">
            <v>1.30897218</v>
          </cell>
          <cell r="BT31">
            <v>0</v>
          </cell>
          <cell r="BU31">
            <v>0</v>
          </cell>
          <cell r="BV31">
            <v>0</v>
          </cell>
          <cell r="BW31">
            <v>0</v>
          </cell>
          <cell r="BX31">
            <v>1.30897218</v>
          </cell>
          <cell r="BY31">
            <v>0</v>
          </cell>
          <cell r="BZ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v>1</v>
          </cell>
          <cell r="CR31">
            <v>2</v>
          </cell>
          <cell r="CS31" t="str">
            <v/>
          </cell>
          <cell r="CT31" t="str">
            <v/>
          </cell>
          <cell r="CU31" t="str">
            <v>1 2</v>
          </cell>
          <cell r="CX31">
            <v>56.497627118644068</v>
          </cell>
          <cell r="CY31">
            <v>5.9458143054923873</v>
          </cell>
          <cell r="CZ31">
            <v>4.3215084745762704</v>
          </cell>
          <cell r="DA31">
            <v>40.744338983050845</v>
          </cell>
          <cell r="DB31">
            <v>5.48596535552457</v>
          </cell>
          <cell r="DE31">
            <v>63.98266606</v>
          </cell>
          <cell r="DG31">
            <v>56.497627118644068</v>
          </cell>
          <cell r="DH31">
            <v>-7.4850389413559313</v>
          </cell>
          <cell r="DI31">
            <v>63.98266606</v>
          </cell>
          <cell r="DJ31">
            <v>3.6648414599999999</v>
          </cell>
          <cell r="DK31">
            <v>6.0235589999999997</v>
          </cell>
          <cell r="DL31">
            <v>48.551260999999997</v>
          </cell>
          <cell r="DM31">
            <v>5.7430045999999999</v>
          </cell>
          <cell r="DN31">
            <v>0</v>
          </cell>
          <cell r="DS31">
            <v>0</v>
          </cell>
          <cell r="DT31">
            <v>0</v>
          </cell>
          <cell r="DU31">
            <v>0</v>
          </cell>
          <cell r="DV31">
            <v>0</v>
          </cell>
          <cell r="DW31">
            <v>0</v>
          </cell>
          <cell r="DX31" t="str">
            <v/>
          </cell>
          <cell r="DY31" t="str">
            <v/>
          </cell>
          <cell r="DZ31" t="str">
            <v/>
          </cell>
          <cell r="EA31" t="str">
            <v/>
          </cell>
          <cell r="EB31">
            <v>0</v>
          </cell>
          <cell r="EC31">
            <v>0</v>
          </cell>
          <cell r="ED31">
            <v>0</v>
          </cell>
          <cell r="EE31">
            <v>0</v>
          </cell>
          <cell r="EF31">
            <v>0</v>
          </cell>
          <cell r="EG31">
            <v>0</v>
          </cell>
          <cell r="EH31">
            <v>0</v>
          </cell>
          <cell r="EI31">
            <v>0</v>
          </cell>
          <cell r="EJ31">
            <v>0</v>
          </cell>
          <cell r="EK31">
            <v>0</v>
          </cell>
          <cell r="EL31">
            <v>0</v>
          </cell>
          <cell r="EM31">
            <v>0</v>
          </cell>
          <cell r="EN31">
            <v>0</v>
          </cell>
          <cell r="EO31">
            <v>0</v>
          </cell>
          <cell r="EP31">
            <v>0</v>
          </cell>
          <cell r="EQ31">
            <v>0</v>
          </cell>
          <cell r="ER31">
            <v>0</v>
          </cell>
          <cell r="ES31">
            <v>0</v>
          </cell>
          <cell r="ET31">
            <v>0</v>
          </cell>
          <cell r="EU31">
            <v>0</v>
          </cell>
          <cell r="EV31">
            <v>0</v>
          </cell>
          <cell r="EW31">
            <v>0</v>
          </cell>
          <cell r="EX31">
            <v>0</v>
          </cell>
          <cell r="EY31">
            <v>0</v>
          </cell>
          <cell r="EZ31">
            <v>0</v>
          </cell>
          <cell r="FA31">
            <v>0</v>
          </cell>
          <cell r="FB31">
            <v>0</v>
          </cell>
          <cell r="FC31">
            <v>0</v>
          </cell>
          <cell r="FD31">
            <v>0</v>
          </cell>
          <cell r="FE31">
            <v>0</v>
          </cell>
          <cell r="FF31">
            <v>0</v>
          </cell>
          <cell r="FG31" t="str">
            <v/>
          </cell>
          <cell r="FH31" t="str">
            <v/>
          </cell>
          <cell r="FI31" t="str">
            <v/>
          </cell>
          <cell r="FJ31" t="str">
            <v/>
          </cell>
          <cell r="FK31">
            <v>0</v>
          </cell>
          <cell r="FN31">
            <v>56.497627118644068</v>
          </cell>
          <cell r="FO31">
            <v>0</v>
          </cell>
          <cell r="FP31">
            <v>0</v>
          </cell>
          <cell r="FQ31">
            <v>0</v>
          </cell>
          <cell r="FR31">
            <v>0</v>
          </cell>
          <cell r="FS31">
            <v>0</v>
          </cell>
          <cell r="FT31">
            <v>0</v>
          </cell>
          <cell r="FU31">
            <v>0</v>
          </cell>
          <cell r="FV31">
            <v>2</v>
          </cell>
          <cell r="FW31">
            <v>0</v>
          </cell>
          <cell r="FX31">
            <v>2</v>
          </cell>
          <cell r="FZ31">
            <v>63.98266606</v>
          </cell>
          <cell r="GA31">
            <v>0</v>
          </cell>
          <cell r="GB31">
            <v>0</v>
          </cell>
          <cell r="GC31">
            <v>0</v>
          </cell>
          <cell r="GD31">
            <v>0</v>
          </cell>
          <cell r="GE31">
            <v>0</v>
          </cell>
          <cell r="GF31">
            <v>0</v>
          </cell>
          <cell r="GG31">
            <v>0</v>
          </cell>
          <cell r="GH31">
            <v>2</v>
          </cell>
          <cell r="GI31">
            <v>0</v>
          </cell>
          <cell r="GJ31">
            <v>2</v>
          </cell>
          <cell r="GK31">
            <v>0</v>
          </cell>
          <cell r="GL31">
            <v>0</v>
          </cell>
          <cell r="GM31">
            <v>0</v>
          </cell>
          <cell r="GN31">
            <v>0</v>
          </cell>
          <cell r="GO31">
            <v>0</v>
          </cell>
          <cell r="GP31">
            <v>0</v>
          </cell>
          <cell r="GQ31">
            <v>0</v>
          </cell>
          <cell r="GR31">
            <v>0</v>
          </cell>
          <cell r="GS31">
            <v>0</v>
          </cell>
          <cell r="GT31">
            <v>0</v>
          </cell>
          <cell r="GU31">
            <v>0</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0</v>
          </cell>
          <cell r="HS31">
            <v>0</v>
          </cell>
          <cell r="HT31">
            <v>0</v>
          </cell>
          <cell r="HU31">
            <v>0</v>
          </cell>
          <cell r="HV31">
            <v>0</v>
          </cell>
          <cell r="HW31">
            <v>0</v>
          </cell>
          <cell r="HX31">
            <v>0</v>
          </cell>
          <cell r="HY31">
            <v>0</v>
          </cell>
          <cell r="HZ31">
            <v>0</v>
          </cell>
          <cell r="IA31">
            <v>0</v>
          </cell>
          <cell r="IB31">
            <v>0</v>
          </cell>
          <cell r="IC31">
            <v>0</v>
          </cell>
          <cell r="ID31">
            <v>0</v>
          </cell>
          <cell r="IE31">
            <v>0</v>
          </cell>
          <cell r="IF31">
            <v>0</v>
          </cell>
          <cell r="IG31">
            <v>0</v>
          </cell>
          <cell r="IH31">
            <v>0</v>
          </cell>
          <cell r="II31">
            <v>0</v>
          </cell>
          <cell r="IJ31">
            <v>0</v>
          </cell>
          <cell r="IK31">
            <v>0</v>
          </cell>
          <cell r="IL31">
            <v>0</v>
          </cell>
          <cell r="IM31">
            <v>0</v>
          </cell>
          <cell r="IN31">
            <v>0</v>
          </cell>
          <cell r="IO31">
            <v>0</v>
          </cell>
          <cell r="IP31">
            <v>0</v>
          </cell>
          <cell r="IQ31">
            <v>0</v>
          </cell>
          <cell r="IR31">
            <v>0</v>
          </cell>
          <cell r="IS31">
            <v>0</v>
          </cell>
          <cell r="IT31">
            <v>0</v>
          </cell>
          <cell r="IU31">
            <v>0</v>
          </cell>
          <cell r="IV31">
            <v>0</v>
          </cell>
          <cell r="IW31">
            <v>0</v>
          </cell>
          <cell r="IX31">
            <v>0</v>
          </cell>
          <cell r="IY31">
            <v>0</v>
          </cell>
          <cell r="IZ31">
            <v>0</v>
          </cell>
          <cell r="JA31">
            <v>0</v>
          </cell>
          <cell r="JB31">
            <v>0</v>
          </cell>
          <cell r="JC31">
            <v>0</v>
          </cell>
          <cell r="JD31">
            <v>0</v>
          </cell>
          <cell r="JE31">
            <v>0</v>
          </cell>
          <cell r="JF31">
            <v>0</v>
          </cell>
          <cell r="JG31">
            <v>0</v>
          </cell>
          <cell r="JH31">
            <v>0</v>
          </cell>
          <cell r="JI31">
            <v>0</v>
          </cell>
          <cell r="JJ31">
            <v>0</v>
          </cell>
          <cell r="JK31">
            <v>0</v>
          </cell>
          <cell r="JL31">
            <v>0</v>
          </cell>
          <cell r="JM31">
            <v>0</v>
          </cell>
          <cell r="JN31">
            <v>0</v>
          </cell>
          <cell r="JO31">
            <v>0</v>
          </cell>
          <cell r="JP31">
            <v>0</v>
          </cell>
          <cell r="JQ31">
            <v>0</v>
          </cell>
          <cell r="JR31">
            <v>0</v>
          </cell>
          <cell r="JS31">
            <v>0</v>
          </cell>
          <cell r="JT31">
            <v>0</v>
          </cell>
          <cell r="JU31">
            <v>0</v>
          </cell>
          <cell r="JV31">
            <v>0</v>
          </cell>
          <cell r="JW31">
            <v>0</v>
          </cell>
          <cell r="JX31">
            <v>0</v>
          </cell>
          <cell r="JY31">
            <v>0</v>
          </cell>
          <cell r="JZ31">
            <v>0</v>
          </cell>
          <cell r="KA31">
            <v>0</v>
          </cell>
          <cell r="KB31">
            <v>0</v>
          </cell>
          <cell r="KC31">
            <v>0</v>
          </cell>
          <cell r="KD31">
            <v>0</v>
          </cell>
          <cell r="KE31">
            <v>0</v>
          </cell>
          <cell r="KF31">
            <v>0</v>
          </cell>
          <cell r="KG31">
            <v>0</v>
          </cell>
          <cell r="KH31">
            <v>0</v>
          </cell>
          <cell r="KI31">
            <v>0</v>
          </cell>
          <cell r="KJ31">
            <v>0</v>
          </cell>
          <cell r="KK31">
            <v>0</v>
          </cell>
          <cell r="KL31">
            <v>0</v>
          </cell>
          <cell r="KM31">
            <v>0</v>
          </cell>
          <cell r="KN31">
            <v>0</v>
          </cell>
          <cell r="KO31">
            <v>0</v>
          </cell>
          <cell r="KP31">
            <v>0</v>
          </cell>
          <cell r="KQ31">
            <v>0</v>
          </cell>
          <cell r="KR31">
            <v>0</v>
          </cell>
          <cell r="KS31">
            <v>0</v>
          </cell>
          <cell r="KT31">
            <v>0</v>
          </cell>
          <cell r="KU31">
            <v>0</v>
          </cell>
          <cell r="KV31">
            <v>0</v>
          </cell>
          <cell r="KW31">
            <v>0</v>
          </cell>
          <cell r="KX31">
            <v>0</v>
          </cell>
          <cell r="KY31">
            <v>0</v>
          </cell>
          <cell r="KZ31">
            <v>0</v>
          </cell>
          <cell r="LA31">
            <v>0</v>
          </cell>
          <cell r="LB31">
            <v>0</v>
          </cell>
          <cell r="LC31">
            <v>0</v>
          </cell>
          <cell r="LD31">
            <v>0</v>
          </cell>
          <cell r="LE31">
            <v>0</v>
          </cell>
          <cell r="LF31">
            <v>0</v>
          </cell>
          <cell r="LG31">
            <v>0</v>
          </cell>
          <cell r="LH31">
            <v>0</v>
          </cell>
          <cell r="LI31">
            <v>0</v>
          </cell>
          <cell r="LJ31">
            <v>0</v>
          </cell>
          <cell r="LK31">
            <v>0</v>
          </cell>
          <cell r="LL31">
            <v>0</v>
          </cell>
          <cell r="LQ31">
            <v>0</v>
          </cell>
          <cell r="LR31">
            <v>0</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v>2018</v>
          </cell>
          <cell r="OM31">
            <v>2018</v>
          </cell>
          <cell r="ON31">
            <v>2019</v>
          </cell>
          <cell r="OO31">
            <v>2019</v>
          </cell>
          <cell r="OP31" t="str">
            <v>з</v>
          </cell>
          <cell r="OR31">
            <v>0</v>
          </cell>
          <cell r="OT31">
            <v>66.667199999999994</v>
          </cell>
        </row>
        <row r="32">
          <cell r="A32" t="str">
            <v>I_Che156</v>
          </cell>
          <cell r="B32" t="str">
            <v>1.1.3.1</v>
          </cell>
          <cell r="C32" t="str">
            <v>Техническое перевооружение ПС 110кВ Гудермес-Сити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2" t="str">
            <v>I_Che156</v>
          </cell>
          <cell r="E32">
            <v>6.4258690237000007</v>
          </cell>
          <cell r="H32">
            <v>1.3502471700000001</v>
          </cell>
          <cell r="J32">
            <v>6.4258690237000007</v>
          </cell>
          <cell r="K32">
            <v>5.3456712837000007</v>
          </cell>
          <cell r="L32">
            <v>1.08019774</v>
          </cell>
          <cell r="M32">
            <v>0</v>
          </cell>
          <cell r="N32">
            <v>0</v>
          </cell>
          <cell r="O32">
            <v>0</v>
          </cell>
          <cell r="P32">
            <v>0</v>
          </cell>
          <cell r="Q32">
            <v>1.08019774</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t="str">
            <v/>
          </cell>
          <cell r="BC32" t="str">
            <v/>
          </cell>
          <cell r="BD32" t="str">
            <v/>
          </cell>
          <cell r="BE32" t="str">
            <v/>
          </cell>
          <cell r="BF32">
            <v>0</v>
          </cell>
          <cell r="BG32">
            <v>0.27004942999999998</v>
          </cell>
          <cell r="BH32">
            <v>0</v>
          </cell>
          <cell r="BI32">
            <v>0</v>
          </cell>
          <cell r="BJ32">
            <v>0</v>
          </cell>
          <cell r="BK32">
            <v>0</v>
          </cell>
          <cell r="BL32">
            <v>0.27004942999999998</v>
          </cell>
          <cell r="BM32">
            <v>0</v>
          </cell>
          <cell r="BN32">
            <v>0</v>
          </cell>
          <cell r="BO32">
            <v>0</v>
          </cell>
          <cell r="BP32">
            <v>0</v>
          </cell>
          <cell r="BQ32">
            <v>0</v>
          </cell>
          <cell r="BR32">
            <v>0</v>
          </cell>
          <cell r="BS32">
            <v>0.27004942999999998</v>
          </cell>
          <cell r="BT32">
            <v>0</v>
          </cell>
          <cell r="BU32">
            <v>0</v>
          </cell>
          <cell r="BV32">
            <v>0</v>
          </cell>
          <cell r="BW32">
            <v>0</v>
          </cell>
          <cell r="BX32">
            <v>0.27004942999999998</v>
          </cell>
          <cell r="BY32">
            <v>0</v>
          </cell>
          <cell r="BZ32">
            <v>0</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t="str">
            <v/>
          </cell>
          <cell r="CR32">
            <v>2</v>
          </cell>
          <cell r="CS32" t="str">
            <v/>
          </cell>
          <cell r="CT32" t="str">
            <v/>
          </cell>
          <cell r="CU32" t="str">
            <v>2</v>
          </cell>
          <cell r="CX32">
            <v>5.4456517150000012</v>
          </cell>
          <cell r="CY32">
            <v>0.21294110169491659</v>
          </cell>
          <cell r="CZ32">
            <v>0.32378050000000003</v>
          </cell>
          <cell r="DA32">
            <v>4.7439431000000001</v>
          </cell>
          <cell r="DB32">
            <v>0.16498701330508475</v>
          </cell>
          <cell r="DE32">
            <v>3.4351589499999999</v>
          </cell>
          <cell r="DG32">
            <v>5.4456517150000012</v>
          </cell>
          <cell r="DH32">
            <v>4.3013744550000013</v>
          </cell>
          <cell r="DI32">
            <v>1.14427726</v>
          </cell>
          <cell r="DJ32">
            <v>1.14427726</v>
          </cell>
          <cell r="DK32">
            <v>0</v>
          </cell>
          <cell r="DL32">
            <v>0</v>
          </cell>
          <cell r="DM32">
            <v>0</v>
          </cell>
          <cell r="DN32">
            <v>0</v>
          </cell>
          <cell r="DS32">
            <v>0</v>
          </cell>
          <cell r="DT32">
            <v>0</v>
          </cell>
          <cell r="DU32">
            <v>0</v>
          </cell>
          <cell r="DV32">
            <v>0</v>
          </cell>
          <cell r="DW32">
            <v>0</v>
          </cell>
          <cell r="DX32" t="str">
            <v/>
          </cell>
          <cell r="DY32">
            <v>2</v>
          </cell>
          <cell r="DZ32" t="str">
            <v/>
          </cell>
          <cell r="EA32" t="str">
            <v/>
          </cell>
          <cell r="EB32" t="str">
            <v>2</v>
          </cell>
          <cell r="EC32">
            <v>2.29088169</v>
          </cell>
          <cell r="ED32">
            <v>7.6980999999999994E-2</v>
          </cell>
          <cell r="EE32">
            <v>2.0099830000000001</v>
          </cell>
          <cell r="EF32">
            <v>0.20391769000000001</v>
          </cell>
          <cell r="EG32">
            <v>0</v>
          </cell>
          <cell r="EH32">
            <v>0</v>
          </cell>
          <cell r="EI32">
            <v>0</v>
          </cell>
          <cell r="EJ32">
            <v>0</v>
          </cell>
          <cell r="EK32">
            <v>0</v>
          </cell>
          <cell r="EL32">
            <v>0</v>
          </cell>
          <cell r="EM32">
            <v>2.29088169</v>
          </cell>
          <cell r="EN32">
            <v>7.6980999999999994E-2</v>
          </cell>
          <cell r="EO32">
            <v>2.0099830000000001</v>
          </cell>
          <cell r="EP32">
            <v>0.20391769000000001</v>
          </cell>
          <cell r="EQ32">
            <v>0</v>
          </cell>
          <cell r="ER32">
            <v>0</v>
          </cell>
          <cell r="ES32">
            <v>0</v>
          </cell>
          <cell r="ET32">
            <v>0</v>
          </cell>
          <cell r="EU32">
            <v>0</v>
          </cell>
          <cell r="EV32">
            <v>0</v>
          </cell>
          <cell r="EW32">
            <v>0</v>
          </cell>
          <cell r="EX32">
            <v>0</v>
          </cell>
          <cell r="EY32">
            <v>0</v>
          </cell>
          <cell r="EZ32">
            <v>0</v>
          </cell>
          <cell r="FA32">
            <v>0</v>
          </cell>
          <cell r="FB32">
            <v>0</v>
          </cell>
          <cell r="FC32">
            <v>0</v>
          </cell>
          <cell r="FD32">
            <v>0</v>
          </cell>
          <cell r="FE32">
            <v>0</v>
          </cell>
          <cell r="FF32">
            <v>0</v>
          </cell>
          <cell r="FG32" t="str">
            <v/>
          </cell>
          <cell r="FH32" t="str">
            <v/>
          </cell>
          <cell r="FI32" t="str">
            <v/>
          </cell>
          <cell r="FJ32" t="str">
            <v/>
          </cell>
          <cell r="FK32">
            <v>0</v>
          </cell>
          <cell r="FN32">
            <v>5.4456517150000012</v>
          </cell>
          <cell r="FO32">
            <v>0</v>
          </cell>
          <cell r="FP32">
            <v>0</v>
          </cell>
          <cell r="FQ32">
            <v>0</v>
          </cell>
          <cell r="FR32">
            <v>0</v>
          </cell>
          <cell r="FS32">
            <v>0</v>
          </cell>
          <cell r="FT32">
            <v>0</v>
          </cell>
          <cell r="FU32">
            <v>0</v>
          </cell>
          <cell r="FV32">
            <v>1</v>
          </cell>
          <cell r="FW32">
            <v>0</v>
          </cell>
          <cell r="FX32">
            <v>1</v>
          </cell>
          <cell r="FZ32">
            <v>0</v>
          </cell>
          <cell r="GA32">
            <v>0</v>
          </cell>
          <cell r="GB32">
            <v>0</v>
          </cell>
          <cell r="GC32">
            <v>0</v>
          </cell>
          <cell r="GD32">
            <v>0</v>
          </cell>
          <cell r="GE32">
            <v>0</v>
          </cell>
          <cell r="GF32">
            <v>0</v>
          </cell>
          <cell r="GG32">
            <v>0</v>
          </cell>
          <cell r="GH32">
            <v>0</v>
          </cell>
          <cell r="GI32">
            <v>0</v>
          </cell>
          <cell r="GJ32">
            <v>0</v>
          </cell>
          <cell r="GK32">
            <v>0</v>
          </cell>
          <cell r="GL32">
            <v>0</v>
          </cell>
          <cell r="GM32">
            <v>0</v>
          </cell>
          <cell r="GN32">
            <v>0</v>
          </cell>
          <cell r="GO32">
            <v>0</v>
          </cell>
          <cell r="GP32">
            <v>0</v>
          </cell>
          <cell r="GQ32">
            <v>0</v>
          </cell>
          <cell r="GR32">
            <v>0</v>
          </cell>
          <cell r="GS32">
            <v>0</v>
          </cell>
          <cell r="GT32">
            <v>0</v>
          </cell>
          <cell r="GU32">
            <v>0</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0</v>
          </cell>
          <cell r="HS32">
            <v>0</v>
          </cell>
          <cell r="HT32">
            <v>0</v>
          </cell>
          <cell r="HU32">
            <v>0</v>
          </cell>
          <cell r="HV32">
            <v>0</v>
          </cell>
          <cell r="HW32">
            <v>0</v>
          </cell>
          <cell r="HX32">
            <v>0</v>
          </cell>
          <cell r="HY32">
            <v>0</v>
          </cell>
          <cell r="HZ32">
            <v>0</v>
          </cell>
          <cell r="IA32">
            <v>0</v>
          </cell>
          <cell r="IB32">
            <v>0</v>
          </cell>
          <cell r="IC32">
            <v>0</v>
          </cell>
          <cell r="ID32">
            <v>0</v>
          </cell>
          <cell r="IE32">
            <v>0</v>
          </cell>
          <cell r="IF32">
            <v>0</v>
          </cell>
          <cell r="IG32">
            <v>0</v>
          </cell>
          <cell r="IH32">
            <v>0</v>
          </cell>
          <cell r="II32">
            <v>0</v>
          </cell>
          <cell r="IJ32">
            <v>0</v>
          </cell>
          <cell r="IK32">
            <v>0</v>
          </cell>
          <cell r="IL32">
            <v>0</v>
          </cell>
          <cell r="IM32">
            <v>0</v>
          </cell>
          <cell r="IN32">
            <v>0</v>
          </cell>
          <cell r="IO32">
            <v>0</v>
          </cell>
          <cell r="IP32">
            <v>0</v>
          </cell>
          <cell r="IQ32">
            <v>0</v>
          </cell>
          <cell r="IR32">
            <v>0</v>
          </cell>
          <cell r="IS32">
            <v>0</v>
          </cell>
          <cell r="IT32">
            <v>0</v>
          </cell>
          <cell r="IU32">
            <v>0</v>
          </cell>
          <cell r="IV32">
            <v>0</v>
          </cell>
          <cell r="IW32">
            <v>0</v>
          </cell>
          <cell r="IX32">
            <v>0</v>
          </cell>
          <cell r="IY32">
            <v>0</v>
          </cell>
          <cell r="IZ32">
            <v>0</v>
          </cell>
          <cell r="JA32">
            <v>0</v>
          </cell>
          <cell r="JB32">
            <v>0</v>
          </cell>
          <cell r="JC32">
            <v>0</v>
          </cell>
          <cell r="JD32">
            <v>0</v>
          </cell>
          <cell r="JE32">
            <v>0</v>
          </cell>
          <cell r="JF32">
            <v>0</v>
          </cell>
          <cell r="JG32">
            <v>0</v>
          </cell>
          <cell r="JH32">
            <v>0</v>
          </cell>
          <cell r="JI32">
            <v>0</v>
          </cell>
          <cell r="JJ32">
            <v>0</v>
          </cell>
          <cell r="JK32">
            <v>0</v>
          </cell>
          <cell r="JL32">
            <v>0</v>
          </cell>
          <cell r="JM32">
            <v>0</v>
          </cell>
          <cell r="JN32">
            <v>0</v>
          </cell>
          <cell r="JO32">
            <v>0</v>
          </cell>
          <cell r="JP32">
            <v>0</v>
          </cell>
          <cell r="JQ32">
            <v>0</v>
          </cell>
          <cell r="JR32">
            <v>0</v>
          </cell>
          <cell r="JS32">
            <v>0</v>
          </cell>
          <cell r="JT32">
            <v>0</v>
          </cell>
          <cell r="JU32">
            <v>0</v>
          </cell>
          <cell r="JV32">
            <v>0</v>
          </cell>
          <cell r="JW32">
            <v>0</v>
          </cell>
          <cell r="JX32">
            <v>0</v>
          </cell>
          <cell r="JY32">
            <v>0</v>
          </cell>
          <cell r="JZ32">
            <v>0</v>
          </cell>
          <cell r="KA32">
            <v>0</v>
          </cell>
          <cell r="KB32">
            <v>0</v>
          </cell>
          <cell r="KC32">
            <v>0</v>
          </cell>
          <cell r="KD32">
            <v>0</v>
          </cell>
          <cell r="KE32">
            <v>0</v>
          </cell>
          <cell r="KF32">
            <v>0</v>
          </cell>
          <cell r="KG32">
            <v>0</v>
          </cell>
          <cell r="KH32">
            <v>0</v>
          </cell>
          <cell r="KI32">
            <v>0</v>
          </cell>
          <cell r="KJ32">
            <v>0</v>
          </cell>
          <cell r="KK32">
            <v>0</v>
          </cell>
          <cell r="KL32">
            <v>0</v>
          </cell>
          <cell r="KM32">
            <v>0</v>
          </cell>
          <cell r="KN32">
            <v>0</v>
          </cell>
          <cell r="KO32">
            <v>0</v>
          </cell>
          <cell r="KP32">
            <v>0</v>
          </cell>
          <cell r="KQ32">
            <v>0</v>
          </cell>
          <cell r="KR32">
            <v>0</v>
          </cell>
          <cell r="KS32">
            <v>0</v>
          </cell>
          <cell r="KT32">
            <v>0</v>
          </cell>
          <cell r="KU32">
            <v>0</v>
          </cell>
          <cell r="KV32">
            <v>0</v>
          </cell>
          <cell r="KW32">
            <v>0</v>
          </cell>
          <cell r="KX32">
            <v>0</v>
          </cell>
          <cell r="KY32">
            <v>0</v>
          </cell>
          <cell r="KZ32">
            <v>0</v>
          </cell>
          <cell r="LA32">
            <v>0</v>
          </cell>
          <cell r="LB32">
            <v>0</v>
          </cell>
          <cell r="LC32">
            <v>0</v>
          </cell>
          <cell r="LD32">
            <v>0</v>
          </cell>
          <cell r="LE32">
            <v>0</v>
          </cell>
          <cell r="LF32">
            <v>0</v>
          </cell>
          <cell r="LG32">
            <v>0</v>
          </cell>
          <cell r="LH32">
            <v>0</v>
          </cell>
          <cell r="LI32">
            <v>0</v>
          </cell>
          <cell r="LJ32">
            <v>0</v>
          </cell>
          <cell r="LK32">
            <v>0</v>
          </cell>
          <cell r="LL32">
            <v>0</v>
          </cell>
          <cell r="LQ32">
            <v>0</v>
          </cell>
          <cell r="LR32">
            <v>0</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v>2018</v>
          </cell>
          <cell r="OM32">
            <v>2019</v>
          </cell>
          <cell r="ON32">
            <v>2019</v>
          </cell>
          <cell r="OO32">
            <v>2019</v>
          </cell>
          <cell r="OP32" t="str">
            <v>з</v>
          </cell>
          <cell r="OR32">
            <v>0</v>
          </cell>
          <cell r="OT32">
            <v>6.4258690237000007</v>
          </cell>
        </row>
        <row r="33">
          <cell r="A33" t="str">
            <v>I_Che157</v>
          </cell>
          <cell r="B33" t="str">
            <v>1.1.3.1</v>
          </cell>
          <cell r="C33" t="str">
            <v>Техническое перевооружение ПС 110кВ Гудермес-Тяговая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3" t="str">
            <v>I_Che157</v>
          </cell>
          <cell r="E33">
            <v>6.3037113574200019</v>
          </cell>
          <cell r="H33">
            <v>1.2415396099999998</v>
          </cell>
          <cell r="J33">
            <v>6.3037113574200019</v>
          </cell>
          <cell r="K33">
            <v>5.3104796674200019</v>
          </cell>
          <cell r="L33">
            <v>0.99323169</v>
          </cell>
          <cell r="M33">
            <v>0</v>
          </cell>
          <cell r="N33">
            <v>0</v>
          </cell>
          <cell r="O33">
            <v>0</v>
          </cell>
          <cell r="P33">
            <v>0</v>
          </cell>
          <cell r="Q33">
            <v>0.99323169</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t="str">
            <v/>
          </cell>
          <cell r="BC33" t="str">
            <v/>
          </cell>
          <cell r="BD33" t="str">
            <v/>
          </cell>
          <cell r="BE33" t="str">
            <v/>
          </cell>
          <cell r="BF33">
            <v>0</v>
          </cell>
          <cell r="BG33">
            <v>0.24830791999999999</v>
          </cell>
          <cell r="BH33">
            <v>0</v>
          </cell>
          <cell r="BI33">
            <v>0</v>
          </cell>
          <cell r="BJ33">
            <v>0</v>
          </cell>
          <cell r="BK33">
            <v>0</v>
          </cell>
          <cell r="BL33">
            <v>0.24830791999999999</v>
          </cell>
          <cell r="BM33">
            <v>0</v>
          </cell>
          <cell r="BN33">
            <v>0</v>
          </cell>
          <cell r="BO33">
            <v>0</v>
          </cell>
          <cell r="BP33">
            <v>0</v>
          </cell>
          <cell r="BQ33">
            <v>0</v>
          </cell>
          <cell r="BR33">
            <v>0</v>
          </cell>
          <cell r="BS33">
            <v>0.24830791999999999</v>
          </cell>
          <cell r="BT33">
            <v>0</v>
          </cell>
          <cell r="BU33">
            <v>0</v>
          </cell>
          <cell r="BV33">
            <v>0</v>
          </cell>
          <cell r="BW33">
            <v>0</v>
          </cell>
          <cell r="BX33">
            <v>0.24830791999999999</v>
          </cell>
          <cell r="BY33">
            <v>0</v>
          </cell>
          <cell r="BZ33">
            <v>0</v>
          </cell>
          <cell r="CA33">
            <v>0</v>
          </cell>
          <cell r="CB33">
            <v>0</v>
          </cell>
          <cell r="CC33">
            <v>0</v>
          </cell>
          <cell r="CD33">
            <v>0</v>
          </cell>
          <cell r="CE33">
            <v>0</v>
          </cell>
          <cell r="CF33">
            <v>0</v>
          </cell>
          <cell r="CG33">
            <v>0</v>
          </cell>
          <cell r="CH33">
            <v>0</v>
          </cell>
          <cell r="CI33">
            <v>0</v>
          </cell>
          <cell r="CJ33">
            <v>0</v>
          </cell>
          <cell r="CK33">
            <v>0</v>
          </cell>
          <cell r="CL33">
            <v>0</v>
          </cell>
          <cell r="CM33">
            <v>0</v>
          </cell>
          <cell r="CN33">
            <v>0</v>
          </cell>
          <cell r="CO33">
            <v>0</v>
          </cell>
          <cell r="CP33">
            <v>0</v>
          </cell>
          <cell r="CQ33" t="str">
            <v/>
          </cell>
          <cell r="CR33">
            <v>2</v>
          </cell>
          <cell r="CS33" t="str">
            <v/>
          </cell>
          <cell r="CT33" t="str">
            <v/>
          </cell>
          <cell r="CU33" t="str">
            <v>2</v>
          </cell>
          <cell r="CX33">
            <v>5.3421282690000016</v>
          </cell>
          <cell r="CY33">
            <v>0.12776466101695089</v>
          </cell>
          <cell r="CZ33">
            <v>0.32378050000000003</v>
          </cell>
          <cell r="DA33">
            <v>4.7439431000000001</v>
          </cell>
          <cell r="DB33">
            <v>0.14664000798305082</v>
          </cell>
          <cell r="DE33">
            <v>4.9372881399999997</v>
          </cell>
          <cell r="DG33">
            <v>5.3421282690000016</v>
          </cell>
          <cell r="DH33">
            <v>4.2899760590000016</v>
          </cell>
          <cell r="DI33">
            <v>1.05215221</v>
          </cell>
          <cell r="DJ33">
            <v>1.05215221</v>
          </cell>
          <cell r="DK33">
            <v>0</v>
          </cell>
          <cell r="DL33">
            <v>0</v>
          </cell>
          <cell r="DM33">
            <v>0</v>
          </cell>
          <cell r="DN33">
            <v>0</v>
          </cell>
          <cell r="DS33">
            <v>0</v>
          </cell>
          <cell r="DT33">
            <v>0</v>
          </cell>
          <cell r="DU33">
            <v>0</v>
          </cell>
          <cell r="DV33">
            <v>0</v>
          </cell>
          <cell r="DW33">
            <v>0</v>
          </cell>
          <cell r="DX33" t="str">
            <v/>
          </cell>
          <cell r="DY33">
            <v>2</v>
          </cell>
          <cell r="DZ33" t="str">
            <v/>
          </cell>
          <cell r="EA33" t="str">
            <v/>
          </cell>
          <cell r="EB33" t="str">
            <v>2</v>
          </cell>
          <cell r="EC33">
            <v>3.8851359300000001</v>
          </cell>
          <cell r="ED33">
            <v>0.25903500000000002</v>
          </cell>
          <cell r="EE33">
            <v>3.2832699999999999</v>
          </cell>
          <cell r="EF33">
            <v>0.34283092999999998</v>
          </cell>
          <cell r="EG33">
            <v>0</v>
          </cell>
          <cell r="EH33">
            <v>0</v>
          </cell>
          <cell r="EI33">
            <v>0</v>
          </cell>
          <cell r="EJ33">
            <v>0</v>
          </cell>
          <cell r="EK33">
            <v>0</v>
          </cell>
          <cell r="EL33">
            <v>0</v>
          </cell>
          <cell r="EM33">
            <v>3.8851359300000001</v>
          </cell>
          <cell r="EN33">
            <v>0.25903500000000002</v>
          </cell>
          <cell r="EO33">
            <v>3.2832699999999999</v>
          </cell>
          <cell r="EP33">
            <v>0.34283092999999998</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t="str">
            <v/>
          </cell>
          <cell r="FH33" t="str">
            <v/>
          </cell>
          <cell r="FI33" t="str">
            <v/>
          </cell>
          <cell r="FJ33" t="str">
            <v/>
          </cell>
          <cell r="FK33">
            <v>0</v>
          </cell>
          <cell r="FN33">
            <v>5.3421282690000016</v>
          </cell>
          <cell r="FO33">
            <v>0</v>
          </cell>
          <cell r="FP33">
            <v>0</v>
          </cell>
          <cell r="FQ33">
            <v>0</v>
          </cell>
          <cell r="FR33">
            <v>0</v>
          </cell>
          <cell r="FS33">
            <v>0</v>
          </cell>
          <cell r="FT33">
            <v>0</v>
          </cell>
          <cell r="FU33">
            <v>0</v>
          </cell>
          <cell r="FV33">
            <v>1</v>
          </cell>
          <cell r="FW33">
            <v>0</v>
          </cell>
          <cell r="FX33">
            <v>1</v>
          </cell>
          <cell r="FZ33">
            <v>0</v>
          </cell>
          <cell r="GA33">
            <v>0</v>
          </cell>
          <cell r="GB33">
            <v>0</v>
          </cell>
          <cell r="GC33">
            <v>0</v>
          </cell>
          <cell r="GD33">
            <v>0</v>
          </cell>
          <cell r="GE33">
            <v>0</v>
          </cell>
          <cell r="GF33">
            <v>0</v>
          </cell>
          <cell r="GG33">
            <v>0</v>
          </cell>
          <cell r="GH33">
            <v>0</v>
          </cell>
          <cell r="GI33">
            <v>0</v>
          </cell>
          <cell r="GJ33">
            <v>0</v>
          </cell>
          <cell r="GK33">
            <v>0</v>
          </cell>
          <cell r="GL33">
            <v>0</v>
          </cell>
          <cell r="GM33">
            <v>0</v>
          </cell>
          <cell r="GN33">
            <v>0</v>
          </cell>
          <cell r="GO33">
            <v>0</v>
          </cell>
          <cell r="GP33">
            <v>0</v>
          </cell>
          <cell r="GQ33">
            <v>0</v>
          </cell>
          <cell r="GR33">
            <v>0</v>
          </cell>
          <cell r="GS33">
            <v>0</v>
          </cell>
          <cell r="GT33">
            <v>0</v>
          </cell>
          <cell r="GU33">
            <v>0</v>
          </cell>
          <cell r="GV33">
            <v>0</v>
          </cell>
          <cell r="GW33">
            <v>0</v>
          </cell>
          <cell r="GX33">
            <v>0</v>
          </cell>
          <cell r="GY33">
            <v>0</v>
          </cell>
          <cell r="GZ33">
            <v>0</v>
          </cell>
          <cell r="HA33">
            <v>0</v>
          </cell>
          <cell r="HB33">
            <v>0</v>
          </cell>
          <cell r="HC33">
            <v>0</v>
          </cell>
          <cell r="HD33">
            <v>0</v>
          </cell>
          <cell r="HE33">
            <v>0</v>
          </cell>
          <cell r="HF33">
            <v>0</v>
          </cell>
          <cell r="HG33">
            <v>0</v>
          </cell>
          <cell r="HH33">
            <v>0</v>
          </cell>
          <cell r="HI33">
            <v>0</v>
          </cell>
          <cell r="HJ33">
            <v>0</v>
          </cell>
          <cell r="HK33">
            <v>0</v>
          </cell>
          <cell r="HL33">
            <v>0</v>
          </cell>
          <cell r="HM33">
            <v>0</v>
          </cell>
          <cell r="HN33">
            <v>0</v>
          </cell>
          <cell r="HO33">
            <v>0</v>
          </cell>
          <cell r="HP33">
            <v>0</v>
          </cell>
          <cell r="HQ33">
            <v>0</v>
          </cell>
          <cell r="HR33">
            <v>0</v>
          </cell>
          <cell r="HS33">
            <v>0</v>
          </cell>
          <cell r="HT33">
            <v>0</v>
          </cell>
          <cell r="HU33">
            <v>0</v>
          </cell>
          <cell r="HV33">
            <v>0</v>
          </cell>
          <cell r="HW33">
            <v>0</v>
          </cell>
          <cell r="HX33">
            <v>0</v>
          </cell>
          <cell r="HY33">
            <v>0</v>
          </cell>
          <cell r="HZ33">
            <v>0</v>
          </cell>
          <cell r="IA33">
            <v>0</v>
          </cell>
          <cell r="IB33">
            <v>0</v>
          </cell>
          <cell r="IC33">
            <v>0</v>
          </cell>
          <cell r="ID33">
            <v>0</v>
          </cell>
          <cell r="IE33">
            <v>0</v>
          </cell>
          <cell r="IF33">
            <v>0</v>
          </cell>
          <cell r="IG33">
            <v>0</v>
          </cell>
          <cell r="IH33">
            <v>0</v>
          </cell>
          <cell r="II33">
            <v>0</v>
          </cell>
          <cell r="IJ33">
            <v>0</v>
          </cell>
          <cell r="IK33">
            <v>0</v>
          </cell>
          <cell r="IL33">
            <v>0</v>
          </cell>
          <cell r="IM33">
            <v>0</v>
          </cell>
          <cell r="IN33">
            <v>0</v>
          </cell>
          <cell r="IO33">
            <v>0</v>
          </cell>
          <cell r="IP33">
            <v>0</v>
          </cell>
          <cell r="IQ33">
            <v>0</v>
          </cell>
          <cell r="IR33">
            <v>0</v>
          </cell>
          <cell r="IS33">
            <v>0</v>
          </cell>
          <cell r="IT33">
            <v>0</v>
          </cell>
          <cell r="IU33">
            <v>0</v>
          </cell>
          <cell r="IV33">
            <v>0</v>
          </cell>
          <cell r="IW33">
            <v>0</v>
          </cell>
          <cell r="IX33">
            <v>0</v>
          </cell>
          <cell r="IY33">
            <v>0</v>
          </cell>
          <cell r="IZ33">
            <v>0</v>
          </cell>
          <cell r="JA33">
            <v>0</v>
          </cell>
          <cell r="JB33">
            <v>0</v>
          </cell>
          <cell r="JC33">
            <v>0</v>
          </cell>
          <cell r="JD33">
            <v>0</v>
          </cell>
          <cell r="JE33">
            <v>0</v>
          </cell>
          <cell r="JF33">
            <v>0</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0</v>
          </cell>
          <cell r="KR33">
            <v>0</v>
          </cell>
          <cell r="KS33">
            <v>0</v>
          </cell>
          <cell r="KT33">
            <v>0</v>
          </cell>
          <cell r="KU33">
            <v>0</v>
          </cell>
          <cell r="KV33">
            <v>0</v>
          </cell>
          <cell r="KW33">
            <v>0</v>
          </cell>
          <cell r="KX33">
            <v>0</v>
          </cell>
          <cell r="KY33">
            <v>0</v>
          </cell>
          <cell r="KZ33">
            <v>0</v>
          </cell>
          <cell r="LA33">
            <v>0</v>
          </cell>
          <cell r="LB33">
            <v>0</v>
          </cell>
          <cell r="LC33">
            <v>0</v>
          </cell>
          <cell r="LD33">
            <v>0</v>
          </cell>
          <cell r="LE33">
            <v>0</v>
          </cell>
          <cell r="LF33">
            <v>0</v>
          </cell>
          <cell r="LG33">
            <v>0</v>
          </cell>
          <cell r="LH33">
            <v>0</v>
          </cell>
          <cell r="LI33">
            <v>0</v>
          </cell>
          <cell r="LJ33">
            <v>0</v>
          </cell>
          <cell r="LK33">
            <v>0</v>
          </cell>
          <cell r="LL33">
            <v>0</v>
          </cell>
          <cell r="LQ33">
            <v>0</v>
          </cell>
          <cell r="LR33">
            <v>0</v>
          </cell>
          <cell r="LS33">
            <v>0</v>
          </cell>
          <cell r="LT33">
            <v>0</v>
          </cell>
          <cell r="LU33">
            <v>0</v>
          </cell>
          <cell r="LX33">
            <v>0</v>
          </cell>
          <cell r="LY33">
            <v>0</v>
          </cell>
          <cell r="LZ33">
            <v>0</v>
          </cell>
          <cell r="MA33">
            <v>0</v>
          </cell>
          <cell r="MB33">
            <v>0</v>
          </cell>
          <cell r="MC33">
            <v>0</v>
          </cell>
          <cell r="MD33">
            <v>0</v>
          </cell>
          <cell r="ME33">
            <v>0</v>
          </cell>
          <cell r="MF33">
            <v>0</v>
          </cell>
          <cell r="MG33">
            <v>0</v>
          </cell>
          <cell r="MH33">
            <v>0</v>
          </cell>
          <cell r="MI33">
            <v>0</v>
          </cell>
          <cell r="MJ33">
            <v>0</v>
          </cell>
          <cell r="MK33">
            <v>0</v>
          </cell>
          <cell r="ML33">
            <v>0</v>
          </cell>
          <cell r="MM33">
            <v>0</v>
          </cell>
          <cell r="MN33">
            <v>0</v>
          </cell>
          <cell r="MO33">
            <v>0</v>
          </cell>
          <cell r="MP33">
            <v>0</v>
          </cell>
          <cell r="MQ33">
            <v>0</v>
          </cell>
          <cell r="MR33">
            <v>0</v>
          </cell>
          <cell r="MS33">
            <v>0</v>
          </cell>
          <cell r="MT33">
            <v>0</v>
          </cell>
          <cell r="MU33">
            <v>0</v>
          </cell>
          <cell r="MV33">
            <v>0</v>
          </cell>
          <cell r="MW33">
            <v>0</v>
          </cell>
          <cell r="MX33">
            <v>0</v>
          </cell>
          <cell r="MY33">
            <v>0</v>
          </cell>
          <cell r="MZ33">
            <v>0</v>
          </cell>
          <cell r="NA33">
            <v>0</v>
          </cell>
          <cell r="NB33">
            <v>0</v>
          </cell>
          <cell r="NC33">
            <v>0</v>
          </cell>
          <cell r="ND33">
            <v>0</v>
          </cell>
          <cell r="NE33">
            <v>0</v>
          </cell>
          <cell r="NF33">
            <v>0</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2018</v>
          </cell>
          <cell r="OM33">
            <v>2019</v>
          </cell>
          <cell r="ON33">
            <v>2019</v>
          </cell>
          <cell r="OO33">
            <v>2019</v>
          </cell>
          <cell r="OP33" t="str">
            <v>з</v>
          </cell>
          <cell r="OR33">
            <v>0</v>
          </cell>
          <cell r="OT33">
            <v>6.3037113574200019</v>
          </cell>
        </row>
        <row r="34">
          <cell r="A34" t="str">
            <v>I_Che158</v>
          </cell>
          <cell r="B34" t="str">
            <v>1.1.3.1</v>
          </cell>
          <cell r="C34" t="str">
            <v>Техническое перевооружение ПС 110кВ Ищерская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4" t="str">
            <v>I_Che158</v>
          </cell>
          <cell r="E34">
            <v>4.2839554260000012</v>
          </cell>
          <cell r="H34">
            <v>4.7638842500000003</v>
          </cell>
          <cell r="J34">
            <v>4.2839554260000012</v>
          </cell>
          <cell r="K34">
            <v>-5.7955953999998755E-2</v>
          </cell>
          <cell r="L34">
            <v>4.34191138</v>
          </cell>
          <cell r="M34">
            <v>0</v>
          </cell>
          <cell r="N34">
            <v>0</v>
          </cell>
          <cell r="O34">
            <v>1.4131579999999999E-2</v>
          </cell>
          <cell r="P34">
            <v>0</v>
          </cell>
          <cell r="Q34">
            <v>4.3277798000000001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0.42197286999999994</v>
          </cell>
          <cell r="BH34">
            <v>0</v>
          </cell>
          <cell r="BI34">
            <v>0</v>
          </cell>
          <cell r="BJ34">
            <v>0</v>
          </cell>
          <cell r="BK34">
            <v>0</v>
          </cell>
          <cell r="BL34">
            <v>0.42197286999999994</v>
          </cell>
          <cell r="BM34">
            <v>0.23619411999999998</v>
          </cell>
          <cell r="BN34">
            <v>0</v>
          </cell>
          <cell r="BO34">
            <v>0</v>
          </cell>
          <cell r="BP34">
            <v>0</v>
          </cell>
          <cell r="BQ34">
            <v>0</v>
          </cell>
          <cell r="BR34">
            <v>0.23619411999999998</v>
          </cell>
          <cell r="BS34">
            <v>0.18577874999999999</v>
          </cell>
          <cell r="BT34">
            <v>0</v>
          </cell>
          <cell r="BU34">
            <v>0</v>
          </cell>
          <cell r="BV34">
            <v>0</v>
          </cell>
          <cell r="BW34">
            <v>0</v>
          </cell>
          <cell r="BX34">
            <v>0.18577874999999999</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v>1</v>
          </cell>
          <cell r="CR34">
            <v>2</v>
          </cell>
          <cell r="CS34" t="str">
            <v/>
          </cell>
          <cell r="CT34" t="str">
            <v/>
          </cell>
          <cell r="CU34" t="str">
            <v>1 2</v>
          </cell>
          <cell r="CX34">
            <v>3.6304707000000009</v>
          </cell>
          <cell r="CY34">
            <v>0.10553070000000055</v>
          </cell>
          <cell r="CZ34">
            <v>7.7170000000000002E-2</v>
          </cell>
          <cell r="DA34">
            <v>3.3668200000000001</v>
          </cell>
          <cell r="DB34">
            <v>8.0950000000000064E-2</v>
          </cell>
          <cell r="DE34">
            <v>4.0393457100000001</v>
          </cell>
          <cell r="DG34">
            <v>3.6304707000000009</v>
          </cell>
          <cell r="DH34">
            <v>-0.40887500999999915</v>
          </cell>
          <cell r="DI34">
            <v>4.0393457100000001</v>
          </cell>
          <cell r="DJ34">
            <v>0.15743962</v>
          </cell>
          <cell r="DK34">
            <v>0.235292</v>
          </cell>
          <cell r="DL34">
            <v>3.432318</v>
          </cell>
          <cell r="DM34">
            <v>0.21429608999999999</v>
          </cell>
          <cell r="DN34">
            <v>0</v>
          </cell>
          <cell r="DS34">
            <v>0</v>
          </cell>
          <cell r="DT34">
            <v>0</v>
          </cell>
          <cell r="DU34">
            <v>0</v>
          </cell>
          <cell r="DV34">
            <v>0</v>
          </cell>
          <cell r="DW34">
            <v>0</v>
          </cell>
          <cell r="DX34" t="str">
            <v/>
          </cell>
          <cell r="DY34" t="str">
            <v/>
          </cell>
          <cell r="DZ34" t="str">
            <v/>
          </cell>
          <cell r="EA34" t="str">
            <v/>
          </cell>
          <cell r="EB34">
            <v>0</v>
          </cell>
          <cell r="EC34">
            <v>0</v>
          </cell>
          <cell r="ED34">
            <v>0</v>
          </cell>
          <cell r="EE34">
            <v>0</v>
          </cell>
          <cell r="EF34">
            <v>0</v>
          </cell>
          <cell r="EG34">
            <v>0</v>
          </cell>
          <cell r="EH34">
            <v>0</v>
          </cell>
          <cell r="EI34">
            <v>0</v>
          </cell>
          <cell r="EJ34">
            <v>0</v>
          </cell>
          <cell r="EK34">
            <v>0</v>
          </cell>
          <cell r="EL34">
            <v>0</v>
          </cell>
          <cell r="EM34">
            <v>0</v>
          </cell>
          <cell r="EN34">
            <v>0</v>
          </cell>
          <cell r="EO34">
            <v>0</v>
          </cell>
          <cell r="EP34">
            <v>0</v>
          </cell>
          <cell r="EQ34">
            <v>0</v>
          </cell>
          <cell r="ER34">
            <v>0</v>
          </cell>
          <cell r="ES34">
            <v>0</v>
          </cell>
          <cell r="ET34">
            <v>0</v>
          </cell>
          <cell r="EU34">
            <v>0</v>
          </cell>
          <cell r="EV34">
            <v>0</v>
          </cell>
          <cell r="EW34">
            <v>0</v>
          </cell>
          <cell r="EX34">
            <v>0</v>
          </cell>
          <cell r="EY34">
            <v>0</v>
          </cell>
          <cell r="EZ34">
            <v>0</v>
          </cell>
          <cell r="FA34">
            <v>0</v>
          </cell>
          <cell r="FB34">
            <v>0</v>
          </cell>
          <cell r="FC34">
            <v>0</v>
          </cell>
          <cell r="FD34">
            <v>0</v>
          </cell>
          <cell r="FE34">
            <v>0</v>
          </cell>
          <cell r="FF34">
            <v>0</v>
          </cell>
          <cell r="FG34" t="str">
            <v/>
          </cell>
          <cell r="FH34" t="str">
            <v/>
          </cell>
          <cell r="FI34" t="str">
            <v/>
          </cell>
          <cell r="FJ34" t="str">
            <v/>
          </cell>
          <cell r="FK34">
            <v>0</v>
          </cell>
          <cell r="FN34">
            <v>3.6304707000000009</v>
          </cell>
          <cell r="FO34">
            <v>0</v>
          </cell>
          <cell r="FP34">
            <v>0</v>
          </cell>
          <cell r="FQ34">
            <v>0</v>
          </cell>
          <cell r="FR34">
            <v>0</v>
          </cell>
          <cell r="FS34">
            <v>0</v>
          </cell>
          <cell r="FT34">
            <v>0</v>
          </cell>
          <cell r="FU34">
            <v>0</v>
          </cell>
          <cell r="FV34">
            <v>1</v>
          </cell>
          <cell r="FW34">
            <v>0</v>
          </cell>
          <cell r="FX34">
            <v>1</v>
          </cell>
          <cell r="FZ34">
            <v>4.0393457100000001</v>
          </cell>
          <cell r="GA34">
            <v>0</v>
          </cell>
          <cell r="GB34">
            <v>0</v>
          </cell>
          <cell r="GC34">
            <v>0</v>
          </cell>
          <cell r="GD34">
            <v>0</v>
          </cell>
          <cell r="GE34">
            <v>0</v>
          </cell>
          <cell r="GF34">
            <v>0</v>
          </cell>
          <cell r="GG34">
            <v>0</v>
          </cell>
          <cell r="GH34">
            <v>1</v>
          </cell>
          <cell r="GI34">
            <v>0</v>
          </cell>
          <cell r="GJ34">
            <v>1</v>
          </cell>
          <cell r="GK34">
            <v>0</v>
          </cell>
          <cell r="GL34">
            <v>0</v>
          </cell>
          <cell r="GM34">
            <v>0</v>
          </cell>
          <cell r="GN34">
            <v>0</v>
          </cell>
          <cell r="GO34">
            <v>0</v>
          </cell>
          <cell r="GP34">
            <v>0</v>
          </cell>
          <cell r="GQ34">
            <v>0</v>
          </cell>
          <cell r="GR34">
            <v>0</v>
          </cell>
          <cell r="GS34">
            <v>0</v>
          </cell>
          <cell r="GT34">
            <v>0</v>
          </cell>
          <cell r="GU34">
            <v>0</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0</v>
          </cell>
          <cell r="HS34">
            <v>0</v>
          </cell>
          <cell r="HT34">
            <v>0</v>
          </cell>
          <cell r="HU34">
            <v>0</v>
          </cell>
          <cell r="HV34">
            <v>0</v>
          </cell>
          <cell r="HW34">
            <v>0</v>
          </cell>
          <cell r="HX34">
            <v>0</v>
          </cell>
          <cell r="HY34">
            <v>0</v>
          </cell>
          <cell r="HZ34">
            <v>0</v>
          </cell>
          <cell r="IA34">
            <v>0</v>
          </cell>
          <cell r="IB34">
            <v>0</v>
          </cell>
          <cell r="IC34">
            <v>0</v>
          </cell>
          <cell r="ID34">
            <v>0</v>
          </cell>
          <cell r="IE34">
            <v>0</v>
          </cell>
          <cell r="IF34">
            <v>0</v>
          </cell>
          <cell r="IG34">
            <v>0</v>
          </cell>
          <cell r="IH34">
            <v>0</v>
          </cell>
          <cell r="II34">
            <v>0</v>
          </cell>
          <cell r="IJ34">
            <v>0</v>
          </cell>
          <cell r="IK34">
            <v>0</v>
          </cell>
          <cell r="IL34">
            <v>0</v>
          </cell>
          <cell r="IM34">
            <v>0</v>
          </cell>
          <cell r="IN34">
            <v>0</v>
          </cell>
          <cell r="IO34">
            <v>0</v>
          </cell>
          <cell r="IP34">
            <v>0</v>
          </cell>
          <cell r="IQ34">
            <v>0</v>
          </cell>
          <cell r="IR34">
            <v>0</v>
          </cell>
          <cell r="IS34">
            <v>0</v>
          </cell>
          <cell r="IT34">
            <v>0</v>
          </cell>
          <cell r="IU34">
            <v>0</v>
          </cell>
          <cell r="IV34">
            <v>0</v>
          </cell>
          <cell r="IW34">
            <v>0</v>
          </cell>
          <cell r="IX34">
            <v>0</v>
          </cell>
          <cell r="IY34">
            <v>0</v>
          </cell>
          <cell r="IZ34">
            <v>0</v>
          </cell>
          <cell r="JA34">
            <v>0</v>
          </cell>
          <cell r="JB34">
            <v>0</v>
          </cell>
          <cell r="JC34">
            <v>0</v>
          </cell>
          <cell r="JD34">
            <v>0</v>
          </cell>
          <cell r="JE34">
            <v>0</v>
          </cell>
          <cell r="JF34">
            <v>0</v>
          </cell>
          <cell r="JG34">
            <v>0</v>
          </cell>
          <cell r="JH34">
            <v>0</v>
          </cell>
          <cell r="JI34">
            <v>0</v>
          </cell>
          <cell r="JJ34">
            <v>0</v>
          </cell>
          <cell r="JK34">
            <v>0</v>
          </cell>
          <cell r="JL34">
            <v>0</v>
          </cell>
          <cell r="JM34">
            <v>0</v>
          </cell>
          <cell r="JN34">
            <v>0</v>
          </cell>
          <cell r="JO34">
            <v>0</v>
          </cell>
          <cell r="JP34">
            <v>0</v>
          </cell>
          <cell r="JQ34">
            <v>0</v>
          </cell>
          <cell r="JR34">
            <v>0</v>
          </cell>
          <cell r="JS34">
            <v>0</v>
          </cell>
          <cell r="JT34">
            <v>0</v>
          </cell>
          <cell r="JU34">
            <v>0</v>
          </cell>
          <cell r="JV34">
            <v>0</v>
          </cell>
          <cell r="JW34">
            <v>0</v>
          </cell>
          <cell r="JX34">
            <v>0</v>
          </cell>
          <cell r="JY34">
            <v>0</v>
          </cell>
          <cell r="JZ34">
            <v>0</v>
          </cell>
          <cell r="KA34">
            <v>0</v>
          </cell>
          <cell r="KB34">
            <v>0</v>
          </cell>
          <cell r="KC34">
            <v>0</v>
          </cell>
          <cell r="KD34">
            <v>0</v>
          </cell>
          <cell r="KE34">
            <v>0</v>
          </cell>
          <cell r="KF34">
            <v>0</v>
          </cell>
          <cell r="KG34">
            <v>0</v>
          </cell>
          <cell r="KH34">
            <v>0</v>
          </cell>
          <cell r="KI34">
            <v>0</v>
          </cell>
          <cell r="KJ34">
            <v>0</v>
          </cell>
          <cell r="KK34">
            <v>0</v>
          </cell>
          <cell r="KL34">
            <v>0</v>
          </cell>
          <cell r="KM34">
            <v>0</v>
          </cell>
          <cell r="KN34">
            <v>0</v>
          </cell>
          <cell r="KO34">
            <v>0</v>
          </cell>
          <cell r="KP34">
            <v>0</v>
          </cell>
          <cell r="KQ34">
            <v>0</v>
          </cell>
          <cell r="KR34">
            <v>0</v>
          </cell>
          <cell r="KS34">
            <v>0</v>
          </cell>
          <cell r="KT34">
            <v>0</v>
          </cell>
          <cell r="KU34">
            <v>0</v>
          </cell>
          <cell r="KV34">
            <v>0</v>
          </cell>
          <cell r="KW34">
            <v>0</v>
          </cell>
          <cell r="KX34">
            <v>0</v>
          </cell>
          <cell r="KY34">
            <v>0</v>
          </cell>
          <cell r="KZ34">
            <v>0</v>
          </cell>
          <cell r="LA34">
            <v>0</v>
          </cell>
          <cell r="LB34">
            <v>0</v>
          </cell>
          <cell r="LC34">
            <v>0</v>
          </cell>
          <cell r="LD34">
            <v>0</v>
          </cell>
          <cell r="LE34">
            <v>0</v>
          </cell>
          <cell r="LF34">
            <v>0</v>
          </cell>
          <cell r="LG34">
            <v>0</v>
          </cell>
          <cell r="LH34">
            <v>0</v>
          </cell>
          <cell r="LI34">
            <v>0</v>
          </cell>
          <cell r="LJ34">
            <v>0</v>
          </cell>
          <cell r="LK34">
            <v>0</v>
          </cell>
          <cell r="LL34">
            <v>0</v>
          </cell>
          <cell r="LQ34">
            <v>0</v>
          </cell>
          <cell r="LR34">
            <v>0</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v>2018</v>
          </cell>
          <cell r="OM34">
            <v>2018</v>
          </cell>
          <cell r="ON34">
            <v>2019</v>
          </cell>
          <cell r="OO34">
            <v>2019</v>
          </cell>
          <cell r="OP34" t="str">
            <v>з</v>
          </cell>
          <cell r="OR34">
            <v>0</v>
          </cell>
          <cell r="OT34">
            <v>4.2839554260000012</v>
          </cell>
        </row>
        <row r="35">
          <cell r="A35" t="str">
            <v>I_Che159</v>
          </cell>
          <cell r="B35" t="str">
            <v>1.1.3.1</v>
          </cell>
          <cell r="C35" t="str">
            <v>Техническое перевооружение ПС 110кВ Наурская (установка релейной защиты и автоматики, противоаварийной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5" t="str">
            <v>I_Che159</v>
          </cell>
          <cell r="E35">
            <v>6.3647901905600008</v>
          </cell>
          <cell r="H35">
            <v>7.0265916000000006</v>
          </cell>
          <cell r="J35">
            <v>6.3647901905600008</v>
          </cell>
          <cell r="K35">
            <v>-2.4427559439999413E-2</v>
          </cell>
          <cell r="L35">
            <v>6.3892177500000003</v>
          </cell>
          <cell r="M35">
            <v>0</v>
          </cell>
          <cell r="N35">
            <v>0</v>
          </cell>
          <cell r="O35">
            <v>2.4427569999999999E-2</v>
          </cell>
          <cell r="P35">
            <v>0</v>
          </cell>
          <cell r="Q35">
            <v>6.36479018</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t="str">
            <v/>
          </cell>
          <cell r="BC35" t="str">
            <v/>
          </cell>
          <cell r="BD35" t="str">
            <v/>
          </cell>
          <cell r="BE35" t="str">
            <v/>
          </cell>
          <cell r="BF35">
            <v>0</v>
          </cell>
          <cell r="BG35">
            <v>0.63737385000000013</v>
          </cell>
          <cell r="BH35">
            <v>0</v>
          </cell>
          <cell r="BI35">
            <v>0</v>
          </cell>
          <cell r="BJ35">
            <v>0</v>
          </cell>
          <cell r="BK35">
            <v>0</v>
          </cell>
          <cell r="BL35">
            <v>0.63737385000000013</v>
          </cell>
          <cell r="BM35">
            <v>0.32523374000000005</v>
          </cell>
          <cell r="BN35">
            <v>0</v>
          </cell>
          <cell r="BO35">
            <v>0</v>
          </cell>
          <cell r="BP35">
            <v>0</v>
          </cell>
          <cell r="BQ35">
            <v>0</v>
          </cell>
          <cell r="BR35">
            <v>0.32523374000000005</v>
          </cell>
          <cell r="BS35">
            <v>0.31214011000000003</v>
          </cell>
          <cell r="BT35">
            <v>0</v>
          </cell>
          <cell r="BU35">
            <v>0</v>
          </cell>
          <cell r="BV35">
            <v>0</v>
          </cell>
          <cell r="BW35">
            <v>0</v>
          </cell>
          <cell r="BX35">
            <v>0.31214011000000003</v>
          </cell>
          <cell r="BY35">
            <v>0</v>
          </cell>
          <cell r="BZ35">
            <v>0</v>
          </cell>
          <cell r="CA35">
            <v>0</v>
          </cell>
          <cell r="CB35">
            <v>0</v>
          </cell>
          <cell r="CC35">
            <v>0</v>
          </cell>
          <cell r="CD35">
            <v>0</v>
          </cell>
          <cell r="CE35">
            <v>0</v>
          </cell>
          <cell r="CF35">
            <v>0</v>
          </cell>
          <cell r="CG35">
            <v>0</v>
          </cell>
          <cell r="CH35">
            <v>0</v>
          </cell>
          <cell r="CI35">
            <v>0</v>
          </cell>
          <cell r="CJ35">
            <v>0</v>
          </cell>
          <cell r="CK35">
            <v>0</v>
          </cell>
          <cell r="CL35">
            <v>0</v>
          </cell>
          <cell r="CM35">
            <v>0</v>
          </cell>
          <cell r="CN35">
            <v>0</v>
          </cell>
          <cell r="CO35">
            <v>0</v>
          </cell>
          <cell r="CP35">
            <v>0</v>
          </cell>
          <cell r="CQ35">
            <v>1</v>
          </cell>
          <cell r="CR35">
            <v>2</v>
          </cell>
          <cell r="CS35" t="str">
            <v/>
          </cell>
          <cell r="CT35" t="str">
            <v/>
          </cell>
          <cell r="CU35" t="str">
            <v>1 2</v>
          </cell>
          <cell r="CX35">
            <v>5.393889992000001</v>
          </cell>
          <cell r="CY35">
            <v>0.17035288135593321</v>
          </cell>
          <cell r="CZ35">
            <v>0.32378050000000003</v>
          </cell>
          <cell r="DA35">
            <v>4.7439431000000001</v>
          </cell>
          <cell r="DB35">
            <v>0.15581351064406787</v>
          </cell>
          <cell r="DE35">
            <v>5.9584648800000002</v>
          </cell>
          <cell r="DG35">
            <v>5.393889992000001</v>
          </cell>
          <cell r="DH35">
            <v>-0.56457488799999922</v>
          </cell>
          <cell r="DI35">
            <v>5.9584648800000002</v>
          </cell>
          <cell r="DJ35">
            <v>0.45200950000000001</v>
          </cell>
          <cell r="DK35">
            <v>0.485487</v>
          </cell>
          <cell r="DL35">
            <v>4.7209190000000003</v>
          </cell>
          <cell r="DM35">
            <v>0.30004938000000003</v>
          </cell>
          <cell r="DN35">
            <v>0</v>
          </cell>
          <cell r="DS35">
            <v>0</v>
          </cell>
          <cell r="DT35">
            <v>0</v>
          </cell>
          <cell r="DU35">
            <v>0</v>
          </cell>
          <cell r="DV35">
            <v>0</v>
          </cell>
          <cell r="DW35">
            <v>0</v>
          </cell>
          <cell r="DX35" t="str">
            <v/>
          </cell>
          <cell r="DY35" t="str">
            <v/>
          </cell>
          <cell r="DZ35" t="str">
            <v/>
          </cell>
          <cell r="EA35" t="str">
            <v/>
          </cell>
          <cell r="EB35">
            <v>0</v>
          </cell>
          <cell r="EC35">
            <v>0</v>
          </cell>
          <cell r="ED35">
            <v>0</v>
          </cell>
          <cell r="EE35">
            <v>0</v>
          </cell>
          <cell r="EF35">
            <v>0</v>
          </cell>
          <cell r="EG35">
            <v>0</v>
          </cell>
          <cell r="EH35">
            <v>0</v>
          </cell>
          <cell r="EI35">
            <v>0</v>
          </cell>
          <cell r="EJ35">
            <v>0</v>
          </cell>
          <cell r="EK35">
            <v>0</v>
          </cell>
          <cell r="EL35">
            <v>0</v>
          </cell>
          <cell r="EM35">
            <v>0</v>
          </cell>
          <cell r="EN35">
            <v>0</v>
          </cell>
          <cell r="EO35">
            <v>0</v>
          </cell>
          <cell r="EP35">
            <v>0</v>
          </cell>
          <cell r="EQ35">
            <v>0</v>
          </cell>
          <cell r="ER35">
            <v>0</v>
          </cell>
          <cell r="ES35">
            <v>0</v>
          </cell>
          <cell r="ET35">
            <v>0</v>
          </cell>
          <cell r="EU35">
            <v>0</v>
          </cell>
          <cell r="EV35">
            <v>0</v>
          </cell>
          <cell r="EW35">
            <v>0</v>
          </cell>
          <cell r="EX35">
            <v>0</v>
          </cell>
          <cell r="EY35">
            <v>0</v>
          </cell>
          <cell r="EZ35">
            <v>0</v>
          </cell>
          <cell r="FA35">
            <v>0</v>
          </cell>
          <cell r="FB35">
            <v>0</v>
          </cell>
          <cell r="FC35">
            <v>0</v>
          </cell>
          <cell r="FD35">
            <v>0</v>
          </cell>
          <cell r="FE35">
            <v>0</v>
          </cell>
          <cell r="FF35">
            <v>0</v>
          </cell>
          <cell r="FG35" t="str">
            <v/>
          </cell>
          <cell r="FH35" t="str">
            <v/>
          </cell>
          <cell r="FI35" t="str">
            <v/>
          </cell>
          <cell r="FJ35" t="str">
            <v/>
          </cell>
          <cell r="FK35">
            <v>0</v>
          </cell>
          <cell r="FN35">
            <v>5.393889992000001</v>
          </cell>
          <cell r="FO35">
            <v>0</v>
          </cell>
          <cell r="FP35">
            <v>0</v>
          </cell>
          <cell r="FQ35">
            <v>0</v>
          </cell>
          <cell r="FR35">
            <v>0</v>
          </cell>
          <cell r="FS35">
            <v>0</v>
          </cell>
          <cell r="FT35">
            <v>0</v>
          </cell>
          <cell r="FU35">
            <v>0</v>
          </cell>
          <cell r="FV35">
            <v>1</v>
          </cell>
          <cell r="FW35">
            <v>0</v>
          </cell>
          <cell r="FX35">
            <v>1</v>
          </cell>
          <cell r="FZ35">
            <v>5.9584648800000002</v>
          </cell>
          <cell r="GA35">
            <v>0</v>
          </cell>
          <cell r="GB35">
            <v>0</v>
          </cell>
          <cell r="GC35">
            <v>0</v>
          </cell>
          <cell r="GD35">
            <v>0</v>
          </cell>
          <cell r="GE35">
            <v>0</v>
          </cell>
          <cell r="GF35">
            <v>0</v>
          </cell>
          <cell r="GG35">
            <v>0</v>
          </cell>
          <cell r="GH35">
            <v>1</v>
          </cell>
          <cell r="GI35">
            <v>0</v>
          </cell>
          <cell r="GJ35">
            <v>1</v>
          </cell>
          <cell r="GK35">
            <v>0</v>
          </cell>
          <cell r="GL35">
            <v>0</v>
          </cell>
          <cell r="GM35">
            <v>0</v>
          </cell>
          <cell r="GN35">
            <v>0</v>
          </cell>
          <cell r="GO35">
            <v>0</v>
          </cell>
          <cell r="GP35">
            <v>0</v>
          </cell>
          <cell r="GQ35">
            <v>0</v>
          </cell>
          <cell r="GR35">
            <v>0</v>
          </cell>
          <cell r="GS35">
            <v>0</v>
          </cell>
          <cell r="GT35">
            <v>0</v>
          </cell>
          <cell r="GU35">
            <v>0</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0</v>
          </cell>
          <cell r="HS35">
            <v>0</v>
          </cell>
          <cell r="HT35">
            <v>0</v>
          </cell>
          <cell r="HU35">
            <v>0</v>
          </cell>
          <cell r="HV35">
            <v>0</v>
          </cell>
          <cell r="HW35">
            <v>0</v>
          </cell>
          <cell r="HX35">
            <v>0</v>
          </cell>
          <cell r="HY35">
            <v>0</v>
          </cell>
          <cell r="HZ35">
            <v>0</v>
          </cell>
          <cell r="IA35">
            <v>0</v>
          </cell>
          <cell r="IB35">
            <v>0</v>
          </cell>
          <cell r="IC35">
            <v>0</v>
          </cell>
          <cell r="ID35">
            <v>0</v>
          </cell>
          <cell r="IE35">
            <v>0</v>
          </cell>
          <cell r="IF35">
            <v>0</v>
          </cell>
          <cell r="IG35">
            <v>0</v>
          </cell>
          <cell r="IH35">
            <v>0</v>
          </cell>
          <cell r="II35">
            <v>0</v>
          </cell>
          <cell r="IJ35">
            <v>0</v>
          </cell>
          <cell r="IK35">
            <v>0</v>
          </cell>
          <cell r="IL35">
            <v>0</v>
          </cell>
          <cell r="IM35">
            <v>0</v>
          </cell>
          <cell r="IN35">
            <v>0</v>
          </cell>
          <cell r="IO35">
            <v>0</v>
          </cell>
          <cell r="IP35">
            <v>0</v>
          </cell>
          <cell r="IQ35">
            <v>0</v>
          </cell>
          <cell r="IR35">
            <v>0</v>
          </cell>
          <cell r="IS35">
            <v>0</v>
          </cell>
          <cell r="IT35">
            <v>0</v>
          </cell>
          <cell r="IU35">
            <v>0</v>
          </cell>
          <cell r="IV35">
            <v>0</v>
          </cell>
          <cell r="IW35">
            <v>0</v>
          </cell>
          <cell r="IX35">
            <v>0</v>
          </cell>
          <cell r="IY35">
            <v>0</v>
          </cell>
          <cell r="IZ35">
            <v>0</v>
          </cell>
          <cell r="JA35">
            <v>0</v>
          </cell>
          <cell r="JB35">
            <v>0</v>
          </cell>
          <cell r="JC35">
            <v>0</v>
          </cell>
          <cell r="JD35">
            <v>0</v>
          </cell>
          <cell r="JE35">
            <v>0</v>
          </cell>
          <cell r="JF35">
            <v>0</v>
          </cell>
          <cell r="JG35">
            <v>0</v>
          </cell>
          <cell r="JH35">
            <v>0</v>
          </cell>
          <cell r="JI35">
            <v>0</v>
          </cell>
          <cell r="JJ35">
            <v>0</v>
          </cell>
          <cell r="JK35">
            <v>0</v>
          </cell>
          <cell r="JL35">
            <v>0</v>
          </cell>
          <cell r="JM35">
            <v>0</v>
          </cell>
          <cell r="JN35">
            <v>0</v>
          </cell>
          <cell r="JO35">
            <v>0</v>
          </cell>
          <cell r="JP35">
            <v>0</v>
          </cell>
          <cell r="JQ35">
            <v>0</v>
          </cell>
          <cell r="JR35">
            <v>0</v>
          </cell>
          <cell r="JS35">
            <v>0</v>
          </cell>
          <cell r="JT35">
            <v>0</v>
          </cell>
          <cell r="JU35">
            <v>0</v>
          </cell>
          <cell r="JV35">
            <v>0</v>
          </cell>
          <cell r="JW35">
            <v>0</v>
          </cell>
          <cell r="JX35">
            <v>0</v>
          </cell>
          <cell r="JY35">
            <v>0</v>
          </cell>
          <cell r="JZ35">
            <v>0</v>
          </cell>
          <cell r="KA35">
            <v>0</v>
          </cell>
          <cell r="KB35">
            <v>0</v>
          </cell>
          <cell r="KC35">
            <v>0</v>
          </cell>
          <cell r="KD35">
            <v>0</v>
          </cell>
          <cell r="KE35">
            <v>0</v>
          </cell>
          <cell r="KF35">
            <v>0</v>
          </cell>
          <cell r="KG35">
            <v>0</v>
          </cell>
          <cell r="KH35">
            <v>0</v>
          </cell>
          <cell r="KI35">
            <v>0</v>
          </cell>
          <cell r="KJ35">
            <v>0</v>
          </cell>
          <cell r="KK35">
            <v>0</v>
          </cell>
          <cell r="KL35">
            <v>0</v>
          </cell>
          <cell r="KM35">
            <v>0</v>
          </cell>
          <cell r="KN35">
            <v>0</v>
          </cell>
          <cell r="KO35">
            <v>0</v>
          </cell>
          <cell r="KP35">
            <v>0</v>
          </cell>
          <cell r="KQ35">
            <v>0</v>
          </cell>
          <cell r="KR35">
            <v>0</v>
          </cell>
          <cell r="KS35">
            <v>0</v>
          </cell>
          <cell r="KT35">
            <v>0</v>
          </cell>
          <cell r="KU35">
            <v>0</v>
          </cell>
          <cell r="KV35">
            <v>0</v>
          </cell>
          <cell r="KW35">
            <v>0</v>
          </cell>
          <cell r="KX35">
            <v>0</v>
          </cell>
          <cell r="KY35">
            <v>0</v>
          </cell>
          <cell r="KZ35">
            <v>0</v>
          </cell>
          <cell r="LA35">
            <v>0</v>
          </cell>
          <cell r="LB35">
            <v>0</v>
          </cell>
          <cell r="LC35">
            <v>0</v>
          </cell>
          <cell r="LD35">
            <v>0</v>
          </cell>
          <cell r="LE35">
            <v>0</v>
          </cell>
          <cell r="LF35">
            <v>0</v>
          </cell>
          <cell r="LG35">
            <v>0</v>
          </cell>
          <cell r="LH35">
            <v>0</v>
          </cell>
          <cell r="LI35">
            <v>0</v>
          </cell>
          <cell r="LJ35">
            <v>0</v>
          </cell>
          <cell r="LK35">
            <v>0</v>
          </cell>
          <cell r="LL35">
            <v>0</v>
          </cell>
          <cell r="LQ35">
            <v>0</v>
          </cell>
          <cell r="LR35">
            <v>0</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v>2018</v>
          </cell>
          <cell r="OM35">
            <v>2018</v>
          </cell>
          <cell r="ON35">
            <v>2019</v>
          </cell>
          <cell r="OO35">
            <v>2019</v>
          </cell>
          <cell r="OP35" t="str">
            <v>з</v>
          </cell>
          <cell r="OR35">
            <v>0</v>
          </cell>
          <cell r="OT35">
            <v>6.3647901905600008</v>
          </cell>
        </row>
        <row r="36">
          <cell r="A36" t="str">
            <v>I_Che161</v>
          </cell>
          <cell r="B36" t="str">
            <v>1.1.3.1</v>
          </cell>
          <cell r="C36" t="str">
            <v>Техническое перевооружение ПС 110кВ Южная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6" t="str">
            <v>I_Che161</v>
          </cell>
          <cell r="E36">
            <v>4.2424466839999999</v>
          </cell>
          <cell r="H36">
            <v>0.97962117999999987</v>
          </cell>
          <cell r="J36">
            <v>4.2424466839999999</v>
          </cell>
          <cell r="K36">
            <v>3.4587497439999999</v>
          </cell>
          <cell r="L36">
            <v>0.7836969399999999</v>
          </cell>
          <cell r="M36">
            <v>0</v>
          </cell>
          <cell r="N36">
            <v>0</v>
          </cell>
          <cell r="O36">
            <v>0</v>
          </cell>
          <cell r="P36">
            <v>0</v>
          </cell>
          <cell r="Q36">
            <v>0.7836969399999999</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t="str">
            <v/>
          </cell>
          <cell r="BC36" t="str">
            <v/>
          </cell>
          <cell r="BD36" t="str">
            <v/>
          </cell>
          <cell r="BE36" t="str">
            <v/>
          </cell>
          <cell r="BF36">
            <v>0</v>
          </cell>
          <cell r="BG36">
            <v>0.19592424</v>
          </cell>
          <cell r="BH36">
            <v>0</v>
          </cell>
          <cell r="BI36">
            <v>0</v>
          </cell>
          <cell r="BJ36">
            <v>0</v>
          </cell>
          <cell r="BK36">
            <v>0</v>
          </cell>
          <cell r="BL36">
            <v>0.19592424</v>
          </cell>
          <cell r="BM36">
            <v>0</v>
          </cell>
          <cell r="BN36">
            <v>0</v>
          </cell>
          <cell r="BO36">
            <v>0</v>
          </cell>
          <cell r="BP36">
            <v>0</v>
          </cell>
          <cell r="BQ36">
            <v>0</v>
          </cell>
          <cell r="BR36">
            <v>0</v>
          </cell>
          <cell r="BS36">
            <v>0.19592424</v>
          </cell>
          <cell r="BT36">
            <v>0</v>
          </cell>
          <cell r="BU36">
            <v>0</v>
          </cell>
          <cell r="BV36">
            <v>0</v>
          </cell>
          <cell r="BW36">
            <v>0</v>
          </cell>
          <cell r="BX36">
            <v>0.19592424</v>
          </cell>
          <cell r="BY36">
            <v>0</v>
          </cell>
          <cell r="BZ36">
            <v>0</v>
          </cell>
          <cell r="CA36">
            <v>0</v>
          </cell>
          <cell r="CB36">
            <v>0</v>
          </cell>
          <cell r="CC36">
            <v>0</v>
          </cell>
          <cell r="CD36">
            <v>0</v>
          </cell>
          <cell r="CE36">
            <v>0</v>
          </cell>
          <cell r="CF36">
            <v>0</v>
          </cell>
          <cell r="CG36">
            <v>0</v>
          </cell>
          <cell r="CH36">
            <v>0</v>
          </cell>
          <cell r="CI36">
            <v>0</v>
          </cell>
          <cell r="CJ36">
            <v>0</v>
          </cell>
          <cell r="CK36">
            <v>0</v>
          </cell>
          <cell r="CL36">
            <v>0</v>
          </cell>
          <cell r="CM36">
            <v>0</v>
          </cell>
          <cell r="CN36">
            <v>0</v>
          </cell>
          <cell r="CO36">
            <v>0</v>
          </cell>
          <cell r="CP36">
            <v>0</v>
          </cell>
          <cell r="CQ36" t="str">
            <v/>
          </cell>
          <cell r="CR36">
            <v>2</v>
          </cell>
          <cell r="CS36" t="str">
            <v/>
          </cell>
          <cell r="CT36" t="str">
            <v/>
          </cell>
          <cell r="CU36" t="str">
            <v>2</v>
          </cell>
          <cell r="CX36">
            <v>3.5952938000000003</v>
          </cell>
          <cell r="CY36">
            <v>7.0353799999999952E-2</v>
          </cell>
          <cell r="CZ36">
            <v>7.7170000000000002E-2</v>
          </cell>
          <cell r="DA36">
            <v>3.3668200000000001</v>
          </cell>
          <cell r="DB36">
            <v>8.0950000000000036E-2</v>
          </cell>
          <cell r="DE36">
            <v>11.074995919999999</v>
          </cell>
          <cell r="DG36">
            <v>3.5952938000000003</v>
          </cell>
          <cell r="DH36">
            <v>2.7651063600000003</v>
          </cell>
          <cell r="DI36">
            <v>0.83018744</v>
          </cell>
          <cell r="DJ36">
            <v>0.83018744</v>
          </cell>
          <cell r="DK36">
            <v>0</v>
          </cell>
          <cell r="DL36">
            <v>0</v>
          </cell>
          <cell r="DM36">
            <v>0</v>
          </cell>
          <cell r="DN36">
            <v>0</v>
          </cell>
          <cell r="DS36">
            <v>0</v>
          </cell>
          <cell r="DT36">
            <v>0</v>
          </cell>
          <cell r="DU36">
            <v>0</v>
          </cell>
          <cell r="DV36">
            <v>0</v>
          </cell>
          <cell r="DW36">
            <v>0</v>
          </cell>
          <cell r="DX36" t="str">
            <v/>
          </cell>
          <cell r="DY36">
            <v>2</v>
          </cell>
          <cell r="DZ36" t="str">
            <v/>
          </cell>
          <cell r="EA36" t="str">
            <v/>
          </cell>
          <cell r="EB36" t="str">
            <v>2</v>
          </cell>
          <cell r="EC36">
            <v>10.24480848</v>
          </cell>
          <cell r="ED36">
            <v>0</v>
          </cell>
          <cell r="EE36">
            <v>0.106422</v>
          </cell>
          <cell r="EF36">
            <v>9.1964609999999993</v>
          </cell>
          <cell r="EG36">
            <v>0.94192547999999998</v>
          </cell>
          <cell r="EH36">
            <v>0</v>
          </cell>
          <cell r="EI36">
            <v>0</v>
          </cell>
          <cell r="EJ36">
            <v>0</v>
          </cell>
          <cell r="EK36">
            <v>0</v>
          </cell>
          <cell r="EL36">
            <v>0</v>
          </cell>
          <cell r="EM36">
            <v>10.24480848</v>
          </cell>
          <cell r="EN36">
            <v>0</v>
          </cell>
          <cell r="EO36">
            <v>0.106422</v>
          </cell>
          <cell r="EP36">
            <v>9.1964609999999993</v>
          </cell>
          <cell r="EQ36">
            <v>0.94192547999999998</v>
          </cell>
          <cell r="ER36">
            <v>0</v>
          </cell>
          <cell r="ES36">
            <v>0</v>
          </cell>
          <cell r="ET36">
            <v>0</v>
          </cell>
          <cell r="EU36">
            <v>0</v>
          </cell>
          <cell r="EV36">
            <v>0</v>
          </cell>
          <cell r="EW36">
            <v>0</v>
          </cell>
          <cell r="EX36">
            <v>0</v>
          </cell>
          <cell r="EY36">
            <v>0</v>
          </cell>
          <cell r="EZ36">
            <v>0</v>
          </cell>
          <cell r="FA36">
            <v>0</v>
          </cell>
          <cell r="FB36">
            <v>0</v>
          </cell>
          <cell r="FC36">
            <v>0</v>
          </cell>
          <cell r="FD36">
            <v>0</v>
          </cell>
          <cell r="FE36">
            <v>0</v>
          </cell>
          <cell r="FF36">
            <v>0</v>
          </cell>
          <cell r="FG36" t="str">
            <v/>
          </cell>
          <cell r="FH36" t="str">
            <v/>
          </cell>
          <cell r="FI36" t="str">
            <v/>
          </cell>
          <cell r="FJ36" t="str">
            <v/>
          </cell>
          <cell r="FK36">
            <v>0</v>
          </cell>
          <cell r="FN36">
            <v>3.5952938000000003</v>
          </cell>
          <cell r="FO36">
            <v>0</v>
          </cell>
          <cell r="FP36">
            <v>0</v>
          </cell>
          <cell r="FQ36">
            <v>0</v>
          </cell>
          <cell r="FR36">
            <v>0</v>
          </cell>
          <cell r="FS36">
            <v>0</v>
          </cell>
          <cell r="FT36">
            <v>0</v>
          </cell>
          <cell r="FU36">
            <v>0</v>
          </cell>
          <cell r="FV36">
            <v>1</v>
          </cell>
          <cell r="FW36">
            <v>0</v>
          </cell>
          <cell r="FX36">
            <v>1</v>
          </cell>
          <cell r="FZ36">
            <v>0</v>
          </cell>
          <cell r="GA36">
            <v>0</v>
          </cell>
          <cell r="GB36">
            <v>0</v>
          </cell>
          <cell r="GC36">
            <v>0</v>
          </cell>
          <cell r="GD36">
            <v>0</v>
          </cell>
          <cell r="GE36">
            <v>0</v>
          </cell>
          <cell r="GF36">
            <v>0</v>
          </cell>
          <cell r="GG36">
            <v>0</v>
          </cell>
          <cell r="GH36">
            <v>0</v>
          </cell>
          <cell r="GI36">
            <v>0</v>
          </cell>
          <cell r="GJ36">
            <v>0</v>
          </cell>
          <cell r="GK36">
            <v>0</v>
          </cell>
          <cell r="GL36">
            <v>0</v>
          </cell>
          <cell r="GM36">
            <v>0</v>
          </cell>
          <cell r="GN36">
            <v>0</v>
          </cell>
          <cell r="GO36">
            <v>0</v>
          </cell>
          <cell r="GP36">
            <v>0</v>
          </cell>
          <cell r="GQ36">
            <v>0</v>
          </cell>
          <cell r="GR36">
            <v>0</v>
          </cell>
          <cell r="GS36">
            <v>0</v>
          </cell>
          <cell r="GT36">
            <v>0</v>
          </cell>
          <cell r="GU36">
            <v>0</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0</v>
          </cell>
          <cell r="HS36">
            <v>0</v>
          </cell>
          <cell r="HT36">
            <v>0</v>
          </cell>
          <cell r="HU36">
            <v>0</v>
          </cell>
          <cell r="HV36">
            <v>0</v>
          </cell>
          <cell r="HW36">
            <v>0</v>
          </cell>
          <cell r="HX36">
            <v>0</v>
          </cell>
          <cell r="HY36">
            <v>0</v>
          </cell>
          <cell r="HZ36">
            <v>0</v>
          </cell>
          <cell r="IA36">
            <v>0</v>
          </cell>
          <cell r="IB36">
            <v>0</v>
          </cell>
          <cell r="IC36">
            <v>0</v>
          </cell>
          <cell r="ID36">
            <v>0</v>
          </cell>
          <cell r="IE36">
            <v>0</v>
          </cell>
          <cell r="IF36">
            <v>0</v>
          </cell>
          <cell r="IG36">
            <v>0</v>
          </cell>
          <cell r="IH36">
            <v>0</v>
          </cell>
          <cell r="II36">
            <v>0</v>
          </cell>
          <cell r="IJ36">
            <v>0</v>
          </cell>
          <cell r="IK36">
            <v>0</v>
          </cell>
          <cell r="IL36">
            <v>0</v>
          </cell>
          <cell r="IM36">
            <v>0</v>
          </cell>
          <cell r="IN36">
            <v>0</v>
          </cell>
          <cell r="IO36">
            <v>0</v>
          </cell>
          <cell r="IP36">
            <v>0</v>
          </cell>
          <cell r="IQ36">
            <v>0</v>
          </cell>
          <cell r="IR36">
            <v>0</v>
          </cell>
          <cell r="IS36">
            <v>0</v>
          </cell>
          <cell r="IT36">
            <v>0</v>
          </cell>
          <cell r="IU36">
            <v>0</v>
          </cell>
          <cell r="IV36">
            <v>0</v>
          </cell>
          <cell r="IW36">
            <v>0</v>
          </cell>
          <cell r="IX36">
            <v>0</v>
          </cell>
          <cell r="IY36">
            <v>0</v>
          </cell>
          <cell r="IZ36">
            <v>0</v>
          </cell>
          <cell r="JA36">
            <v>0</v>
          </cell>
          <cell r="JB36">
            <v>0</v>
          </cell>
          <cell r="JC36">
            <v>0</v>
          </cell>
          <cell r="JD36">
            <v>0</v>
          </cell>
          <cell r="JE36">
            <v>0</v>
          </cell>
          <cell r="JF36">
            <v>0</v>
          </cell>
          <cell r="JG36">
            <v>0</v>
          </cell>
          <cell r="JH36">
            <v>0</v>
          </cell>
          <cell r="JI36">
            <v>0</v>
          </cell>
          <cell r="JJ36">
            <v>0</v>
          </cell>
          <cell r="JK36">
            <v>0</v>
          </cell>
          <cell r="JL36">
            <v>0</v>
          </cell>
          <cell r="JM36">
            <v>0</v>
          </cell>
          <cell r="JN36">
            <v>0</v>
          </cell>
          <cell r="JO36">
            <v>0</v>
          </cell>
          <cell r="JP36">
            <v>0</v>
          </cell>
          <cell r="JQ36">
            <v>0</v>
          </cell>
          <cell r="JR36">
            <v>0</v>
          </cell>
          <cell r="JS36">
            <v>0</v>
          </cell>
          <cell r="JT36">
            <v>0</v>
          </cell>
          <cell r="JU36">
            <v>0</v>
          </cell>
          <cell r="JV36">
            <v>0</v>
          </cell>
          <cell r="JW36">
            <v>0</v>
          </cell>
          <cell r="JX36">
            <v>0</v>
          </cell>
          <cell r="JY36">
            <v>0</v>
          </cell>
          <cell r="JZ36">
            <v>0</v>
          </cell>
          <cell r="KA36">
            <v>0</v>
          </cell>
          <cell r="KB36">
            <v>0</v>
          </cell>
          <cell r="KC36">
            <v>0</v>
          </cell>
          <cell r="KD36">
            <v>0</v>
          </cell>
          <cell r="KE36">
            <v>0</v>
          </cell>
          <cell r="KF36">
            <v>0</v>
          </cell>
          <cell r="KG36">
            <v>0</v>
          </cell>
          <cell r="KH36">
            <v>0</v>
          </cell>
          <cell r="KI36">
            <v>0</v>
          </cell>
          <cell r="KJ36">
            <v>0</v>
          </cell>
          <cell r="KK36">
            <v>0</v>
          </cell>
          <cell r="KL36">
            <v>0</v>
          </cell>
          <cell r="KM36">
            <v>0</v>
          </cell>
          <cell r="KN36">
            <v>0</v>
          </cell>
          <cell r="KO36">
            <v>0</v>
          </cell>
          <cell r="KP36">
            <v>0</v>
          </cell>
          <cell r="KQ36">
            <v>0</v>
          </cell>
          <cell r="KR36">
            <v>0</v>
          </cell>
          <cell r="KS36">
            <v>0</v>
          </cell>
          <cell r="KT36">
            <v>0</v>
          </cell>
          <cell r="KU36">
            <v>0</v>
          </cell>
          <cell r="KV36">
            <v>0</v>
          </cell>
          <cell r="KW36">
            <v>0</v>
          </cell>
          <cell r="KX36">
            <v>0</v>
          </cell>
          <cell r="KY36">
            <v>0</v>
          </cell>
          <cell r="KZ36">
            <v>0</v>
          </cell>
          <cell r="LA36">
            <v>0</v>
          </cell>
          <cell r="LB36">
            <v>0</v>
          </cell>
          <cell r="LC36">
            <v>0</v>
          </cell>
          <cell r="LD36">
            <v>0</v>
          </cell>
          <cell r="LE36">
            <v>0</v>
          </cell>
          <cell r="LF36">
            <v>0</v>
          </cell>
          <cell r="LG36">
            <v>0</v>
          </cell>
          <cell r="LH36">
            <v>0</v>
          </cell>
          <cell r="LI36">
            <v>0</v>
          </cell>
          <cell r="LJ36">
            <v>0</v>
          </cell>
          <cell r="LK36">
            <v>0</v>
          </cell>
          <cell r="LL36">
            <v>0</v>
          </cell>
          <cell r="LQ36">
            <v>0</v>
          </cell>
          <cell r="LR36">
            <v>0</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v>2018</v>
          </cell>
          <cell r="OM36">
            <v>2019</v>
          </cell>
          <cell r="ON36">
            <v>2019</v>
          </cell>
          <cell r="OO36">
            <v>2019</v>
          </cell>
          <cell r="OP36" t="str">
            <v>с</v>
          </cell>
          <cell r="OR36">
            <v>0</v>
          </cell>
          <cell r="OT36">
            <v>4.2424466839999999</v>
          </cell>
        </row>
        <row r="37">
          <cell r="A37" t="str">
            <v>I_Che163</v>
          </cell>
          <cell r="B37" t="str">
            <v>1.1.3.1</v>
          </cell>
          <cell r="C37" t="str">
            <v>Техническое перевооружение ПС 110кВ АКХП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7" t="str">
            <v>I_Che163</v>
          </cell>
          <cell r="E37">
            <v>4.2424543184767876</v>
          </cell>
          <cell r="H37">
            <v>9.6742689999999992E-2</v>
          </cell>
          <cell r="J37">
            <v>4.2424543184767876</v>
          </cell>
          <cell r="K37">
            <v>4.1650601684767876</v>
          </cell>
          <cell r="L37">
            <v>7.7394149999999995E-2</v>
          </cell>
          <cell r="M37">
            <v>0</v>
          </cell>
          <cell r="N37">
            <v>0</v>
          </cell>
          <cell r="O37">
            <v>0</v>
          </cell>
          <cell r="P37">
            <v>0</v>
          </cell>
          <cell r="Q37">
            <v>7.7394149999999995E-2</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t="str">
            <v/>
          </cell>
          <cell r="BC37" t="str">
            <v/>
          </cell>
          <cell r="BD37" t="str">
            <v/>
          </cell>
          <cell r="BE37" t="str">
            <v/>
          </cell>
          <cell r="BF37">
            <v>0</v>
          </cell>
          <cell r="BG37">
            <v>1.9348540000000001E-2</v>
          </cell>
          <cell r="BH37">
            <v>0</v>
          </cell>
          <cell r="BI37">
            <v>0</v>
          </cell>
          <cell r="BJ37">
            <v>0</v>
          </cell>
          <cell r="BK37">
            <v>0</v>
          </cell>
          <cell r="BL37">
            <v>1.9348540000000001E-2</v>
          </cell>
          <cell r="BM37">
            <v>0</v>
          </cell>
          <cell r="BN37">
            <v>0</v>
          </cell>
          <cell r="BO37">
            <v>0</v>
          </cell>
          <cell r="BP37">
            <v>0</v>
          </cell>
          <cell r="BQ37">
            <v>0</v>
          </cell>
          <cell r="BR37">
            <v>0</v>
          </cell>
          <cell r="BS37">
            <v>1.9348540000000001E-2</v>
          </cell>
          <cell r="BT37">
            <v>0</v>
          </cell>
          <cell r="BU37">
            <v>0</v>
          </cell>
          <cell r="BV37">
            <v>0</v>
          </cell>
          <cell r="BW37">
            <v>0</v>
          </cell>
          <cell r="BX37">
            <v>1.9348540000000001E-2</v>
          </cell>
          <cell r="BY37">
            <v>0</v>
          </cell>
          <cell r="BZ37">
            <v>0</v>
          </cell>
          <cell r="CA37">
            <v>0</v>
          </cell>
          <cell r="CB37">
            <v>0</v>
          </cell>
          <cell r="CC37">
            <v>0</v>
          </cell>
          <cell r="CD37">
            <v>0</v>
          </cell>
          <cell r="CE37">
            <v>0</v>
          </cell>
          <cell r="CF37">
            <v>0</v>
          </cell>
          <cell r="CG37">
            <v>0</v>
          </cell>
          <cell r="CH37">
            <v>0</v>
          </cell>
          <cell r="CI37">
            <v>0</v>
          </cell>
          <cell r="CJ37">
            <v>0</v>
          </cell>
          <cell r="CK37">
            <v>0</v>
          </cell>
          <cell r="CL37">
            <v>0</v>
          </cell>
          <cell r="CM37">
            <v>0</v>
          </cell>
          <cell r="CN37">
            <v>0</v>
          </cell>
          <cell r="CO37">
            <v>0</v>
          </cell>
          <cell r="CP37">
            <v>0</v>
          </cell>
          <cell r="CQ37" t="str">
            <v/>
          </cell>
          <cell r="CR37">
            <v>2</v>
          </cell>
          <cell r="CS37" t="str">
            <v/>
          </cell>
          <cell r="CT37" t="str">
            <v/>
          </cell>
          <cell r="CU37" t="str">
            <v>2</v>
          </cell>
          <cell r="CX37">
            <v>3.5953002698955827</v>
          </cell>
          <cell r="CY37">
            <v>7.0360269895582347E-2</v>
          </cell>
          <cell r="CZ37">
            <v>7.7170000000000002E-2</v>
          </cell>
          <cell r="DA37">
            <v>3.3668200000000001</v>
          </cell>
          <cell r="DB37">
            <v>8.0950000000000036E-2</v>
          </cell>
          <cell r="DE37">
            <v>0.65535911000000002</v>
          </cell>
          <cell r="DG37">
            <v>3.5953002698955827</v>
          </cell>
          <cell r="DH37">
            <v>3.5133149398955825</v>
          </cell>
          <cell r="DI37">
            <v>8.1985329999999995E-2</v>
          </cell>
          <cell r="DJ37">
            <v>8.1985329999999995E-2</v>
          </cell>
          <cell r="DK37">
            <v>0</v>
          </cell>
          <cell r="DL37">
            <v>0</v>
          </cell>
          <cell r="DM37">
            <v>0</v>
          </cell>
          <cell r="DN37">
            <v>0</v>
          </cell>
          <cell r="DS37">
            <v>0</v>
          </cell>
          <cell r="DT37">
            <v>0</v>
          </cell>
          <cell r="DU37">
            <v>0</v>
          </cell>
          <cell r="DV37">
            <v>0</v>
          </cell>
          <cell r="DW37">
            <v>0</v>
          </cell>
          <cell r="DX37" t="str">
            <v/>
          </cell>
          <cell r="DY37">
            <v>2</v>
          </cell>
          <cell r="DZ37" t="str">
            <v/>
          </cell>
          <cell r="EA37" t="str">
            <v/>
          </cell>
          <cell r="EB37" t="str">
            <v>2</v>
          </cell>
          <cell r="EC37">
            <v>0.57337378000000006</v>
          </cell>
          <cell r="ED37">
            <v>0</v>
          </cell>
          <cell r="EE37">
            <v>2.2460999999999998E-2</v>
          </cell>
          <cell r="EF37">
            <v>0.49929800000000002</v>
          </cell>
          <cell r="EG37">
            <v>5.1614779999999999E-2</v>
          </cell>
          <cell r="EH37">
            <v>0</v>
          </cell>
          <cell r="EI37">
            <v>0</v>
          </cell>
          <cell r="EJ37">
            <v>0</v>
          </cell>
          <cell r="EK37">
            <v>0</v>
          </cell>
          <cell r="EL37">
            <v>0</v>
          </cell>
          <cell r="EM37">
            <v>0.57337378000000006</v>
          </cell>
          <cell r="EN37">
            <v>0</v>
          </cell>
          <cell r="EO37">
            <v>2.2460999999999998E-2</v>
          </cell>
          <cell r="EP37">
            <v>0.49929800000000002</v>
          </cell>
          <cell r="EQ37">
            <v>5.1614779999999999E-2</v>
          </cell>
          <cell r="ER37">
            <v>0</v>
          </cell>
          <cell r="ES37">
            <v>0</v>
          </cell>
          <cell r="ET37">
            <v>0</v>
          </cell>
          <cell r="EU37">
            <v>0</v>
          </cell>
          <cell r="EV37">
            <v>0</v>
          </cell>
          <cell r="EW37">
            <v>0</v>
          </cell>
          <cell r="EX37">
            <v>0</v>
          </cell>
          <cell r="EY37">
            <v>0</v>
          </cell>
          <cell r="EZ37">
            <v>0</v>
          </cell>
          <cell r="FA37">
            <v>0</v>
          </cell>
          <cell r="FB37">
            <v>0</v>
          </cell>
          <cell r="FC37">
            <v>0</v>
          </cell>
          <cell r="FD37">
            <v>0</v>
          </cell>
          <cell r="FE37">
            <v>0</v>
          </cell>
          <cell r="FF37">
            <v>0</v>
          </cell>
          <cell r="FG37" t="str">
            <v/>
          </cell>
          <cell r="FH37" t="str">
            <v/>
          </cell>
          <cell r="FI37" t="str">
            <v/>
          </cell>
          <cell r="FJ37" t="str">
            <v/>
          </cell>
          <cell r="FK37">
            <v>0</v>
          </cell>
          <cell r="FN37">
            <v>3.5953002698955827</v>
          </cell>
          <cell r="FO37">
            <v>0</v>
          </cell>
          <cell r="FP37">
            <v>0</v>
          </cell>
          <cell r="FQ37">
            <v>0</v>
          </cell>
          <cell r="FR37">
            <v>0</v>
          </cell>
          <cell r="FS37">
            <v>0</v>
          </cell>
          <cell r="FT37">
            <v>0</v>
          </cell>
          <cell r="FU37">
            <v>0</v>
          </cell>
          <cell r="FV37">
            <v>1</v>
          </cell>
          <cell r="FW37">
            <v>0</v>
          </cell>
          <cell r="FX37">
            <v>1</v>
          </cell>
          <cell r="FZ37">
            <v>0</v>
          </cell>
          <cell r="GA37">
            <v>0</v>
          </cell>
          <cell r="GB37">
            <v>0</v>
          </cell>
          <cell r="GC37">
            <v>0</v>
          </cell>
          <cell r="GD37">
            <v>0</v>
          </cell>
          <cell r="GE37">
            <v>0</v>
          </cell>
          <cell r="GF37">
            <v>0</v>
          </cell>
          <cell r="GG37">
            <v>0</v>
          </cell>
          <cell r="GH37">
            <v>0</v>
          </cell>
          <cell r="GI37">
            <v>0</v>
          </cell>
          <cell r="GJ37">
            <v>0</v>
          </cell>
          <cell r="GK37">
            <v>0</v>
          </cell>
          <cell r="GL37">
            <v>0</v>
          </cell>
          <cell r="GM37">
            <v>0</v>
          </cell>
          <cell r="GN37">
            <v>0</v>
          </cell>
          <cell r="GO37">
            <v>0</v>
          </cell>
          <cell r="GP37">
            <v>0</v>
          </cell>
          <cell r="GQ37">
            <v>0</v>
          </cell>
          <cell r="GR37">
            <v>0</v>
          </cell>
          <cell r="GS37">
            <v>0</v>
          </cell>
          <cell r="GT37">
            <v>0</v>
          </cell>
          <cell r="GU37">
            <v>0</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0</v>
          </cell>
          <cell r="HS37">
            <v>0</v>
          </cell>
          <cell r="HT37">
            <v>0</v>
          </cell>
          <cell r="HU37">
            <v>0</v>
          </cell>
          <cell r="HV37">
            <v>0</v>
          </cell>
          <cell r="HW37">
            <v>0</v>
          </cell>
          <cell r="HX37">
            <v>0</v>
          </cell>
          <cell r="HY37">
            <v>0</v>
          </cell>
          <cell r="HZ37">
            <v>0</v>
          </cell>
          <cell r="IA37">
            <v>0</v>
          </cell>
          <cell r="IB37">
            <v>0</v>
          </cell>
          <cell r="IC37">
            <v>0</v>
          </cell>
          <cell r="ID37">
            <v>0</v>
          </cell>
          <cell r="IE37">
            <v>0</v>
          </cell>
          <cell r="IF37">
            <v>0</v>
          </cell>
          <cell r="IG37">
            <v>0</v>
          </cell>
          <cell r="IH37">
            <v>0</v>
          </cell>
          <cell r="II37">
            <v>0</v>
          </cell>
          <cell r="IJ37">
            <v>0</v>
          </cell>
          <cell r="IK37">
            <v>0</v>
          </cell>
          <cell r="IL37">
            <v>0</v>
          </cell>
          <cell r="IM37">
            <v>0</v>
          </cell>
          <cell r="IN37">
            <v>0</v>
          </cell>
          <cell r="IO37">
            <v>0</v>
          </cell>
          <cell r="IP37">
            <v>0</v>
          </cell>
          <cell r="IQ37">
            <v>0</v>
          </cell>
          <cell r="IR37">
            <v>0</v>
          </cell>
          <cell r="IS37">
            <v>0</v>
          </cell>
          <cell r="IT37">
            <v>0</v>
          </cell>
          <cell r="IU37">
            <v>0</v>
          </cell>
          <cell r="IV37">
            <v>0</v>
          </cell>
          <cell r="IW37">
            <v>0</v>
          </cell>
          <cell r="IX37">
            <v>0</v>
          </cell>
          <cell r="IY37">
            <v>0</v>
          </cell>
          <cell r="IZ37">
            <v>0</v>
          </cell>
          <cell r="JA37">
            <v>0</v>
          </cell>
          <cell r="JB37">
            <v>0</v>
          </cell>
          <cell r="JC37">
            <v>0</v>
          </cell>
          <cell r="JD37">
            <v>0</v>
          </cell>
          <cell r="JE37">
            <v>0</v>
          </cell>
          <cell r="JF37">
            <v>0</v>
          </cell>
          <cell r="JG37">
            <v>0</v>
          </cell>
          <cell r="JH37">
            <v>0</v>
          </cell>
          <cell r="JI37">
            <v>0</v>
          </cell>
          <cell r="JJ37">
            <v>0</v>
          </cell>
          <cell r="JK37">
            <v>0</v>
          </cell>
          <cell r="JL37">
            <v>0</v>
          </cell>
          <cell r="JM37">
            <v>0</v>
          </cell>
          <cell r="JN37">
            <v>0</v>
          </cell>
          <cell r="JO37">
            <v>0</v>
          </cell>
          <cell r="JP37">
            <v>0</v>
          </cell>
          <cell r="JQ37">
            <v>0</v>
          </cell>
          <cell r="JR37">
            <v>0</v>
          </cell>
          <cell r="JS37">
            <v>0</v>
          </cell>
          <cell r="JT37">
            <v>0</v>
          </cell>
          <cell r="JU37">
            <v>0</v>
          </cell>
          <cell r="JV37">
            <v>0</v>
          </cell>
          <cell r="JW37">
            <v>0</v>
          </cell>
          <cell r="JX37">
            <v>0</v>
          </cell>
          <cell r="JY37">
            <v>0</v>
          </cell>
          <cell r="JZ37">
            <v>0</v>
          </cell>
          <cell r="KA37">
            <v>0</v>
          </cell>
          <cell r="KB37">
            <v>0</v>
          </cell>
          <cell r="KC37">
            <v>0</v>
          </cell>
          <cell r="KD37">
            <v>0</v>
          </cell>
          <cell r="KE37">
            <v>0</v>
          </cell>
          <cell r="KF37">
            <v>0</v>
          </cell>
          <cell r="KG37">
            <v>0</v>
          </cell>
          <cell r="KH37">
            <v>0</v>
          </cell>
          <cell r="KI37">
            <v>0</v>
          </cell>
          <cell r="KJ37">
            <v>0</v>
          </cell>
          <cell r="KK37">
            <v>0</v>
          </cell>
          <cell r="KL37">
            <v>0</v>
          </cell>
          <cell r="KM37">
            <v>0</v>
          </cell>
          <cell r="KN37">
            <v>0</v>
          </cell>
          <cell r="KO37">
            <v>0</v>
          </cell>
          <cell r="KP37">
            <v>0</v>
          </cell>
          <cell r="KQ37">
            <v>0</v>
          </cell>
          <cell r="KR37">
            <v>0</v>
          </cell>
          <cell r="KS37">
            <v>0</v>
          </cell>
          <cell r="KT37">
            <v>0</v>
          </cell>
          <cell r="KU37">
            <v>0</v>
          </cell>
          <cell r="KV37">
            <v>0</v>
          </cell>
          <cell r="KW37">
            <v>0</v>
          </cell>
          <cell r="KX37">
            <v>0</v>
          </cell>
          <cell r="KY37">
            <v>0</v>
          </cell>
          <cell r="KZ37">
            <v>0</v>
          </cell>
          <cell r="LA37">
            <v>0</v>
          </cell>
          <cell r="LB37">
            <v>0</v>
          </cell>
          <cell r="LC37">
            <v>0</v>
          </cell>
          <cell r="LD37">
            <v>0</v>
          </cell>
          <cell r="LE37">
            <v>0</v>
          </cell>
          <cell r="LF37">
            <v>0</v>
          </cell>
          <cell r="LG37">
            <v>0</v>
          </cell>
          <cell r="LH37">
            <v>0</v>
          </cell>
          <cell r="LI37">
            <v>0</v>
          </cell>
          <cell r="LJ37">
            <v>0</v>
          </cell>
          <cell r="LK37">
            <v>0</v>
          </cell>
          <cell r="LL37">
            <v>0</v>
          </cell>
          <cell r="LQ37">
            <v>0</v>
          </cell>
          <cell r="LR37">
            <v>0</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v>2018</v>
          </cell>
          <cell r="OM37">
            <v>2019</v>
          </cell>
          <cell r="ON37">
            <v>2019</v>
          </cell>
          <cell r="OO37">
            <v>2019</v>
          </cell>
          <cell r="OP37" t="str">
            <v>с</v>
          </cell>
          <cell r="OR37">
            <v>0</v>
          </cell>
          <cell r="OT37">
            <v>4.2424543184767876</v>
          </cell>
        </row>
        <row r="38">
          <cell r="A38" t="str">
            <v>I_Che162</v>
          </cell>
          <cell r="B38" t="str">
            <v>1.1.3.1</v>
          </cell>
          <cell r="C38" t="str">
            <v>Техническое перевооружение ПС 110кВ Аргунская ТЭЦ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8" t="str">
            <v>I_Che162</v>
          </cell>
          <cell r="E38">
            <v>6.5126933317530007</v>
          </cell>
          <cell r="H38">
            <v>0.28165667</v>
          </cell>
          <cell r="J38">
            <v>6.5126933317530007</v>
          </cell>
          <cell r="K38">
            <v>6.2873679917530003</v>
          </cell>
          <cell r="L38">
            <v>0.22532533999999999</v>
          </cell>
          <cell r="M38">
            <v>0</v>
          </cell>
          <cell r="N38">
            <v>0</v>
          </cell>
          <cell r="O38">
            <v>0</v>
          </cell>
          <cell r="P38">
            <v>0</v>
          </cell>
          <cell r="Q38">
            <v>0.22532533999999999</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t="str">
            <v/>
          </cell>
          <cell r="BC38" t="str">
            <v/>
          </cell>
          <cell r="BD38" t="str">
            <v/>
          </cell>
          <cell r="BE38" t="str">
            <v/>
          </cell>
          <cell r="BF38">
            <v>0</v>
          </cell>
          <cell r="BG38">
            <v>5.6331329999999999E-2</v>
          </cell>
          <cell r="BH38">
            <v>0</v>
          </cell>
          <cell r="BI38">
            <v>0</v>
          </cell>
          <cell r="BJ38">
            <v>0</v>
          </cell>
          <cell r="BK38">
            <v>0</v>
          </cell>
          <cell r="BL38">
            <v>5.6331329999999999E-2</v>
          </cell>
          <cell r="BM38">
            <v>0</v>
          </cell>
          <cell r="BN38">
            <v>0</v>
          </cell>
          <cell r="BO38">
            <v>0</v>
          </cell>
          <cell r="BP38">
            <v>0</v>
          </cell>
          <cell r="BQ38">
            <v>0</v>
          </cell>
          <cell r="BR38">
            <v>0</v>
          </cell>
          <cell r="BS38">
            <v>5.6331329999999999E-2</v>
          </cell>
          <cell r="BT38">
            <v>0</v>
          </cell>
          <cell r="BU38">
            <v>0</v>
          </cell>
          <cell r="BV38">
            <v>0</v>
          </cell>
          <cell r="BW38">
            <v>0</v>
          </cell>
          <cell r="BX38">
            <v>5.6331329999999999E-2</v>
          </cell>
          <cell r="BY38">
            <v>0</v>
          </cell>
          <cell r="BZ38">
            <v>0</v>
          </cell>
          <cell r="CA38">
            <v>0</v>
          </cell>
          <cell r="CB38">
            <v>0</v>
          </cell>
          <cell r="CC38">
            <v>0</v>
          </cell>
          <cell r="CD38">
            <v>0</v>
          </cell>
          <cell r="CE38">
            <v>0</v>
          </cell>
          <cell r="CF38">
            <v>0</v>
          </cell>
          <cell r="CG38">
            <v>0</v>
          </cell>
          <cell r="CH38">
            <v>0</v>
          </cell>
          <cell r="CI38">
            <v>0</v>
          </cell>
          <cell r="CJ38">
            <v>0</v>
          </cell>
          <cell r="CK38">
            <v>0</v>
          </cell>
          <cell r="CL38">
            <v>0</v>
          </cell>
          <cell r="CM38">
            <v>0</v>
          </cell>
          <cell r="CN38">
            <v>0</v>
          </cell>
          <cell r="CO38">
            <v>0</v>
          </cell>
          <cell r="CP38">
            <v>0</v>
          </cell>
          <cell r="CQ38" t="str">
            <v/>
          </cell>
          <cell r="CR38">
            <v>2</v>
          </cell>
          <cell r="CS38" t="str">
            <v/>
          </cell>
          <cell r="CT38" t="str">
            <v/>
          </cell>
          <cell r="CU38" t="str">
            <v>2</v>
          </cell>
          <cell r="CX38">
            <v>5.5192316370788141</v>
          </cell>
          <cell r="CY38">
            <v>0.1768140158923735</v>
          </cell>
          <cell r="CZ38">
            <v>0.32378050000000003</v>
          </cell>
          <cell r="DA38">
            <v>4.7439431000000001</v>
          </cell>
          <cell r="DB38">
            <v>0.27469402118644076</v>
          </cell>
          <cell r="DE38">
            <v>2.7506974500000001</v>
          </cell>
          <cell r="DG38">
            <v>5.5192316370788141</v>
          </cell>
          <cell r="DH38">
            <v>5.2805395370788144</v>
          </cell>
          <cell r="DI38">
            <v>0.23869210000000002</v>
          </cell>
          <cell r="DJ38">
            <v>0.23869210000000002</v>
          </cell>
          <cell r="DK38">
            <v>0</v>
          </cell>
          <cell r="DL38">
            <v>0</v>
          </cell>
          <cell r="DM38">
            <v>0</v>
          </cell>
          <cell r="DN38">
            <v>0</v>
          </cell>
          <cell r="DS38">
            <v>0</v>
          </cell>
          <cell r="DT38">
            <v>0</v>
          </cell>
          <cell r="DU38">
            <v>0</v>
          </cell>
          <cell r="DV38">
            <v>0</v>
          </cell>
          <cell r="DW38">
            <v>0</v>
          </cell>
          <cell r="DX38" t="str">
            <v/>
          </cell>
          <cell r="DY38">
            <v>2</v>
          </cell>
          <cell r="DZ38" t="str">
            <v/>
          </cell>
          <cell r="EA38" t="str">
            <v/>
          </cell>
          <cell r="EB38" t="str">
            <v>2</v>
          </cell>
          <cell r="EC38">
            <v>2.5120053499999999</v>
          </cell>
          <cell r="ED38">
            <v>0</v>
          </cell>
          <cell r="EE38">
            <v>0.31027100000000002</v>
          </cell>
          <cell r="EF38">
            <v>1.989744</v>
          </cell>
          <cell r="EG38">
            <v>0.21199034999999999</v>
          </cell>
          <cell r="EH38">
            <v>0</v>
          </cell>
          <cell r="EI38">
            <v>0</v>
          </cell>
          <cell r="EJ38">
            <v>0</v>
          </cell>
          <cell r="EK38">
            <v>0</v>
          </cell>
          <cell r="EL38">
            <v>0</v>
          </cell>
          <cell r="EM38">
            <v>2.5120053499999999</v>
          </cell>
          <cell r="EN38">
            <v>0</v>
          </cell>
          <cell r="EO38">
            <v>0.31027100000000002</v>
          </cell>
          <cell r="EP38">
            <v>1.989744</v>
          </cell>
          <cell r="EQ38">
            <v>0.21199034999999999</v>
          </cell>
          <cell r="ER38">
            <v>0</v>
          </cell>
          <cell r="ES38">
            <v>0</v>
          </cell>
          <cell r="ET38">
            <v>0</v>
          </cell>
          <cell r="EU38">
            <v>0</v>
          </cell>
          <cell r="EV38">
            <v>0</v>
          </cell>
          <cell r="EW38">
            <v>0</v>
          </cell>
          <cell r="EX38">
            <v>0</v>
          </cell>
          <cell r="EY38">
            <v>0</v>
          </cell>
          <cell r="EZ38">
            <v>0</v>
          </cell>
          <cell r="FA38">
            <v>0</v>
          </cell>
          <cell r="FB38">
            <v>0</v>
          </cell>
          <cell r="FC38">
            <v>0</v>
          </cell>
          <cell r="FD38">
            <v>0</v>
          </cell>
          <cell r="FE38">
            <v>0</v>
          </cell>
          <cell r="FF38">
            <v>0</v>
          </cell>
          <cell r="FG38" t="str">
            <v/>
          </cell>
          <cell r="FH38" t="str">
            <v/>
          </cell>
          <cell r="FI38" t="str">
            <v/>
          </cell>
          <cell r="FJ38" t="str">
            <v/>
          </cell>
          <cell r="FK38">
            <v>0</v>
          </cell>
          <cell r="FN38">
            <v>5.5192316370788141</v>
          </cell>
          <cell r="FO38">
            <v>0</v>
          </cell>
          <cell r="FP38">
            <v>0</v>
          </cell>
          <cell r="FQ38">
            <v>0</v>
          </cell>
          <cell r="FR38">
            <v>0</v>
          </cell>
          <cell r="FS38">
            <v>0</v>
          </cell>
          <cell r="FT38">
            <v>0</v>
          </cell>
          <cell r="FU38">
            <v>0</v>
          </cell>
          <cell r="FV38">
            <v>1</v>
          </cell>
          <cell r="FW38">
            <v>0</v>
          </cell>
          <cell r="FX38">
            <v>1</v>
          </cell>
          <cell r="FZ38">
            <v>0</v>
          </cell>
          <cell r="GA38">
            <v>0</v>
          </cell>
          <cell r="GB38">
            <v>0</v>
          </cell>
          <cell r="GC38">
            <v>0</v>
          </cell>
          <cell r="GD38">
            <v>0</v>
          </cell>
          <cell r="GE38">
            <v>0</v>
          </cell>
          <cell r="GF38">
            <v>0</v>
          </cell>
          <cell r="GG38">
            <v>0</v>
          </cell>
          <cell r="GH38">
            <v>0</v>
          </cell>
          <cell r="GI38">
            <v>0</v>
          </cell>
          <cell r="GJ38">
            <v>0</v>
          </cell>
          <cell r="GK38">
            <v>0</v>
          </cell>
          <cell r="GL38">
            <v>0</v>
          </cell>
          <cell r="GM38">
            <v>0</v>
          </cell>
          <cell r="GN38">
            <v>0</v>
          </cell>
          <cell r="GO38">
            <v>0</v>
          </cell>
          <cell r="GP38">
            <v>0</v>
          </cell>
          <cell r="GQ38">
            <v>0</v>
          </cell>
          <cell r="GR38">
            <v>0</v>
          </cell>
          <cell r="GS38">
            <v>0</v>
          </cell>
          <cell r="GT38">
            <v>0</v>
          </cell>
          <cell r="GU38">
            <v>0</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0</v>
          </cell>
          <cell r="HS38">
            <v>0</v>
          </cell>
          <cell r="HT38">
            <v>0</v>
          </cell>
          <cell r="HU38">
            <v>0</v>
          </cell>
          <cell r="HV38">
            <v>0</v>
          </cell>
          <cell r="HW38">
            <v>0</v>
          </cell>
          <cell r="HX38">
            <v>0</v>
          </cell>
          <cell r="HY38">
            <v>0</v>
          </cell>
          <cell r="HZ38">
            <v>0</v>
          </cell>
          <cell r="IA38">
            <v>0</v>
          </cell>
          <cell r="IB38">
            <v>0</v>
          </cell>
          <cell r="IC38">
            <v>0</v>
          </cell>
          <cell r="ID38">
            <v>0</v>
          </cell>
          <cell r="IE38">
            <v>0</v>
          </cell>
          <cell r="IF38">
            <v>0</v>
          </cell>
          <cell r="IG38">
            <v>0</v>
          </cell>
          <cell r="IH38">
            <v>0</v>
          </cell>
          <cell r="II38">
            <v>0</v>
          </cell>
          <cell r="IJ38">
            <v>0</v>
          </cell>
          <cell r="IK38">
            <v>0</v>
          </cell>
          <cell r="IL38">
            <v>0</v>
          </cell>
          <cell r="IM38">
            <v>0</v>
          </cell>
          <cell r="IN38">
            <v>0</v>
          </cell>
          <cell r="IO38">
            <v>0</v>
          </cell>
          <cell r="IP38">
            <v>0</v>
          </cell>
          <cell r="IQ38">
            <v>0</v>
          </cell>
          <cell r="IR38">
            <v>0</v>
          </cell>
          <cell r="IS38">
            <v>0</v>
          </cell>
          <cell r="IT38">
            <v>0</v>
          </cell>
          <cell r="IU38">
            <v>0</v>
          </cell>
          <cell r="IV38">
            <v>0</v>
          </cell>
          <cell r="IW38">
            <v>0</v>
          </cell>
          <cell r="IX38">
            <v>0</v>
          </cell>
          <cell r="IY38">
            <v>0</v>
          </cell>
          <cell r="IZ38">
            <v>0</v>
          </cell>
          <cell r="JA38">
            <v>0</v>
          </cell>
          <cell r="JB38">
            <v>0</v>
          </cell>
          <cell r="JC38">
            <v>0</v>
          </cell>
          <cell r="JD38">
            <v>0</v>
          </cell>
          <cell r="JE38">
            <v>0</v>
          </cell>
          <cell r="JF38">
            <v>0</v>
          </cell>
          <cell r="JG38">
            <v>0</v>
          </cell>
          <cell r="JH38">
            <v>0</v>
          </cell>
          <cell r="JI38">
            <v>0</v>
          </cell>
          <cell r="JJ38">
            <v>0</v>
          </cell>
          <cell r="JK38">
            <v>0</v>
          </cell>
          <cell r="JL38">
            <v>0</v>
          </cell>
          <cell r="JM38">
            <v>0</v>
          </cell>
          <cell r="JN38">
            <v>0</v>
          </cell>
          <cell r="JO38">
            <v>0</v>
          </cell>
          <cell r="JP38">
            <v>0</v>
          </cell>
          <cell r="JQ38">
            <v>0</v>
          </cell>
          <cell r="JR38">
            <v>0</v>
          </cell>
          <cell r="JS38">
            <v>0</v>
          </cell>
          <cell r="JT38">
            <v>0</v>
          </cell>
          <cell r="JU38">
            <v>0</v>
          </cell>
          <cell r="JV38">
            <v>0</v>
          </cell>
          <cell r="JW38">
            <v>0</v>
          </cell>
          <cell r="JX38">
            <v>0</v>
          </cell>
          <cell r="JY38">
            <v>0</v>
          </cell>
          <cell r="JZ38">
            <v>0</v>
          </cell>
          <cell r="KA38">
            <v>0</v>
          </cell>
          <cell r="KB38">
            <v>0</v>
          </cell>
          <cell r="KC38">
            <v>0</v>
          </cell>
          <cell r="KD38">
            <v>0</v>
          </cell>
          <cell r="KE38">
            <v>0</v>
          </cell>
          <cell r="KF38">
            <v>0</v>
          </cell>
          <cell r="KG38">
            <v>0</v>
          </cell>
          <cell r="KH38">
            <v>0</v>
          </cell>
          <cell r="KI38">
            <v>0</v>
          </cell>
          <cell r="KJ38">
            <v>0</v>
          </cell>
          <cell r="KK38">
            <v>0</v>
          </cell>
          <cell r="KL38">
            <v>0</v>
          </cell>
          <cell r="KM38">
            <v>0</v>
          </cell>
          <cell r="KN38">
            <v>0</v>
          </cell>
          <cell r="KO38">
            <v>0</v>
          </cell>
          <cell r="KP38">
            <v>0</v>
          </cell>
          <cell r="KQ38">
            <v>0</v>
          </cell>
          <cell r="KR38">
            <v>0</v>
          </cell>
          <cell r="KS38">
            <v>0</v>
          </cell>
          <cell r="KT38">
            <v>0</v>
          </cell>
          <cell r="KU38">
            <v>0</v>
          </cell>
          <cell r="KV38">
            <v>0</v>
          </cell>
          <cell r="KW38">
            <v>0</v>
          </cell>
          <cell r="KX38">
            <v>0</v>
          </cell>
          <cell r="KY38">
            <v>0</v>
          </cell>
          <cell r="KZ38">
            <v>0</v>
          </cell>
          <cell r="LA38">
            <v>0</v>
          </cell>
          <cell r="LB38">
            <v>0</v>
          </cell>
          <cell r="LC38">
            <v>0</v>
          </cell>
          <cell r="LD38">
            <v>0</v>
          </cell>
          <cell r="LE38">
            <v>0</v>
          </cell>
          <cell r="LF38">
            <v>0</v>
          </cell>
          <cell r="LG38">
            <v>0</v>
          </cell>
          <cell r="LH38">
            <v>0</v>
          </cell>
          <cell r="LI38">
            <v>0</v>
          </cell>
          <cell r="LJ38">
            <v>0</v>
          </cell>
          <cell r="LK38">
            <v>0</v>
          </cell>
          <cell r="LL38">
            <v>0</v>
          </cell>
          <cell r="LQ38">
            <v>0</v>
          </cell>
          <cell r="LR38">
            <v>0</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v>2018</v>
          </cell>
          <cell r="OM38">
            <v>2019</v>
          </cell>
          <cell r="ON38">
            <v>2019</v>
          </cell>
          <cell r="OO38">
            <v>2019</v>
          </cell>
          <cell r="OP38" t="str">
            <v>с</v>
          </cell>
          <cell r="OR38">
            <v>0</v>
          </cell>
          <cell r="OT38">
            <v>6.5126933317530007</v>
          </cell>
        </row>
        <row r="39">
          <cell r="A39" t="str">
            <v>I_Che160</v>
          </cell>
          <cell r="B39" t="str">
            <v>1.1.3.1</v>
          </cell>
          <cell r="C39" t="str">
            <v>Техническое перевооружение ПС 110кВ №84 (установка релейной защиты и автоматики, телемеханики, организация сети связи)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9" t="str">
            <v>I_Che160</v>
          </cell>
          <cell r="E39">
            <v>52.417713498000005</v>
          </cell>
          <cell r="H39">
            <v>50.443397219999994</v>
          </cell>
          <cell r="J39">
            <v>52.417713498000005</v>
          </cell>
          <cell r="K39">
            <v>5.6455181480000078</v>
          </cell>
          <cell r="L39">
            <v>46.772195349999997</v>
          </cell>
          <cell r="M39">
            <v>0</v>
          </cell>
          <cell r="N39">
            <v>0</v>
          </cell>
          <cell r="O39">
            <v>0.19774679000000001</v>
          </cell>
          <cell r="P39">
            <v>0</v>
          </cell>
          <cell r="Q39">
            <v>46.57444856</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t="str">
            <v/>
          </cell>
          <cell r="BC39" t="str">
            <v/>
          </cell>
          <cell r="BD39" t="str">
            <v/>
          </cell>
          <cell r="BE39" t="str">
            <v/>
          </cell>
          <cell r="BF39">
            <v>0</v>
          </cell>
          <cell r="BG39">
            <v>3.67120187</v>
          </cell>
          <cell r="BH39">
            <v>0</v>
          </cell>
          <cell r="BI39">
            <v>0</v>
          </cell>
          <cell r="BJ39">
            <v>0</v>
          </cell>
          <cell r="BK39">
            <v>0</v>
          </cell>
          <cell r="BL39">
            <v>3.67120187</v>
          </cell>
          <cell r="BM39">
            <v>3.67120187</v>
          </cell>
          <cell r="BN39">
            <v>0</v>
          </cell>
          <cell r="BO39">
            <v>0</v>
          </cell>
          <cell r="BP39">
            <v>0</v>
          </cell>
          <cell r="BQ39">
            <v>0</v>
          </cell>
          <cell r="BR39">
            <v>3.67120187</v>
          </cell>
          <cell r="BS39">
            <v>0</v>
          </cell>
          <cell r="BT39">
            <v>0</v>
          </cell>
          <cell r="BU39">
            <v>0</v>
          </cell>
          <cell r="BV39">
            <v>0</v>
          </cell>
          <cell r="BW39">
            <v>0</v>
          </cell>
          <cell r="BX39">
            <v>0</v>
          </cell>
          <cell r="BY39">
            <v>0</v>
          </cell>
          <cell r="BZ39">
            <v>0</v>
          </cell>
          <cell r="CA39">
            <v>0</v>
          </cell>
          <cell r="CB39">
            <v>0</v>
          </cell>
          <cell r="CC39">
            <v>0</v>
          </cell>
          <cell r="CD39">
            <v>0</v>
          </cell>
          <cell r="CE39">
            <v>0</v>
          </cell>
          <cell r="CF39">
            <v>0</v>
          </cell>
          <cell r="CG39">
            <v>0</v>
          </cell>
          <cell r="CH39">
            <v>0</v>
          </cell>
          <cell r="CI39">
            <v>0</v>
          </cell>
          <cell r="CJ39">
            <v>0</v>
          </cell>
          <cell r="CK39">
            <v>0</v>
          </cell>
          <cell r="CL39">
            <v>0</v>
          </cell>
          <cell r="CM39">
            <v>0</v>
          </cell>
          <cell r="CN39">
            <v>0</v>
          </cell>
          <cell r="CO39">
            <v>0</v>
          </cell>
          <cell r="CP39">
            <v>0</v>
          </cell>
          <cell r="CQ39">
            <v>1</v>
          </cell>
          <cell r="CR39" t="str">
            <v/>
          </cell>
          <cell r="CS39" t="str">
            <v/>
          </cell>
          <cell r="CT39" t="str">
            <v/>
          </cell>
          <cell r="CU39" t="str">
            <v>1</v>
          </cell>
          <cell r="CX39">
            <v>44.421791100000007</v>
          </cell>
          <cell r="CY39">
            <v>1.4410708474576301</v>
          </cell>
          <cell r="CZ39">
            <v>4.1923575</v>
          </cell>
          <cell r="DA39">
            <v>37.550650000000005</v>
          </cell>
          <cell r="DB39">
            <v>1.2377127525423726</v>
          </cell>
          <cell r="DE39">
            <v>42.77880648</v>
          </cell>
          <cell r="DG39">
            <v>44.421791100000007</v>
          </cell>
          <cell r="DH39">
            <v>1.6429846200000071</v>
          </cell>
          <cell r="DI39">
            <v>42.77880648</v>
          </cell>
          <cell r="DJ39">
            <v>1.31118866</v>
          </cell>
          <cell r="DK39">
            <v>4.4371280000000004</v>
          </cell>
          <cell r="DL39">
            <v>33.721555000000002</v>
          </cell>
          <cell r="DM39">
            <v>3.3089348199999997</v>
          </cell>
          <cell r="DN39">
            <v>0</v>
          </cell>
          <cell r="DS39">
            <v>0</v>
          </cell>
          <cell r="DT39">
            <v>0</v>
          </cell>
          <cell r="DU39">
            <v>0</v>
          </cell>
          <cell r="DV39">
            <v>0</v>
          </cell>
          <cell r="DW39">
            <v>0</v>
          </cell>
          <cell r="DX39" t="str">
            <v/>
          </cell>
          <cell r="DY39" t="str">
            <v/>
          </cell>
          <cell r="DZ39" t="str">
            <v/>
          </cell>
          <cell r="EA39" t="str">
            <v/>
          </cell>
          <cell r="EB39">
            <v>0</v>
          </cell>
          <cell r="EC39">
            <v>0</v>
          </cell>
          <cell r="ED39">
            <v>0</v>
          </cell>
          <cell r="EE39">
            <v>0</v>
          </cell>
          <cell r="EF39">
            <v>0</v>
          </cell>
          <cell r="EG39">
            <v>0</v>
          </cell>
          <cell r="EH39">
            <v>0</v>
          </cell>
          <cell r="EI39">
            <v>0</v>
          </cell>
          <cell r="EJ39">
            <v>0</v>
          </cell>
          <cell r="EK39">
            <v>0</v>
          </cell>
          <cell r="EL39">
            <v>0</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t="str">
            <v/>
          </cell>
          <cell r="FH39" t="str">
            <v/>
          </cell>
          <cell r="FI39" t="str">
            <v/>
          </cell>
          <cell r="FJ39" t="str">
            <v/>
          </cell>
          <cell r="FK39">
            <v>0</v>
          </cell>
          <cell r="FN39">
            <v>44.421791100000007</v>
          </cell>
          <cell r="FO39">
            <v>0</v>
          </cell>
          <cell r="FP39">
            <v>0</v>
          </cell>
          <cell r="FQ39">
            <v>0</v>
          </cell>
          <cell r="FR39">
            <v>0</v>
          </cell>
          <cell r="FS39">
            <v>0</v>
          </cell>
          <cell r="FT39">
            <v>0</v>
          </cell>
          <cell r="FU39">
            <v>0</v>
          </cell>
          <cell r="FV39">
            <v>1</v>
          </cell>
          <cell r="FW39">
            <v>0</v>
          </cell>
          <cell r="FX39">
            <v>1</v>
          </cell>
          <cell r="FZ39">
            <v>42.77880648</v>
          </cell>
          <cell r="GA39">
            <v>0</v>
          </cell>
          <cell r="GB39">
            <v>0</v>
          </cell>
          <cell r="GC39">
            <v>0</v>
          </cell>
          <cell r="GD39">
            <v>0</v>
          </cell>
          <cell r="GE39">
            <v>0</v>
          </cell>
          <cell r="GF39">
            <v>0</v>
          </cell>
          <cell r="GG39">
            <v>0</v>
          </cell>
          <cell r="GH39">
            <v>1</v>
          </cell>
          <cell r="GI39">
            <v>0</v>
          </cell>
          <cell r="GJ39">
            <v>1</v>
          </cell>
          <cell r="GK39">
            <v>0</v>
          </cell>
          <cell r="GL39">
            <v>0</v>
          </cell>
          <cell r="GM39">
            <v>0</v>
          </cell>
          <cell r="GN39">
            <v>0</v>
          </cell>
          <cell r="GO39">
            <v>0</v>
          </cell>
          <cell r="GP39">
            <v>0</v>
          </cell>
          <cell r="GQ39">
            <v>0</v>
          </cell>
          <cell r="GR39">
            <v>0</v>
          </cell>
          <cell r="GS39">
            <v>0</v>
          </cell>
          <cell r="GT39">
            <v>0</v>
          </cell>
          <cell r="GU39">
            <v>0</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0</v>
          </cell>
          <cell r="HS39">
            <v>0</v>
          </cell>
          <cell r="HT39">
            <v>0</v>
          </cell>
          <cell r="HU39">
            <v>0</v>
          </cell>
          <cell r="HV39">
            <v>0</v>
          </cell>
          <cell r="HW39">
            <v>0</v>
          </cell>
          <cell r="HX39">
            <v>0</v>
          </cell>
          <cell r="HY39">
            <v>0</v>
          </cell>
          <cell r="HZ39">
            <v>0</v>
          </cell>
          <cell r="IA39">
            <v>0</v>
          </cell>
          <cell r="IB39">
            <v>0</v>
          </cell>
          <cell r="IC39">
            <v>0</v>
          </cell>
          <cell r="ID39">
            <v>0</v>
          </cell>
          <cell r="IE39">
            <v>0</v>
          </cell>
          <cell r="IF39">
            <v>0</v>
          </cell>
          <cell r="IG39">
            <v>0</v>
          </cell>
          <cell r="IH39">
            <v>0</v>
          </cell>
          <cell r="II39">
            <v>0</v>
          </cell>
          <cell r="IJ39">
            <v>0</v>
          </cell>
          <cell r="IK39">
            <v>0</v>
          </cell>
          <cell r="IL39">
            <v>0</v>
          </cell>
          <cell r="IM39">
            <v>0</v>
          </cell>
          <cell r="IN39">
            <v>0</v>
          </cell>
          <cell r="IO39">
            <v>0</v>
          </cell>
          <cell r="IP39">
            <v>0</v>
          </cell>
          <cell r="IQ39">
            <v>0</v>
          </cell>
          <cell r="IR39">
            <v>0</v>
          </cell>
          <cell r="IS39">
            <v>0</v>
          </cell>
          <cell r="IT39">
            <v>0</v>
          </cell>
          <cell r="IU39">
            <v>0</v>
          </cell>
          <cell r="IV39">
            <v>0</v>
          </cell>
          <cell r="IW39">
            <v>0</v>
          </cell>
          <cell r="IX39">
            <v>0</v>
          </cell>
          <cell r="IY39">
            <v>0</v>
          </cell>
          <cell r="IZ39">
            <v>0</v>
          </cell>
          <cell r="JA39">
            <v>0</v>
          </cell>
          <cell r="JB39">
            <v>0</v>
          </cell>
          <cell r="JC39">
            <v>0</v>
          </cell>
          <cell r="JD39">
            <v>0</v>
          </cell>
          <cell r="JE39">
            <v>0</v>
          </cell>
          <cell r="JF39">
            <v>0</v>
          </cell>
          <cell r="JG39">
            <v>0</v>
          </cell>
          <cell r="JH39">
            <v>0</v>
          </cell>
          <cell r="JI39">
            <v>0</v>
          </cell>
          <cell r="JJ39">
            <v>0</v>
          </cell>
          <cell r="JK39">
            <v>0</v>
          </cell>
          <cell r="JL39">
            <v>0</v>
          </cell>
          <cell r="JM39">
            <v>0</v>
          </cell>
          <cell r="JN39">
            <v>0</v>
          </cell>
          <cell r="JO39">
            <v>0</v>
          </cell>
          <cell r="JP39">
            <v>0</v>
          </cell>
          <cell r="JQ39">
            <v>0</v>
          </cell>
          <cell r="JR39">
            <v>0</v>
          </cell>
          <cell r="JS39">
            <v>0</v>
          </cell>
          <cell r="JT39">
            <v>0</v>
          </cell>
          <cell r="JU39">
            <v>0</v>
          </cell>
          <cell r="JV39">
            <v>0</v>
          </cell>
          <cell r="JW39">
            <v>0</v>
          </cell>
          <cell r="JX39">
            <v>0</v>
          </cell>
          <cell r="JY39">
            <v>0</v>
          </cell>
          <cell r="JZ39">
            <v>0</v>
          </cell>
          <cell r="KA39">
            <v>0</v>
          </cell>
          <cell r="KB39">
            <v>0</v>
          </cell>
          <cell r="KC39">
            <v>0</v>
          </cell>
          <cell r="KD39">
            <v>0</v>
          </cell>
          <cell r="KE39">
            <v>0</v>
          </cell>
          <cell r="KF39">
            <v>0</v>
          </cell>
          <cell r="KG39">
            <v>0</v>
          </cell>
          <cell r="KH39">
            <v>0</v>
          </cell>
          <cell r="KI39">
            <v>0</v>
          </cell>
          <cell r="KJ39">
            <v>0</v>
          </cell>
          <cell r="KK39">
            <v>0</v>
          </cell>
          <cell r="KL39">
            <v>0</v>
          </cell>
          <cell r="KM39">
            <v>0</v>
          </cell>
          <cell r="KN39">
            <v>0</v>
          </cell>
          <cell r="KO39">
            <v>0</v>
          </cell>
          <cell r="KP39">
            <v>0</v>
          </cell>
          <cell r="KQ39">
            <v>0</v>
          </cell>
          <cell r="KR39">
            <v>0</v>
          </cell>
          <cell r="KS39">
            <v>0</v>
          </cell>
          <cell r="KT39">
            <v>0</v>
          </cell>
          <cell r="KU39">
            <v>0</v>
          </cell>
          <cell r="KV39">
            <v>0</v>
          </cell>
          <cell r="KW39">
            <v>0</v>
          </cell>
          <cell r="KX39">
            <v>0</v>
          </cell>
          <cell r="KY39">
            <v>0</v>
          </cell>
          <cell r="KZ39">
            <v>0</v>
          </cell>
          <cell r="LA39">
            <v>0</v>
          </cell>
          <cell r="LB39">
            <v>0</v>
          </cell>
          <cell r="LC39">
            <v>0</v>
          </cell>
          <cell r="LD39">
            <v>0</v>
          </cell>
          <cell r="LE39">
            <v>0</v>
          </cell>
          <cell r="LF39">
            <v>0</v>
          </cell>
          <cell r="LG39">
            <v>0</v>
          </cell>
          <cell r="LH39">
            <v>0</v>
          </cell>
          <cell r="LI39">
            <v>0</v>
          </cell>
          <cell r="LJ39">
            <v>0</v>
          </cell>
          <cell r="LK39">
            <v>0</v>
          </cell>
          <cell r="LL39">
            <v>0</v>
          </cell>
          <cell r="LQ39">
            <v>0</v>
          </cell>
          <cell r="LR39">
            <v>0</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v>2018</v>
          </cell>
          <cell r="OM39">
            <v>2019</v>
          </cell>
          <cell r="ON39">
            <v>2019</v>
          </cell>
          <cell r="OO39">
            <v>2019</v>
          </cell>
          <cell r="OP39" t="str">
            <v>з</v>
          </cell>
          <cell r="OR39">
            <v>0</v>
          </cell>
          <cell r="OT39">
            <v>52.417713498000005</v>
          </cell>
        </row>
        <row r="40">
          <cell r="A40" t="str">
            <v>Г</v>
          </cell>
          <cell r="B40" t="str">
            <v>1.1.3.2</v>
          </cell>
          <cell r="C40" t="str">
            <v>Наименование объекта по производству электрической энергии, всего, в том числе:</v>
          </cell>
          <cell r="D40" t="str">
            <v>Г</v>
          </cell>
          <cell r="E40">
            <v>0</v>
          </cell>
          <cell r="H40">
            <v>0</v>
          </cell>
          <cell r="J40">
            <v>852.29004287199996</v>
          </cell>
          <cell r="K40">
            <v>0</v>
          </cell>
          <cell r="L40">
            <v>852.29004287199996</v>
          </cell>
          <cell r="M40">
            <v>0</v>
          </cell>
          <cell r="N40">
            <v>0</v>
          </cell>
          <cell r="O40">
            <v>75.508838269152477</v>
          </cell>
          <cell r="P40">
            <v>178.17639041999999</v>
          </cell>
          <cell r="Q40">
            <v>598.60481432284746</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cell r="BA40">
            <v>0</v>
          </cell>
          <cell r="BB40" t="str">
            <v/>
          </cell>
          <cell r="BC40" t="str">
            <v/>
          </cell>
          <cell r="BD40" t="str">
            <v/>
          </cell>
          <cell r="BE40" t="str">
            <v/>
          </cell>
          <cell r="BF40">
            <v>0</v>
          </cell>
          <cell r="BG40">
            <v>0</v>
          </cell>
          <cell r="BH40">
            <v>0</v>
          </cell>
          <cell r="BI40">
            <v>0</v>
          </cell>
          <cell r="BJ40">
            <v>0</v>
          </cell>
          <cell r="BK40">
            <v>0</v>
          </cell>
          <cell r="BL40">
            <v>0</v>
          </cell>
          <cell r="BM40">
            <v>0</v>
          </cell>
          <cell r="BN40">
            <v>0</v>
          </cell>
          <cell r="BO40">
            <v>0</v>
          </cell>
          <cell r="BP40">
            <v>0</v>
          </cell>
          <cell r="BQ40">
            <v>0</v>
          </cell>
          <cell r="BR40">
            <v>0</v>
          </cell>
          <cell r="BS40">
            <v>0</v>
          </cell>
          <cell r="BT40">
            <v>0</v>
          </cell>
          <cell r="BU40">
            <v>0</v>
          </cell>
          <cell r="BV40">
            <v>0</v>
          </cell>
          <cell r="BW40">
            <v>0</v>
          </cell>
          <cell r="BX40">
            <v>0</v>
          </cell>
          <cell r="BY40">
            <v>0</v>
          </cell>
          <cell r="BZ40">
            <v>0</v>
          </cell>
          <cell r="CA40">
            <v>0</v>
          </cell>
          <cell r="CB40">
            <v>0</v>
          </cell>
          <cell r="CC40">
            <v>0</v>
          </cell>
          <cell r="CD40">
            <v>0</v>
          </cell>
          <cell r="CE40">
            <v>0</v>
          </cell>
          <cell r="CF40">
            <v>0</v>
          </cell>
          <cell r="CG40">
            <v>0</v>
          </cell>
          <cell r="CH40">
            <v>0</v>
          </cell>
          <cell r="CI40">
            <v>0</v>
          </cell>
          <cell r="CJ40">
            <v>0</v>
          </cell>
          <cell r="CK40">
            <v>0</v>
          </cell>
          <cell r="CL40">
            <v>0</v>
          </cell>
          <cell r="CM40">
            <v>0</v>
          </cell>
          <cell r="CN40">
            <v>0</v>
          </cell>
          <cell r="CO40">
            <v>0</v>
          </cell>
          <cell r="CP40">
            <v>0</v>
          </cell>
          <cell r="CQ40" t="str">
            <v/>
          </cell>
          <cell r="CR40" t="str">
            <v/>
          </cell>
          <cell r="CS40" t="str">
            <v/>
          </cell>
          <cell r="CT40" t="str">
            <v/>
          </cell>
          <cell r="CU40">
            <v>0</v>
          </cell>
          <cell r="CX40">
            <v>3812.2178934788185</v>
          </cell>
          <cell r="CY40">
            <v>572.7289210797162</v>
          </cell>
          <cell r="CZ40">
            <v>1552.4358180467182</v>
          </cell>
          <cell r="DA40">
            <v>1396.6332410204841</v>
          </cell>
          <cell r="DB40">
            <v>351.73938608438334</v>
          </cell>
          <cell r="DE40">
            <v>0</v>
          </cell>
          <cell r="DG40">
            <v>606.57616354999993</v>
          </cell>
          <cell r="DH40">
            <v>0</v>
          </cell>
          <cell r="DI40">
            <v>606.57616354999993</v>
          </cell>
          <cell r="DJ40">
            <v>38.906113530000006</v>
          </cell>
          <cell r="DK40">
            <v>197.33895278</v>
          </cell>
          <cell r="DL40">
            <v>344.75768944999993</v>
          </cell>
          <cell r="DM40">
            <v>25.573407790000001</v>
          </cell>
          <cell r="DN40">
            <v>277.00832313952753</v>
          </cell>
          <cell r="DS40">
            <v>142.68802315457594</v>
          </cell>
          <cell r="DT40">
            <v>56.493174655273869</v>
          </cell>
          <cell r="DU40">
            <v>49.232590688265262</v>
          </cell>
          <cell r="DV40">
            <v>28.594534641412469</v>
          </cell>
          <cell r="DW40">
            <v>49.232590688265262</v>
          </cell>
          <cell r="DX40" t="str">
            <v/>
          </cell>
          <cell r="DY40" t="str">
            <v/>
          </cell>
          <cell r="DZ40" t="str">
            <v/>
          </cell>
          <cell r="EA40" t="str">
            <v/>
          </cell>
          <cell r="EB40">
            <v>0</v>
          </cell>
          <cell r="EC40">
            <v>870.93788626000003</v>
          </cell>
          <cell r="ED40">
            <v>346.03663713000003</v>
          </cell>
          <cell r="EE40">
            <v>488.22764986999994</v>
          </cell>
          <cell r="EF40">
            <v>24.389055679999998</v>
          </cell>
          <cell r="EG40">
            <v>12.284543580000001</v>
          </cell>
          <cell r="EH40">
            <v>323.89559782000003</v>
          </cell>
          <cell r="EI40">
            <v>224.59279934</v>
          </cell>
          <cell r="EJ40">
            <v>95.952902250000008</v>
          </cell>
          <cell r="EK40">
            <v>0</v>
          </cell>
          <cell r="EL40">
            <v>3.3498962299999997</v>
          </cell>
          <cell r="EM40">
            <v>547.04228843999999</v>
          </cell>
          <cell r="EN40">
            <v>121.44383779</v>
          </cell>
          <cell r="EO40">
            <v>392.27474761999997</v>
          </cell>
          <cell r="EP40">
            <v>24.389055679999998</v>
          </cell>
          <cell r="EQ40">
            <v>8.9346473500000005</v>
          </cell>
          <cell r="ER40">
            <v>0</v>
          </cell>
          <cell r="ES40">
            <v>0</v>
          </cell>
          <cell r="ET40">
            <v>0</v>
          </cell>
          <cell r="EU40">
            <v>0</v>
          </cell>
          <cell r="EV40">
            <v>0</v>
          </cell>
          <cell r="EW40">
            <v>0</v>
          </cell>
          <cell r="EX40">
            <v>0</v>
          </cell>
          <cell r="EY40">
            <v>0</v>
          </cell>
          <cell r="EZ40">
            <v>0</v>
          </cell>
          <cell r="FA40">
            <v>0</v>
          </cell>
          <cell r="FB40">
            <v>0</v>
          </cell>
          <cell r="FC40">
            <v>0</v>
          </cell>
          <cell r="FD40">
            <v>0</v>
          </cell>
          <cell r="FE40">
            <v>0</v>
          </cell>
          <cell r="FF40">
            <v>0</v>
          </cell>
          <cell r="FG40" t="str">
            <v/>
          </cell>
          <cell r="FH40" t="str">
            <v/>
          </cell>
          <cell r="FI40" t="str">
            <v/>
          </cell>
          <cell r="FJ40" t="str">
            <v/>
          </cell>
          <cell r="FK40">
            <v>0</v>
          </cell>
          <cell r="FN40">
            <v>3102.5564480438834</v>
          </cell>
          <cell r="FO40">
            <v>0</v>
          </cell>
          <cell r="FP40">
            <v>175.58</v>
          </cell>
          <cell r="FQ40">
            <v>0</v>
          </cell>
          <cell r="FR40">
            <v>697.62100000000009</v>
          </cell>
          <cell r="FS40">
            <v>695.62100000000009</v>
          </cell>
          <cell r="FT40">
            <v>2</v>
          </cell>
          <cell r="FU40">
            <v>0</v>
          </cell>
          <cell r="FV40">
            <v>162</v>
          </cell>
          <cell r="FW40">
            <v>0</v>
          </cell>
          <cell r="FX40">
            <v>162</v>
          </cell>
          <cell r="FZ40">
            <v>604.26295830000004</v>
          </cell>
          <cell r="GA40">
            <v>0</v>
          </cell>
          <cell r="GB40">
            <v>10.842000000000002</v>
          </cell>
          <cell r="GC40">
            <v>0</v>
          </cell>
          <cell r="GD40">
            <v>18.175000000000001</v>
          </cell>
          <cell r="GE40">
            <v>18.175000000000001</v>
          </cell>
          <cell r="GF40">
            <v>0</v>
          </cell>
          <cell r="GG40">
            <v>0</v>
          </cell>
          <cell r="GH40">
            <v>112</v>
          </cell>
          <cell r="GI40">
            <v>0</v>
          </cell>
          <cell r="GJ40">
            <v>112</v>
          </cell>
          <cell r="GK40">
            <v>514.82344348999948</v>
          </cell>
          <cell r="GL40">
            <v>0</v>
          </cell>
          <cell r="GM40">
            <v>0</v>
          </cell>
          <cell r="GN40">
            <v>0</v>
          </cell>
          <cell r="GO40">
            <v>59.307000000000002</v>
          </cell>
          <cell r="GP40">
            <v>59.307000000000002</v>
          </cell>
          <cell r="GQ40">
            <v>0</v>
          </cell>
          <cell r="GR40">
            <v>0</v>
          </cell>
          <cell r="GS40">
            <v>1</v>
          </cell>
          <cell r="GT40">
            <v>0</v>
          </cell>
          <cell r="GU40">
            <v>1</v>
          </cell>
          <cell r="GV40">
            <v>475.62674384858701</v>
          </cell>
          <cell r="GW40">
            <v>0</v>
          </cell>
          <cell r="GX40">
            <v>0</v>
          </cell>
          <cell r="GY40">
            <v>0</v>
          </cell>
          <cell r="GZ40">
            <v>53</v>
          </cell>
          <cell r="HA40">
            <v>53</v>
          </cell>
          <cell r="HB40">
            <v>0</v>
          </cell>
          <cell r="HC40">
            <v>0</v>
          </cell>
          <cell r="HD40">
            <v>0</v>
          </cell>
          <cell r="HE40">
            <v>0</v>
          </cell>
          <cell r="HF40">
            <v>0</v>
          </cell>
          <cell r="HG40">
            <v>0</v>
          </cell>
          <cell r="HH40">
            <v>0</v>
          </cell>
          <cell r="HI40">
            <v>0</v>
          </cell>
          <cell r="HJ40">
            <v>0</v>
          </cell>
          <cell r="HK40">
            <v>0</v>
          </cell>
          <cell r="HL40">
            <v>0</v>
          </cell>
          <cell r="HM40">
            <v>0</v>
          </cell>
          <cell r="HN40">
            <v>0</v>
          </cell>
          <cell r="HO40">
            <v>0</v>
          </cell>
          <cell r="HP40">
            <v>0</v>
          </cell>
          <cell r="HQ40">
            <v>0</v>
          </cell>
          <cell r="HR40">
            <v>0</v>
          </cell>
          <cell r="HS40">
            <v>0</v>
          </cell>
          <cell r="HT40">
            <v>0</v>
          </cell>
          <cell r="HU40">
            <v>0</v>
          </cell>
          <cell r="HV40">
            <v>0</v>
          </cell>
          <cell r="HW40">
            <v>0</v>
          </cell>
          <cell r="HX40">
            <v>0</v>
          </cell>
          <cell r="HY40">
            <v>0</v>
          </cell>
          <cell r="HZ40">
            <v>0</v>
          </cell>
          <cell r="IA40">
            <v>0</v>
          </cell>
          <cell r="IB40">
            <v>0</v>
          </cell>
          <cell r="IC40">
            <v>39.196699641412465</v>
          </cell>
          <cell r="ID40">
            <v>0</v>
          </cell>
          <cell r="IE40">
            <v>0</v>
          </cell>
          <cell r="IF40">
            <v>0</v>
          </cell>
          <cell r="IG40">
            <v>0</v>
          </cell>
          <cell r="IH40">
            <v>6.3069999999999995</v>
          </cell>
          <cell r="II40">
            <v>0</v>
          </cell>
          <cell r="IJ40">
            <v>0</v>
          </cell>
          <cell r="IK40">
            <v>0</v>
          </cell>
          <cell r="IL40">
            <v>0</v>
          </cell>
          <cell r="IM40">
            <v>0</v>
          </cell>
          <cell r="IN40">
            <v>0</v>
          </cell>
          <cell r="IO40">
            <v>0</v>
          </cell>
          <cell r="IP40">
            <v>0</v>
          </cell>
          <cell r="IQ40">
            <v>0</v>
          </cell>
          <cell r="IR40">
            <v>0</v>
          </cell>
          <cell r="IS40">
            <v>0</v>
          </cell>
          <cell r="IT40">
            <v>0</v>
          </cell>
          <cell r="IU40">
            <v>0</v>
          </cell>
          <cell r="IV40">
            <v>0</v>
          </cell>
          <cell r="IW40">
            <v>0</v>
          </cell>
          <cell r="IX40">
            <v>0</v>
          </cell>
          <cell r="IY40">
            <v>104.98333589000001</v>
          </cell>
          <cell r="IZ40">
            <v>0</v>
          </cell>
          <cell r="JA40">
            <v>0</v>
          </cell>
          <cell r="JB40">
            <v>0</v>
          </cell>
          <cell r="JC40">
            <v>4.1915000000000004</v>
          </cell>
          <cell r="JD40">
            <v>4.1915000000000004</v>
          </cell>
          <cell r="JE40">
            <v>0</v>
          </cell>
          <cell r="JF40">
            <v>0</v>
          </cell>
          <cell r="JG40">
            <v>3</v>
          </cell>
          <cell r="JH40">
            <v>0</v>
          </cell>
          <cell r="JI40">
            <v>3</v>
          </cell>
          <cell r="JJ40">
            <v>2.0477729099999999</v>
          </cell>
          <cell r="JK40">
            <v>0</v>
          </cell>
          <cell r="JL40">
            <v>0</v>
          </cell>
          <cell r="JM40">
            <v>0</v>
          </cell>
          <cell r="JN40">
            <v>0.73250000000000004</v>
          </cell>
          <cell r="JO40">
            <v>0.73250000000000004</v>
          </cell>
          <cell r="JP40">
            <v>0</v>
          </cell>
          <cell r="JQ40">
            <v>0</v>
          </cell>
          <cell r="JR40">
            <v>0</v>
          </cell>
          <cell r="JS40">
            <v>0</v>
          </cell>
          <cell r="JT40">
            <v>0</v>
          </cell>
          <cell r="JU40">
            <v>102.93556298</v>
          </cell>
          <cell r="JV40">
            <v>0</v>
          </cell>
          <cell r="JW40">
            <v>0</v>
          </cell>
          <cell r="JX40">
            <v>0</v>
          </cell>
          <cell r="JY40">
            <v>3.4590000000000001</v>
          </cell>
          <cell r="JZ40">
            <v>3.4590000000000001</v>
          </cell>
          <cell r="KA40">
            <v>0</v>
          </cell>
          <cell r="KB40">
            <v>0</v>
          </cell>
          <cell r="KC40">
            <v>3</v>
          </cell>
          <cell r="KD40">
            <v>0</v>
          </cell>
          <cell r="KE40">
            <v>3</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0</v>
          </cell>
          <cell r="LC40">
            <v>0</v>
          </cell>
          <cell r="LD40">
            <v>0</v>
          </cell>
          <cell r="LE40">
            <v>0</v>
          </cell>
          <cell r="LF40">
            <v>0</v>
          </cell>
          <cell r="LG40">
            <v>0</v>
          </cell>
          <cell r="LH40">
            <v>0</v>
          </cell>
          <cell r="LI40">
            <v>0</v>
          </cell>
          <cell r="LJ40">
            <v>0</v>
          </cell>
          <cell r="LK40">
            <v>0</v>
          </cell>
          <cell r="LL40">
            <v>0</v>
          </cell>
          <cell r="LQ40">
            <v>0</v>
          </cell>
          <cell r="LR40">
            <v>0</v>
          </cell>
          <cell r="LS40">
            <v>0</v>
          </cell>
          <cell r="LT40">
            <v>0</v>
          </cell>
          <cell r="LU40">
            <v>0</v>
          </cell>
          <cell r="LX40">
            <v>0</v>
          </cell>
          <cell r="LY40">
            <v>0</v>
          </cell>
          <cell r="LZ40">
            <v>0</v>
          </cell>
          <cell r="MA40">
            <v>0</v>
          </cell>
          <cell r="MB40">
            <v>0</v>
          </cell>
          <cell r="MC40">
            <v>0</v>
          </cell>
          <cell r="MD40">
            <v>0</v>
          </cell>
          <cell r="ME40">
            <v>0</v>
          </cell>
          <cell r="MF40">
            <v>0</v>
          </cell>
          <cell r="MG40">
            <v>0</v>
          </cell>
          <cell r="MH40">
            <v>0</v>
          </cell>
          <cell r="MI40">
            <v>0</v>
          </cell>
          <cell r="MJ40">
            <v>0</v>
          </cell>
          <cell r="MK40">
            <v>0</v>
          </cell>
          <cell r="ML40">
            <v>0</v>
          </cell>
          <cell r="MM40">
            <v>0</v>
          </cell>
          <cell r="MN40">
            <v>0</v>
          </cell>
          <cell r="MO40">
            <v>0</v>
          </cell>
          <cell r="MP40">
            <v>0</v>
          </cell>
          <cell r="MQ40">
            <v>0</v>
          </cell>
          <cell r="MR40">
            <v>0</v>
          </cell>
          <cell r="MS40">
            <v>0</v>
          </cell>
          <cell r="MT40">
            <v>0</v>
          </cell>
          <cell r="MU40">
            <v>0</v>
          </cell>
          <cell r="MV40">
            <v>0</v>
          </cell>
          <cell r="MW40">
            <v>0</v>
          </cell>
          <cell r="MX40">
            <v>0</v>
          </cell>
          <cell r="MY40">
            <v>0</v>
          </cell>
          <cell r="MZ40">
            <v>0</v>
          </cell>
          <cell r="NA40">
            <v>0</v>
          </cell>
          <cell r="NB40">
            <v>0</v>
          </cell>
          <cell r="NC40">
            <v>0</v>
          </cell>
          <cell r="ND40">
            <v>0</v>
          </cell>
          <cell r="NE40">
            <v>0</v>
          </cell>
          <cell r="NF40">
            <v>0</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v>0</v>
          </cell>
          <cell r="OM40">
            <v>0</v>
          </cell>
          <cell r="ON40">
            <v>0</v>
          </cell>
          <cell r="OO40">
            <v>0</v>
          </cell>
          <cell r="OP40">
            <v>0</v>
          </cell>
          <cell r="OR40">
            <v>0</v>
          </cell>
          <cell r="OT40">
            <v>2031.6875938646697</v>
          </cell>
        </row>
        <row r="41">
          <cell r="A41" t="str">
            <v>Г</v>
          </cell>
          <cell r="B41" t="str">
            <v>1.1.3.2</v>
          </cell>
          <cell r="C41"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41" t="str">
            <v>Г</v>
          </cell>
          <cell r="E41">
            <v>0</v>
          </cell>
          <cell r="H41">
            <v>0</v>
          </cell>
          <cell r="J41">
            <v>852.29004287199996</v>
          </cell>
          <cell r="K41">
            <v>0</v>
          </cell>
          <cell r="L41">
            <v>852.29004287199996</v>
          </cell>
          <cell r="M41">
            <v>0</v>
          </cell>
          <cell r="N41">
            <v>0</v>
          </cell>
          <cell r="O41">
            <v>75.508838269152477</v>
          </cell>
          <cell r="P41">
            <v>178.17639041999999</v>
          </cell>
          <cell r="Q41">
            <v>598.60481432284746</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3812.2178934788185</v>
          </cell>
          <cell r="CY41">
            <v>572.7289210797162</v>
          </cell>
          <cell r="CZ41">
            <v>1552.4358180467182</v>
          </cell>
          <cell r="DA41">
            <v>1396.6332410204841</v>
          </cell>
          <cell r="DB41">
            <v>351.73938608438334</v>
          </cell>
          <cell r="DE41">
            <v>0</v>
          </cell>
          <cell r="DG41">
            <v>606.57616354999993</v>
          </cell>
          <cell r="DH41">
            <v>0</v>
          </cell>
          <cell r="DI41">
            <v>606.57616354999993</v>
          </cell>
          <cell r="DJ41">
            <v>38.906113530000006</v>
          </cell>
          <cell r="DK41">
            <v>197.33895278</v>
          </cell>
          <cell r="DL41">
            <v>344.75768944999993</v>
          </cell>
          <cell r="DM41">
            <v>25.573407790000001</v>
          </cell>
          <cell r="DN41">
            <v>277.00832313952753</v>
          </cell>
          <cell r="DS41">
            <v>142.68802315457594</v>
          </cell>
          <cell r="DT41">
            <v>56.493174655273869</v>
          </cell>
          <cell r="DU41">
            <v>49.232590688265262</v>
          </cell>
          <cell r="DV41">
            <v>28.594534641412469</v>
          </cell>
          <cell r="DW41">
            <v>49.232590688265262</v>
          </cell>
          <cell r="DX41" t="str">
            <v/>
          </cell>
          <cell r="DY41" t="str">
            <v/>
          </cell>
          <cell r="DZ41" t="str">
            <v/>
          </cell>
          <cell r="EA41" t="str">
            <v/>
          </cell>
          <cell r="EB41">
            <v>0</v>
          </cell>
          <cell r="EC41">
            <v>870.93788626000003</v>
          </cell>
          <cell r="ED41">
            <v>346.03663713000003</v>
          </cell>
          <cell r="EE41">
            <v>488.22764986999994</v>
          </cell>
          <cell r="EF41">
            <v>24.389055679999998</v>
          </cell>
          <cell r="EG41">
            <v>12.284543580000001</v>
          </cell>
          <cell r="EH41">
            <v>323.89559782000003</v>
          </cell>
          <cell r="EI41">
            <v>224.59279934</v>
          </cell>
          <cell r="EJ41">
            <v>95.952902250000008</v>
          </cell>
          <cell r="EK41">
            <v>0</v>
          </cell>
          <cell r="EL41">
            <v>3.3498962299999997</v>
          </cell>
          <cell r="EM41">
            <v>547.04228843999999</v>
          </cell>
          <cell r="EN41">
            <v>121.44383779</v>
          </cell>
          <cell r="EO41">
            <v>392.27474761999997</v>
          </cell>
          <cell r="EP41">
            <v>24.389055679999998</v>
          </cell>
          <cell r="EQ41">
            <v>8.9346473500000005</v>
          </cell>
          <cell r="ER41">
            <v>0</v>
          </cell>
          <cell r="ES41">
            <v>0</v>
          </cell>
          <cell r="ET41">
            <v>0</v>
          </cell>
          <cell r="EU41">
            <v>0</v>
          </cell>
          <cell r="EV41">
            <v>0</v>
          </cell>
          <cell r="EW41">
            <v>0</v>
          </cell>
          <cell r="EX41">
            <v>0</v>
          </cell>
          <cell r="EY41">
            <v>0</v>
          </cell>
          <cell r="EZ41">
            <v>0</v>
          </cell>
          <cell r="FA41">
            <v>0</v>
          </cell>
          <cell r="FB41">
            <v>0</v>
          </cell>
          <cell r="FC41">
            <v>0</v>
          </cell>
          <cell r="FD41">
            <v>0</v>
          </cell>
          <cell r="FE41">
            <v>0</v>
          </cell>
          <cell r="FF41">
            <v>0</v>
          </cell>
          <cell r="FG41" t="str">
            <v/>
          </cell>
          <cell r="FH41" t="str">
            <v/>
          </cell>
          <cell r="FI41" t="str">
            <v/>
          </cell>
          <cell r="FJ41" t="str">
            <v/>
          </cell>
          <cell r="FK41">
            <v>0</v>
          </cell>
          <cell r="FN41">
            <v>3102.5564480438834</v>
          </cell>
          <cell r="FO41">
            <v>0</v>
          </cell>
          <cell r="FP41">
            <v>175.58</v>
          </cell>
          <cell r="FQ41">
            <v>0</v>
          </cell>
          <cell r="FR41">
            <v>697.62100000000009</v>
          </cell>
          <cell r="FS41">
            <v>695.62100000000009</v>
          </cell>
          <cell r="FT41">
            <v>2</v>
          </cell>
          <cell r="FU41">
            <v>0</v>
          </cell>
          <cell r="FV41">
            <v>162</v>
          </cell>
          <cell r="FW41">
            <v>0</v>
          </cell>
          <cell r="FX41">
            <v>162</v>
          </cell>
          <cell r="FZ41">
            <v>604.26295830000004</v>
          </cell>
          <cell r="GA41">
            <v>0</v>
          </cell>
          <cell r="GB41">
            <v>10.842000000000002</v>
          </cell>
          <cell r="GC41">
            <v>0</v>
          </cell>
          <cell r="GD41">
            <v>18.175000000000001</v>
          </cell>
          <cell r="GE41">
            <v>18.175000000000001</v>
          </cell>
          <cell r="GF41">
            <v>0</v>
          </cell>
          <cell r="GG41">
            <v>0</v>
          </cell>
          <cell r="GH41">
            <v>112</v>
          </cell>
          <cell r="GI41">
            <v>0</v>
          </cell>
          <cell r="GJ41">
            <v>112</v>
          </cell>
          <cell r="GK41">
            <v>514.82344348999948</v>
          </cell>
          <cell r="GL41">
            <v>0</v>
          </cell>
          <cell r="GM41">
            <v>0</v>
          </cell>
          <cell r="GN41">
            <v>0</v>
          </cell>
          <cell r="GO41">
            <v>59.307000000000002</v>
          </cell>
          <cell r="GP41">
            <v>59.307000000000002</v>
          </cell>
          <cell r="GQ41">
            <v>0</v>
          </cell>
          <cell r="GR41">
            <v>0</v>
          </cell>
          <cell r="GS41">
            <v>1</v>
          </cell>
          <cell r="GT41">
            <v>0</v>
          </cell>
          <cell r="GU41">
            <v>1</v>
          </cell>
          <cell r="GV41">
            <v>475.62674384858701</v>
          </cell>
          <cell r="GW41">
            <v>0</v>
          </cell>
          <cell r="GX41">
            <v>0</v>
          </cell>
          <cell r="GY41">
            <v>0</v>
          </cell>
          <cell r="GZ41">
            <v>53</v>
          </cell>
          <cell r="HA41">
            <v>53</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39.196699641412465</v>
          </cell>
          <cell r="ID41">
            <v>0</v>
          </cell>
          <cell r="IE41">
            <v>0</v>
          </cell>
          <cell r="IF41">
            <v>0</v>
          </cell>
          <cell r="IG41">
            <v>0</v>
          </cell>
          <cell r="IH41">
            <v>6.3069999999999995</v>
          </cell>
          <cell r="II41">
            <v>0</v>
          </cell>
          <cell r="IJ41">
            <v>0</v>
          </cell>
          <cell r="IK41">
            <v>0</v>
          </cell>
          <cell r="IL41">
            <v>0</v>
          </cell>
          <cell r="IM41">
            <v>0</v>
          </cell>
          <cell r="IN41">
            <v>0</v>
          </cell>
          <cell r="IO41">
            <v>0</v>
          </cell>
          <cell r="IP41">
            <v>0</v>
          </cell>
          <cell r="IQ41">
            <v>0</v>
          </cell>
          <cell r="IR41">
            <v>0</v>
          </cell>
          <cell r="IS41">
            <v>0</v>
          </cell>
          <cell r="IT41">
            <v>0</v>
          </cell>
          <cell r="IU41">
            <v>0</v>
          </cell>
          <cell r="IV41">
            <v>0</v>
          </cell>
          <cell r="IW41">
            <v>0</v>
          </cell>
          <cell r="IX41">
            <v>0</v>
          </cell>
          <cell r="IY41">
            <v>104.98333589000001</v>
          </cell>
          <cell r="IZ41">
            <v>0</v>
          </cell>
          <cell r="JA41">
            <v>0</v>
          </cell>
          <cell r="JB41">
            <v>0</v>
          </cell>
          <cell r="JC41">
            <v>4.1915000000000004</v>
          </cell>
          <cell r="JD41">
            <v>4.1915000000000004</v>
          </cell>
          <cell r="JE41">
            <v>0</v>
          </cell>
          <cell r="JF41">
            <v>0</v>
          </cell>
          <cell r="JG41">
            <v>3</v>
          </cell>
          <cell r="JH41">
            <v>0</v>
          </cell>
          <cell r="JI41">
            <v>3</v>
          </cell>
          <cell r="JJ41">
            <v>2.0477729099999999</v>
          </cell>
          <cell r="JK41">
            <v>0</v>
          </cell>
          <cell r="JL41">
            <v>0</v>
          </cell>
          <cell r="JM41">
            <v>0</v>
          </cell>
          <cell r="JN41">
            <v>0.73250000000000004</v>
          </cell>
          <cell r="JO41">
            <v>0.73250000000000004</v>
          </cell>
          <cell r="JP41">
            <v>0</v>
          </cell>
          <cell r="JQ41">
            <v>0</v>
          </cell>
          <cell r="JR41">
            <v>0</v>
          </cell>
          <cell r="JS41">
            <v>0</v>
          </cell>
          <cell r="JT41">
            <v>0</v>
          </cell>
          <cell r="JU41">
            <v>102.93556298</v>
          </cell>
          <cell r="JV41">
            <v>0</v>
          </cell>
          <cell r="JW41">
            <v>0</v>
          </cell>
          <cell r="JX41">
            <v>0</v>
          </cell>
          <cell r="JY41">
            <v>3.4590000000000001</v>
          </cell>
          <cell r="JZ41">
            <v>3.4590000000000001</v>
          </cell>
          <cell r="KA41">
            <v>0</v>
          </cell>
          <cell r="KB41">
            <v>0</v>
          </cell>
          <cell r="KC41">
            <v>3</v>
          </cell>
          <cell r="KD41">
            <v>0</v>
          </cell>
          <cell r="KE41">
            <v>3</v>
          </cell>
          <cell r="KF41">
            <v>0</v>
          </cell>
          <cell r="KG41">
            <v>0</v>
          </cell>
          <cell r="KH41">
            <v>0</v>
          </cell>
          <cell r="KI41">
            <v>0</v>
          </cell>
          <cell r="KJ41">
            <v>0</v>
          </cell>
          <cell r="KK41">
            <v>0</v>
          </cell>
          <cell r="KL41">
            <v>0</v>
          </cell>
          <cell r="KM41">
            <v>0</v>
          </cell>
          <cell r="KN41">
            <v>0</v>
          </cell>
          <cell r="KO41">
            <v>0</v>
          </cell>
          <cell r="KP41">
            <v>0</v>
          </cell>
          <cell r="KQ41">
            <v>0</v>
          </cell>
          <cell r="KR41">
            <v>0</v>
          </cell>
          <cell r="KS41">
            <v>0</v>
          </cell>
          <cell r="KT41">
            <v>0</v>
          </cell>
          <cell r="KU41">
            <v>0</v>
          </cell>
          <cell r="KV41">
            <v>0</v>
          </cell>
          <cell r="KW41">
            <v>0</v>
          </cell>
          <cell r="KX41">
            <v>0</v>
          </cell>
          <cell r="KY41">
            <v>0</v>
          </cell>
          <cell r="KZ41">
            <v>0</v>
          </cell>
          <cell r="LA41">
            <v>0</v>
          </cell>
          <cell r="LB41">
            <v>0</v>
          </cell>
          <cell r="LC41">
            <v>0</v>
          </cell>
          <cell r="LD41">
            <v>0</v>
          </cell>
          <cell r="LE41">
            <v>0</v>
          </cell>
          <cell r="LF41">
            <v>0</v>
          </cell>
          <cell r="LG41">
            <v>0</v>
          </cell>
          <cell r="LH41">
            <v>0</v>
          </cell>
          <cell r="LI41">
            <v>0</v>
          </cell>
          <cell r="LJ41">
            <v>0</v>
          </cell>
          <cell r="LK41">
            <v>0</v>
          </cell>
          <cell r="LL41">
            <v>0</v>
          </cell>
          <cell r="LQ41">
            <v>0</v>
          </cell>
          <cell r="LR41">
            <v>0</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v>0</v>
          </cell>
          <cell r="OM41">
            <v>0</v>
          </cell>
          <cell r="ON41">
            <v>0</v>
          </cell>
          <cell r="OO41">
            <v>0</v>
          </cell>
          <cell r="OP41">
            <v>0</v>
          </cell>
          <cell r="OR41">
            <v>0</v>
          </cell>
          <cell r="OT41">
            <v>2031.6875938646697</v>
          </cell>
        </row>
        <row r="42">
          <cell r="A42" t="str">
            <v>Г</v>
          </cell>
          <cell r="B42" t="str">
            <v>1.1.3.2</v>
          </cell>
          <cell r="C42"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2" t="str">
            <v>Г</v>
          </cell>
          <cell r="E42">
            <v>0</v>
          </cell>
          <cell r="H42">
            <v>0</v>
          </cell>
          <cell r="J42">
            <v>852.29004287199996</v>
          </cell>
          <cell r="K42">
            <v>0</v>
          </cell>
          <cell r="L42">
            <v>852.29004287199996</v>
          </cell>
          <cell r="M42">
            <v>0</v>
          </cell>
          <cell r="N42">
            <v>0</v>
          </cell>
          <cell r="O42">
            <v>75.508838269152477</v>
          </cell>
          <cell r="P42">
            <v>178.17639041999999</v>
          </cell>
          <cell r="Q42">
            <v>598.60481432284746</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t="str">
            <v/>
          </cell>
          <cell r="BC42" t="str">
            <v/>
          </cell>
          <cell r="BD42" t="str">
            <v/>
          </cell>
          <cell r="BE42" t="str">
            <v/>
          </cell>
          <cell r="BF42">
            <v>0</v>
          </cell>
          <cell r="BG42">
            <v>0</v>
          </cell>
          <cell r="BH42">
            <v>0</v>
          </cell>
          <cell r="BI42">
            <v>0</v>
          </cell>
          <cell r="BJ42">
            <v>0</v>
          </cell>
          <cell r="BK42">
            <v>0</v>
          </cell>
          <cell r="BL42">
            <v>0</v>
          </cell>
          <cell r="BM42">
            <v>0</v>
          </cell>
          <cell r="BN42">
            <v>0</v>
          </cell>
          <cell r="BO42">
            <v>0</v>
          </cell>
          <cell r="BP42">
            <v>0</v>
          </cell>
          <cell r="BQ42">
            <v>0</v>
          </cell>
          <cell r="BR42">
            <v>0</v>
          </cell>
          <cell r="BS42">
            <v>0</v>
          </cell>
          <cell r="BT42">
            <v>0</v>
          </cell>
          <cell r="BU42">
            <v>0</v>
          </cell>
          <cell r="BV42">
            <v>0</v>
          </cell>
          <cell r="BW42">
            <v>0</v>
          </cell>
          <cell r="BX42">
            <v>0</v>
          </cell>
          <cell r="BY42">
            <v>0</v>
          </cell>
          <cell r="BZ42">
            <v>0</v>
          </cell>
          <cell r="CA42">
            <v>0</v>
          </cell>
          <cell r="CB42">
            <v>0</v>
          </cell>
          <cell r="CC42">
            <v>0</v>
          </cell>
          <cell r="CD42">
            <v>0</v>
          </cell>
          <cell r="CE42">
            <v>0</v>
          </cell>
          <cell r="CF42">
            <v>0</v>
          </cell>
          <cell r="CG42">
            <v>0</v>
          </cell>
          <cell r="CH42">
            <v>0</v>
          </cell>
          <cell r="CI42">
            <v>0</v>
          </cell>
          <cell r="CJ42">
            <v>0</v>
          </cell>
          <cell r="CK42">
            <v>0</v>
          </cell>
          <cell r="CL42">
            <v>0</v>
          </cell>
          <cell r="CM42">
            <v>0</v>
          </cell>
          <cell r="CN42">
            <v>0</v>
          </cell>
          <cell r="CO42">
            <v>0</v>
          </cell>
          <cell r="CP42">
            <v>0</v>
          </cell>
          <cell r="CQ42" t="str">
            <v/>
          </cell>
          <cell r="CR42" t="str">
            <v/>
          </cell>
          <cell r="CS42" t="str">
            <v/>
          </cell>
          <cell r="CT42" t="str">
            <v/>
          </cell>
          <cell r="CU42">
            <v>0</v>
          </cell>
          <cell r="CX42">
            <v>3812.2178934788185</v>
          </cell>
          <cell r="CY42">
            <v>572.7289210797162</v>
          </cell>
          <cell r="CZ42">
            <v>1552.4358180467182</v>
          </cell>
          <cell r="DA42">
            <v>1396.6332410204841</v>
          </cell>
          <cell r="DB42">
            <v>351.73938608438334</v>
          </cell>
          <cell r="DE42">
            <v>0</v>
          </cell>
          <cell r="DG42">
            <v>606.57616354999993</v>
          </cell>
          <cell r="DH42">
            <v>0</v>
          </cell>
          <cell r="DI42">
            <v>606.57616354999993</v>
          </cell>
          <cell r="DJ42">
            <v>38.906113530000006</v>
          </cell>
          <cell r="DK42">
            <v>197.33895278</v>
          </cell>
          <cell r="DL42">
            <v>344.75768944999993</v>
          </cell>
          <cell r="DM42">
            <v>25.573407790000001</v>
          </cell>
          <cell r="DN42">
            <v>277.00832313952753</v>
          </cell>
          <cell r="DS42">
            <v>142.68802315457594</v>
          </cell>
          <cell r="DT42">
            <v>56.493174655273869</v>
          </cell>
          <cell r="DU42">
            <v>49.232590688265262</v>
          </cell>
          <cell r="DV42">
            <v>28.594534641412469</v>
          </cell>
          <cell r="DW42">
            <v>49.232590688265262</v>
          </cell>
          <cell r="DX42" t="str">
            <v/>
          </cell>
          <cell r="DY42" t="str">
            <v/>
          </cell>
          <cell r="DZ42" t="str">
            <v/>
          </cell>
          <cell r="EA42" t="str">
            <v/>
          </cell>
          <cell r="EB42">
            <v>0</v>
          </cell>
          <cell r="EC42">
            <v>870.93788626000003</v>
          </cell>
          <cell r="ED42">
            <v>346.03663713000003</v>
          </cell>
          <cell r="EE42">
            <v>488.22764986999994</v>
          </cell>
          <cell r="EF42">
            <v>24.389055679999998</v>
          </cell>
          <cell r="EG42">
            <v>12.284543580000001</v>
          </cell>
          <cell r="EH42">
            <v>323.89559782000003</v>
          </cell>
          <cell r="EI42">
            <v>224.59279934</v>
          </cell>
          <cell r="EJ42">
            <v>95.952902250000008</v>
          </cell>
          <cell r="EK42">
            <v>0</v>
          </cell>
          <cell r="EL42">
            <v>3.3498962299999997</v>
          </cell>
          <cell r="EM42">
            <v>547.04228843999999</v>
          </cell>
          <cell r="EN42">
            <v>121.44383779</v>
          </cell>
          <cell r="EO42">
            <v>392.27474761999997</v>
          </cell>
          <cell r="EP42">
            <v>24.389055679999998</v>
          </cell>
          <cell r="EQ42">
            <v>8.9346473500000005</v>
          </cell>
          <cell r="ER42">
            <v>0</v>
          </cell>
          <cell r="ES42">
            <v>0</v>
          </cell>
          <cell r="ET42">
            <v>0</v>
          </cell>
          <cell r="EU42">
            <v>0</v>
          </cell>
          <cell r="EV42">
            <v>0</v>
          </cell>
          <cell r="EW42">
            <v>0</v>
          </cell>
          <cell r="EX42">
            <v>0</v>
          </cell>
          <cell r="EY42">
            <v>0</v>
          </cell>
          <cell r="EZ42">
            <v>0</v>
          </cell>
          <cell r="FA42">
            <v>0</v>
          </cell>
          <cell r="FB42">
            <v>0</v>
          </cell>
          <cell r="FC42">
            <v>0</v>
          </cell>
          <cell r="FD42">
            <v>0</v>
          </cell>
          <cell r="FE42">
            <v>0</v>
          </cell>
          <cell r="FF42">
            <v>0</v>
          </cell>
          <cell r="FG42" t="str">
            <v/>
          </cell>
          <cell r="FH42" t="str">
            <v/>
          </cell>
          <cell r="FI42" t="str">
            <v/>
          </cell>
          <cell r="FJ42" t="str">
            <v/>
          </cell>
          <cell r="FK42">
            <v>0</v>
          </cell>
          <cell r="FN42">
            <v>3102.5564480438834</v>
          </cell>
          <cell r="FO42">
            <v>0</v>
          </cell>
          <cell r="FP42">
            <v>175.58</v>
          </cell>
          <cell r="FQ42">
            <v>0</v>
          </cell>
          <cell r="FR42">
            <v>697.62100000000009</v>
          </cell>
          <cell r="FS42">
            <v>695.62100000000009</v>
          </cell>
          <cell r="FT42">
            <v>2</v>
          </cell>
          <cell r="FU42">
            <v>0</v>
          </cell>
          <cell r="FV42">
            <v>162</v>
          </cell>
          <cell r="FW42">
            <v>0</v>
          </cell>
          <cell r="FX42">
            <v>162</v>
          </cell>
          <cell r="FZ42">
            <v>604.26295830000004</v>
          </cell>
          <cell r="GA42">
            <v>0</v>
          </cell>
          <cell r="GB42">
            <v>10.842000000000002</v>
          </cell>
          <cell r="GC42">
            <v>0</v>
          </cell>
          <cell r="GD42">
            <v>18.175000000000001</v>
          </cell>
          <cell r="GE42">
            <v>18.175000000000001</v>
          </cell>
          <cell r="GF42">
            <v>0</v>
          </cell>
          <cell r="GG42">
            <v>0</v>
          </cell>
          <cell r="GH42">
            <v>112</v>
          </cell>
          <cell r="GI42">
            <v>0</v>
          </cell>
          <cell r="GJ42">
            <v>112</v>
          </cell>
          <cell r="GK42">
            <v>514.82344348999948</v>
          </cell>
          <cell r="GL42">
            <v>0</v>
          </cell>
          <cell r="GM42">
            <v>0</v>
          </cell>
          <cell r="GN42">
            <v>0</v>
          </cell>
          <cell r="GO42">
            <v>59.307000000000002</v>
          </cell>
          <cell r="GP42">
            <v>59.307000000000002</v>
          </cell>
          <cell r="GQ42">
            <v>0</v>
          </cell>
          <cell r="GR42">
            <v>0</v>
          </cell>
          <cell r="GS42">
            <v>1</v>
          </cell>
          <cell r="GT42">
            <v>0</v>
          </cell>
          <cell r="GU42">
            <v>1</v>
          </cell>
          <cell r="GV42">
            <v>475.62674384858701</v>
          </cell>
          <cell r="GW42">
            <v>0</v>
          </cell>
          <cell r="GX42">
            <v>0</v>
          </cell>
          <cell r="GY42">
            <v>0</v>
          </cell>
          <cell r="GZ42">
            <v>53</v>
          </cell>
          <cell r="HA42">
            <v>53</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0</v>
          </cell>
          <cell r="HS42">
            <v>0</v>
          </cell>
          <cell r="HT42">
            <v>0</v>
          </cell>
          <cell r="HU42">
            <v>0</v>
          </cell>
          <cell r="HV42">
            <v>0</v>
          </cell>
          <cell r="HW42">
            <v>0</v>
          </cell>
          <cell r="HX42">
            <v>0</v>
          </cell>
          <cell r="HY42">
            <v>0</v>
          </cell>
          <cell r="HZ42">
            <v>0</v>
          </cell>
          <cell r="IA42">
            <v>0</v>
          </cell>
          <cell r="IB42">
            <v>0</v>
          </cell>
          <cell r="IC42">
            <v>39.196699641412465</v>
          </cell>
          <cell r="ID42">
            <v>0</v>
          </cell>
          <cell r="IE42">
            <v>0</v>
          </cell>
          <cell r="IF42">
            <v>0</v>
          </cell>
          <cell r="IG42">
            <v>0</v>
          </cell>
          <cell r="IH42">
            <v>6.3069999999999995</v>
          </cell>
          <cell r="II42">
            <v>0</v>
          </cell>
          <cell r="IJ42">
            <v>0</v>
          </cell>
          <cell r="IK42">
            <v>0</v>
          </cell>
          <cell r="IL42">
            <v>0</v>
          </cell>
          <cell r="IM42">
            <v>0</v>
          </cell>
          <cell r="IN42">
            <v>0</v>
          </cell>
          <cell r="IO42">
            <v>0</v>
          </cell>
          <cell r="IP42">
            <v>0</v>
          </cell>
          <cell r="IQ42">
            <v>0</v>
          </cell>
          <cell r="IR42">
            <v>0</v>
          </cell>
          <cell r="IS42">
            <v>0</v>
          </cell>
          <cell r="IT42">
            <v>0</v>
          </cell>
          <cell r="IU42">
            <v>0</v>
          </cell>
          <cell r="IV42">
            <v>0</v>
          </cell>
          <cell r="IW42">
            <v>0</v>
          </cell>
          <cell r="IX42">
            <v>0</v>
          </cell>
          <cell r="IY42">
            <v>104.98333589000001</v>
          </cell>
          <cell r="IZ42">
            <v>0</v>
          </cell>
          <cell r="JA42">
            <v>0</v>
          </cell>
          <cell r="JB42">
            <v>0</v>
          </cell>
          <cell r="JC42">
            <v>4.1915000000000004</v>
          </cell>
          <cell r="JD42">
            <v>4.1915000000000004</v>
          </cell>
          <cell r="JE42">
            <v>0</v>
          </cell>
          <cell r="JF42">
            <v>0</v>
          </cell>
          <cell r="JG42">
            <v>3</v>
          </cell>
          <cell r="JH42">
            <v>0</v>
          </cell>
          <cell r="JI42">
            <v>3</v>
          </cell>
          <cell r="JJ42">
            <v>2.0477729099999999</v>
          </cell>
          <cell r="JK42">
            <v>0</v>
          </cell>
          <cell r="JL42">
            <v>0</v>
          </cell>
          <cell r="JM42">
            <v>0</v>
          </cell>
          <cell r="JN42">
            <v>0.73250000000000004</v>
          </cell>
          <cell r="JO42">
            <v>0.73250000000000004</v>
          </cell>
          <cell r="JP42">
            <v>0</v>
          </cell>
          <cell r="JQ42">
            <v>0</v>
          </cell>
          <cell r="JR42">
            <v>0</v>
          </cell>
          <cell r="JS42">
            <v>0</v>
          </cell>
          <cell r="JT42">
            <v>0</v>
          </cell>
          <cell r="JU42">
            <v>102.93556298</v>
          </cell>
          <cell r="JV42">
            <v>0</v>
          </cell>
          <cell r="JW42">
            <v>0</v>
          </cell>
          <cell r="JX42">
            <v>0</v>
          </cell>
          <cell r="JY42">
            <v>3.4590000000000001</v>
          </cell>
          <cell r="JZ42">
            <v>3.4590000000000001</v>
          </cell>
          <cell r="KA42">
            <v>0</v>
          </cell>
          <cell r="KB42">
            <v>0</v>
          </cell>
          <cell r="KC42">
            <v>3</v>
          </cell>
          <cell r="KD42">
            <v>0</v>
          </cell>
          <cell r="KE42">
            <v>3</v>
          </cell>
          <cell r="KF42">
            <v>0</v>
          </cell>
          <cell r="KG42">
            <v>0</v>
          </cell>
          <cell r="KH42">
            <v>0</v>
          </cell>
          <cell r="KI42">
            <v>0</v>
          </cell>
          <cell r="KJ42">
            <v>0</v>
          </cell>
          <cell r="KK42">
            <v>0</v>
          </cell>
          <cell r="KL42">
            <v>0</v>
          </cell>
          <cell r="KM42">
            <v>0</v>
          </cell>
          <cell r="KN42">
            <v>0</v>
          </cell>
          <cell r="KO42">
            <v>0</v>
          </cell>
          <cell r="KP42">
            <v>0</v>
          </cell>
          <cell r="KQ42">
            <v>0</v>
          </cell>
          <cell r="KR42">
            <v>0</v>
          </cell>
          <cell r="KS42">
            <v>0</v>
          </cell>
          <cell r="KT42">
            <v>0</v>
          </cell>
          <cell r="KU42">
            <v>0</v>
          </cell>
          <cell r="KV42">
            <v>0</v>
          </cell>
          <cell r="KW42">
            <v>0</v>
          </cell>
          <cell r="KX42">
            <v>0</v>
          </cell>
          <cell r="KY42">
            <v>0</v>
          </cell>
          <cell r="KZ42">
            <v>0</v>
          </cell>
          <cell r="LA42">
            <v>0</v>
          </cell>
          <cell r="LB42">
            <v>0</v>
          </cell>
          <cell r="LC42">
            <v>0</v>
          </cell>
          <cell r="LD42">
            <v>0</v>
          </cell>
          <cell r="LE42">
            <v>0</v>
          </cell>
          <cell r="LF42">
            <v>0</v>
          </cell>
          <cell r="LG42">
            <v>0</v>
          </cell>
          <cell r="LH42">
            <v>0</v>
          </cell>
          <cell r="LI42">
            <v>0</v>
          </cell>
          <cell r="LJ42">
            <v>0</v>
          </cell>
          <cell r="LK42">
            <v>0</v>
          </cell>
          <cell r="LL42">
            <v>0</v>
          </cell>
          <cell r="LQ42">
            <v>0</v>
          </cell>
          <cell r="LR42">
            <v>0</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v>0</v>
          </cell>
          <cell r="OM42">
            <v>0</v>
          </cell>
          <cell r="ON42">
            <v>0</v>
          </cell>
          <cell r="OO42">
            <v>0</v>
          </cell>
          <cell r="OP42">
            <v>0</v>
          </cell>
          <cell r="OR42">
            <v>0</v>
          </cell>
          <cell r="OT42">
            <v>2031.6875938646697</v>
          </cell>
        </row>
        <row r="43">
          <cell r="A43" t="str">
            <v>Г</v>
          </cell>
          <cell r="B43" t="str">
            <v>1.1.3.2</v>
          </cell>
          <cell r="C43"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3" t="str">
            <v>Г</v>
          </cell>
          <cell r="E43">
            <v>0</v>
          </cell>
          <cell r="H43">
            <v>0</v>
          </cell>
          <cell r="J43">
            <v>852.29004287199996</v>
          </cell>
          <cell r="K43">
            <v>0</v>
          </cell>
          <cell r="L43">
            <v>852.29004287199996</v>
          </cell>
          <cell r="M43">
            <v>0</v>
          </cell>
          <cell r="N43">
            <v>0</v>
          </cell>
          <cell r="O43">
            <v>75.508838269152477</v>
          </cell>
          <cell r="P43">
            <v>178.17639041999999</v>
          </cell>
          <cell r="Q43">
            <v>598.60481432284746</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cell r="BA43">
            <v>0</v>
          </cell>
          <cell r="BB43" t="str">
            <v/>
          </cell>
          <cell r="BC43" t="str">
            <v/>
          </cell>
          <cell r="BD43" t="str">
            <v/>
          </cell>
          <cell r="BE43" t="str">
            <v/>
          </cell>
          <cell r="BF43">
            <v>0</v>
          </cell>
          <cell r="BG43">
            <v>0</v>
          </cell>
          <cell r="BH43">
            <v>0</v>
          </cell>
          <cell r="BI43">
            <v>0</v>
          </cell>
          <cell r="BJ43">
            <v>0</v>
          </cell>
          <cell r="BK43">
            <v>0</v>
          </cell>
          <cell r="BL43">
            <v>0</v>
          </cell>
          <cell r="BM43">
            <v>0</v>
          </cell>
          <cell r="BN43">
            <v>0</v>
          </cell>
          <cell r="BO43">
            <v>0</v>
          </cell>
          <cell r="BP43">
            <v>0</v>
          </cell>
          <cell r="BQ43">
            <v>0</v>
          </cell>
          <cell r="BR43">
            <v>0</v>
          </cell>
          <cell r="BS43">
            <v>0</v>
          </cell>
          <cell r="BT43">
            <v>0</v>
          </cell>
          <cell r="BU43">
            <v>0</v>
          </cell>
          <cell r="BV43">
            <v>0</v>
          </cell>
          <cell r="BW43">
            <v>0</v>
          </cell>
          <cell r="BX43">
            <v>0</v>
          </cell>
          <cell r="BY43">
            <v>0</v>
          </cell>
          <cell r="BZ43">
            <v>0</v>
          </cell>
          <cell r="CA43">
            <v>0</v>
          </cell>
          <cell r="CB43">
            <v>0</v>
          </cell>
          <cell r="CC43">
            <v>0</v>
          </cell>
          <cell r="CD43">
            <v>0</v>
          </cell>
          <cell r="CE43">
            <v>0</v>
          </cell>
          <cell r="CF43">
            <v>0</v>
          </cell>
          <cell r="CG43">
            <v>0</v>
          </cell>
          <cell r="CH43">
            <v>0</v>
          </cell>
          <cell r="CI43">
            <v>0</v>
          </cell>
          <cell r="CJ43">
            <v>0</v>
          </cell>
          <cell r="CK43">
            <v>0</v>
          </cell>
          <cell r="CL43">
            <v>0</v>
          </cell>
          <cell r="CM43">
            <v>0</v>
          </cell>
          <cell r="CN43">
            <v>0</v>
          </cell>
          <cell r="CO43">
            <v>0</v>
          </cell>
          <cell r="CP43">
            <v>0</v>
          </cell>
          <cell r="CQ43" t="str">
            <v/>
          </cell>
          <cell r="CR43" t="str">
            <v/>
          </cell>
          <cell r="CS43" t="str">
            <v/>
          </cell>
          <cell r="CT43" t="str">
            <v/>
          </cell>
          <cell r="CU43">
            <v>0</v>
          </cell>
          <cell r="CX43">
            <v>3812.2178934788185</v>
          </cell>
          <cell r="CY43">
            <v>572.7289210797162</v>
          </cell>
          <cell r="CZ43">
            <v>1552.4358180467182</v>
          </cell>
          <cell r="DA43">
            <v>1396.6332410204841</v>
          </cell>
          <cell r="DB43">
            <v>351.73938608438334</v>
          </cell>
          <cell r="DE43">
            <v>0</v>
          </cell>
          <cell r="DG43">
            <v>606.57616354999993</v>
          </cell>
          <cell r="DH43">
            <v>0</v>
          </cell>
          <cell r="DI43">
            <v>606.57616354999993</v>
          </cell>
          <cell r="DJ43">
            <v>38.906113530000006</v>
          </cell>
          <cell r="DK43">
            <v>197.33895278</v>
          </cell>
          <cell r="DL43">
            <v>344.75768944999993</v>
          </cell>
          <cell r="DM43">
            <v>25.573407790000001</v>
          </cell>
          <cell r="DN43">
            <v>277.00832313952753</v>
          </cell>
          <cell r="DS43">
            <v>142.68802315457594</v>
          </cell>
          <cell r="DT43">
            <v>56.493174655273869</v>
          </cell>
          <cell r="DU43">
            <v>49.232590688265262</v>
          </cell>
          <cell r="DV43">
            <v>28.594534641412469</v>
          </cell>
          <cell r="DW43">
            <v>49.232590688265262</v>
          </cell>
          <cell r="DX43" t="str">
            <v/>
          </cell>
          <cell r="DY43" t="str">
            <v/>
          </cell>
          <cell r="DZ43" t="str">
            <v/>
          </cell>
          <cell r="EA43" t="str">
            <v/>
          </cell>
          <cell r="EB43">
            <v>0</v>
          </cell>
          <cell r="EC43">
            <v>870.93788626000003</v>
          </cell>
          <cell r="ED43">
            <v>346.03663713000003</v>
          </cell>
          <cell r="EE43">
            <v>488.22764986999994</v>
          </cell>
          <cell r="EF43">
            <v>24.389055679999998</v>
          </cell>
          <cell r="EG43">
            <v>12.284543580000001</v>
          </cell>
          <cell r="EH43">
            <v>323.89559782000003</v>
          </cell>
          <cell r="EI43">
            <v>224.59279934</v>
          </cell>
          <cell r="EJ43">
            <v>95.952902250000008</v>
          </cell>
          <cell r="EK43">
            <v>0</v>
          </cell>
          <cell r="EL43">
            <v>3.3498962299999997</v>
          </cell>
          <cell r="EM43">
            <v>547.04228843999999</v>
          </cell>
          <cell r="EN43">
            <v>121.44383779</v>
          </cell>
          <cell r="EO43">
            <v>392.27474761999997</v>
          </cell>
          <cell r="EP43">
            <v>24.389055679999998</v>
          </cell>
          <cell r="EQ43">
            <v>8.9346473500000005</v>
          </cell>
          <cell r="ER43">
            <v>0</v>
          </cell>
          <cell r="ES43">
            <v>0</v>
          </cell>
          <cell r="ET43">
            <v>0</v>
          </cell>
          <cell r="EU43">
            <v>0</v>
          </cell>
          <cell r="EV43">
            <v>0</v>
          </cell>
          <cell r="EW43">
            <v>0</v>
          </cell>
          <cell r="EX43">
            <v>0</v>
          </cell>
          <cell r="EY43">
            <v>0</v>
          </cell>
          <cell r="EZ43">
            <v>0</v>
          </cell>
          <cell r="FA43">
            <v>0</v>
          </cell>
          <cell r="FB43">
            <v>0</v>
          </cell>
          <cell r="FC43">
            <v>0</v>
          </cell>
          <cell r="FD43">
            <v>0</v>
          </cell>
          <cell r="FE43">
            <v>0</v>
          </cell>
          <cell r="FF43">
            <v>0</v>
          </cell>
          <cell r="FG43" t="str">
            <v/>
          </cell>
          <cell r="FH43" t="str">
            <v/>
          </cell>
          <cell r="FI43" t="str">
            <v/>
          </cell>
          <cell r="FJ43" t="str">
            <v/>
          </cell>
          <cell r="FK43">
            <v>0</v>
          </cell>
          <cell r="FN43">
            <v>3102.5564480438834</v>
          </cell>
          <cell r="FO43">
            <v>0</v>
          </cell>
          <cell r="FP43">
            <v>175.58</v>
          </cell>
          <cell r="FQ43">
            <v>0</v>
          </cell>
          <cell r="FR43">
            <v>697.62100000000009</v>
          </cell>
          <cell r="FS43">
            <v>695.62100000000009</v>
          </cell>
          <cell r="FT43">
            <v>2</v>
          </cell>
          <cell r="FU43">
            <v>0</v>
          </cell>
          <cell r="FV43">
            <v>162</v>
          </cell>
          <cell r="FW43">
            <v>0</v>
          </cell>
          <cell r="FX43">
            <v>162</v>
          </cell>
          <cell r="FZ43">
            <v>604.26295830000004</v>
          </cell>
          <cell r="GA43">
            <v>0</v>
          </cell>
          <cell r="GB43">
            <v>10.842000000000002</v>
          </cell>
          <cell r="GC43">
            <v>0</v>
          </cell>
          <cell r="GD43">
            <v>18.175000000000001</v>
          </cell>
          <cell r="GE43">
            <v>18.175000000000001</v>
          </cell>
          <cell r="GF43">
            <v>0</v>
          </cell>
          <cell r="GG43">
            <v>0</v>
          </cell>
          <cell r="GH43">
            <v>112</v>
          </cell>
          <cell r="GI43">
            <v>0</v>
          </cell>
          <cell r="GJ43">
            <v>112</v>
          </cell>
          <cell r="GK43">
            <v>514.82344348999948</v>
          </cell>
          <cell r="GL43">
            <v>0</v>
          </cell>
          <cell r="GM43">
            <v>0</v>
          </cell>
          <cell r="GN43">
            <v>0</v>
          </cell>
          <cell r="GO43">
            <v>59.307000000000002</v>
          </cell>
          <cell r="GP43">
            <v>59.307000000000002</v>
          </cell>
          <cell r="GQ43">
            <v>0</v>
          </cell>
          <cell r="GR43">
            <v>0</v>
          </cell>
          <cell r="GS43">
            <v>1</v>
          </cell>
          <cell r="GT43">
            <v>0</v>
          </cell>
          <cell r="GU43">
            <v>1</v>
          </cell>
          <cell r="GV43">
            <v>475.62674384858701</v>
          </cell>
          <cell r="GW43">
            <v>0</v>
          </cell>
          <cell r="GX43">
            <v>0</v>
          </cell>
          <cell r="GY43">
            <v>0</v>
          </cell>
          <cell r="GZ43">
            <v>53</v>
          </cell>
          <cell r="HA43">
            <v>53</v>
          </cell>
          <cell r="HB43">
            <v>0</v>
          </cell>
          <cell r="HC43">
            <v>0</v>
          </cell>
          <cell r="HD43">
            <v>0</v>
          </cell>
          <cell r="HE43">
            <v>0</v>
          </cell>
          <cell r="HF43">
            <v>0</v>
          </cell>
          <cell r="HG43">
            <v>0</v>
          </cell>
          <cell r="HH43">
            <v>0</v>
          </cell>
          <cell r="HI43">
            <v>0</v>
          </cell>
          <cell r="HJ43">
            <v>0</v>
          </cell>
          <cell r="HK43">
            <v>0</v>
          </cell>
          <cell r="HL43">
            <v>0</v>
          </cell>
          <cell r="HM43">
            <v>0</v>
          </cell>
          <cell r="HN43">
            <v>0</v>
          </cell>
          <cell r="HO43">
            <v>0</v>
          </cell>
          <cell r="HP43">
            <v>0</v>
          </cell>
          <cell r="HQ43">
            <v>0</v>
          </cell>
          <cell r="HR43">
            <v>0</v>
          </cell>
          <cell r="HS43">
            <v>0</v>
          </cell>
          <cell r="HT43">
            <v>0</v>
          </cell>
          <cell r="HU43">
            <v>0</v>
          </cell>
          <cell r="HV43">
            <v>0</v>
          </cell>
          <cell r="HW43">
            <v>0</v>
          </cell>
          <cell r="HX43">
            <v>0</v>
          </cell>
          <cell r="HY43">
            <v>0</v>
          </cell>
          <cell r="HZ43">
            <v>0</v>
          </cell>
          <cell r="IA43">
            <v>0</v>
          </cell>
          <cell r="IB43">
            <v>0</v>
          </cell>
          <cell r="IC43">
            <v>39.196699641412465</v>
          </cell>
          <cell r="ID43">
            <v>0</v>
          </cell>
          <cell r="IE43">
            <v>0</v>
          </cell>
          <cell r="IF43">
            <v>0</v>
          </cell>
          <cell r="IG43">
            <v>0</v>
          </cell>
          <cell r="IH43">
            <v>6.3069999999999995</v>
          </cell>
          <cell r="II43">
            <v>0</v>
          </cell>
          <cell r="IJ43">
            <v>0</v>
          </cell>
          <cell r="IK43">
            <v>0</v>
          </cell>
          <cell r="IL43">
            <v>0</v>
          </cell>
          <cell r="IM43">
            <v>0</v>
          </cell>
          <cell r="IN43">
            <v>0</v>
          </cell>
          <cell r="IO43">
            <v>0</v>
          </cell>
          <cell r="IP43">
            <v>0</v>
          </cell>
          <cell r="IQ43">
            <v>0</v>
          </cell>
          <cell r="IR43">
            <v>0</v>
          </cell>
          <cell r="IS43">
            <v>0</v>
          </cell>
          <cell r="IT43">
            <v>0</v>
          </cell>
          <cell r="IU43">
            <v>0</v>
          </cell>
          <cell r="IV43">
            <v>0</v>
          </cell>
          <cell r="IW43">
            <v>0</v>
          </cell>
          <cell r="IX43">
            <v>0</v>
          </cell>
          <cell r="IY43">
            <v>104.98333589000001</v>
          </cell>
          <cell r="IZ43">
            <v>0</v>
          </cell>
          <cell r="JA43">
            <v>0</v>
          </cell>
          <cell r="JB43">
            <v>0</v>
          </cell>
          <cell r="JC43">
            <v>4.1915000000000004</v>
          </cell>
          <cell r="JD43">
            <v>4.1915000000000004</v>
          </cell>
          <cell r="JE43">
            <v>0</v>
          </cell>
          <cell r="JF43">
            <v>0</v>
          </cell>
          <cell r="JG43">
            <v>3</v>
          </cell>
          <cell r="JH43">
            <v>0</v>
          </cell>
          <cell r="JI43">
            <v>3</v>
          </cell>
          <cell r="JJ43">
            <v>2.0477729099999999</v>
          </cell>
          <cell r="JK43">
            <v>0</v>
          </cell>
          <cell r="JL43">
            <v>0</v>
          </cell>
          <cell r="JM43">
            <v>0</v>
          </cell>
          <cell r="JN43">
            <v>0.73250000000000004</v>
          </cell>
          <cell r="JO43">
            <v>0.73250000000000004</v>
          </cell>
          <cell r="JP43">
            <v>0</v>
          </cell>
          <cell r="JQ43">
            <v>0</v>
          </cell>
          <cell r="JR43">
            <v>0</v>
          </cell>
          <cell r="JS43">
            <v>0</v>
          </cell>
          <cell r="JT43">
            <v>0</v>
          </cell>
          <cell r="JU43">
            <v>102.93556298</v>
          </cell>
          <cell r="JV43">
            <v>0</v>
          </cell>
          <cell r="JW43">
            <v>0</v>
          </cell>
          <cell r="JX43">
            <v>0</v>
          </cell>
          <cell r="JY43">
            <v>3.4590000000000001</v>
          </cell>
          <cell r="JZ43">
            <v>3.4590000000000001</v>
          </cell>
          <cell r="KA43">
            <v>0</v>
          </cell>
          <cell r="KB43">
            <v>0</v>
          </cell>
          <cell r="KC43">
            <v>3</v>
          </cell>
          <cell r="KD43">
            <v>0</v>
          </cell>
          <cell r="KE43">
            <v>3</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v>0</v>
          </cell>
          <cell r="LR43">
            <v>0</v>
          </cell>
          <cell r="LS43">
            <v>0</v>
          </cell>
          <cell r="LT43">
            <v>0</v>
          </cell>
          <cell r="LU43">
            <v>0</v>
          </cell>
          <cell r="LX43">
            <v>0</v>
          </cell>
          <cell r="LY43">
            <v>0</v>
          </cell>
          <cell r="LZ43">
            <v>0</v>
          </cell>
          <cell r="MA43">
            <v>0</v>
          </cell>
          <cell r="MB43">
            <v>0</v>
          </cell>
          <cell r="MC43">
            <v>0</v>
          </cell>
          <cell r="MD43">
            <v>0</v>
          </cell>
          <cell r="ME43">
            <v>0</v>
          </cell>
          <cell r="MF43">
            <v>0</v>
          </cell>
          <cell r="MG43">
            <v>0</v>
          </cell>
          <cell r="MH43">
            <v>0</v>
          </cell>
          <cell r="MI43">
            <v>0</v>
          </cell>
          <cell r="MJ43">
            <v>0</v>
          </cell>
          <cell r="MK43">
            <v>0</v>
          </cell>
          <cell r="ML43">
            <v>0</v>
          </cell>
          <cell r="MM43">
            <v>0</v>
          </cell>
          <cell r="MN43">
            <v>0</v>
          </cell>
          <cell r="MO43">
            <v>0</v>
          </cell>
          <cell r="MP43">
            <v>0</v>
          </cell>
          <cell r="MQ43">
            <v>0</v>
          </cell>
          <cell r="MR43">
            <v>0</v>
          </cell>
          <cell r="MS43">
            <v>0</v>
          </cell>
          <cell r="MT43">
            <v>0</v>
          </cell>
          <cell r="MU43">
            <v>0</v>
          </cell>
          <cell r="MV43">
            <v>0</v>
          </cell>
          <cell r="MW43">
            <v>0</v>
          </cell>
          <cell r="MX43">
            <v>0</v>
          </cell>
          <cell r="MY43">
            <v>0</v>
          </cell>
          <cell r="MZ43">
            <v>0</v>
          </cell>
          <cell r="NA43">
            <v>0</v>
          </cell>
          <cell r="NB43">
            <v>0</v>
          </cell>
          <cell r="NC43">
            <v>0</v>
          </cell>
          <cell r="ND43">
            <v>0</v>
          </cell>
          <cell r="NE43">
            <v>0</v>
          </cell>
          <cell r="NF43">
            <v>0</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0</v>
          </cell>
          <cell r="OM43">
            <v>0</v>
          </cell>
          <cell r="ON43">
            <v>0</v>
          </cell>
          <cell r="OO43">
            <v>0</v>
          </cell>
          <cell r="OP43">
            <v>0</v>
          </cell>
          <cell r="OR43">
            <v>0</v>
          </cell>
          <cell r="OT43">
            <v>2031.6875938646697</v>
          </cell>
        </row>
        <row r="44">
          <cell r="A44" t="str">
            <v>Г</v>
          </cell>
          <cell r="B44" t="str">
            <v>1.1.4</v>
          </cell>
          <cell r="C44"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44" t="str">
            <v>Г</v>
          </cell>
          <cell r="E44">
            <v>68.135675169496778</v>
          </cell>
          <cell r="H44">
            <v>0.71055469999999987</v>
          </cell>
          <cell r="J44">
            <v>919.71516334149669</v>
          </cell>
          <cell r="K44">
            <v>67.425120469496775</v>
          </cell>
          <cell r="L44">
            <v>852.29004287199996</v>
          </cell>
          <cell r="M44">
            <v>0</v>
          </cell>
          <cell r="N44">
            <v>0</v>
          </cell>
          <cell r="O44">
            <v>75.508838269152477</v>
          </cell>
          <cell r="P44">
            <v>178.17639041999999</v>
          </cell>
          <cell r="Q44">
            <v>598.60481432284746</v>
          </cell>
          <cell r="R44">
            <v>67.347628944073051</v>
          </cell>
          <cell r="S44">
            <v>0</v>
          </cell>
          <cell r="T44">
            <v>0</v>
          </cell>
          <cell r="U44">
            <v>57.074261817011063</v>
          </cell>
          <cell r="V44">
            <v>0</v>
          </cell>
          <cell r="W44">
            <v>10.273367127061984</v>
          </cell>
          <cell r="X44">
            <v>0</v>
          </cell>
          <cell r="Y44">
            <v>0</v>
          </cell>
          <cell r="Z44">
            <v>0</v>
          </cell>
          <cell r="AA44">
            <v>0</v>
          </cell>
          <cell r="AB44">
            <v>0</v>
          </cell>
          <cell r="AC44">
            <v>0</v>
          </cell>
          <cell r="AD44">
            <v>0</v>
          </cell>
          <cell r="AE44">
            <v>0</v>
          </cell>
          <cell r="AF44">
            <v>0</v>
          </cell>
          <cell r="AG44">
            <v>0</v>
          </cell>
          <cell r="AH44">
            <v>0</v>
          </cell>
          <cell r="AI44">
            <v>0</v>
          </cell>
          <cell r="AJ44">
            <v>46.294457012153003</v>
          </cell>
          <cell r="AK44">
            <v>0</v>
          </cell>
          <cell r="AL44">
            <v>0</v>
          </cell>
          <cell r="AM44">
            <v>39.232590688265262</v>
          </cell>
          <cell r="AN44">
            <v>0</v>
          </cell>
          <cell r="AO44">
            <v>7.0618663238877417</v>
          </cell>
          <cell r="AP44">
            <v>21.053171931920044</v>
          </cell>
          <cell r="AQ44">
            <v>0</v>
          </cell>
          <cell r="AR44">
            <v>0</v>
          </cell>
          <cell r="AS44">
            <v>17.841671128745801</v>
          </cell>
          <cell r="AT44">
            <v>0</v>
          </cell>
          <cell r="AU44">
            <v>3.2115008031742427</v>
          </cell>
          <cell r="AV44">
            <v>46.294457012153003</v>
          </cell>
          <cell r="AW44">
            <v>0</v>
          </cell>
          <cell r="AX44">
            <v>0</v>
          </cell>
          <cell r="AY44">
            <v>39.232590688265262</v>
          </cell>
          <cell r="AZ44">
            <v>0</v>
          </cell>
          <cell r="BA44">
            <v>7.0618663238877417</v>
          </cell>
          <cell r="BB44" t="str">
            <v/>
          </cell>
          <cell r="BC44" t="str">
            <v/>
          </cell>
          <cell r="BD44">
            <v>3</v>
          </cell>
          <cell r="BE44">
            <v>4</v>
          </cell>
          <cell r="BF44" t="str">
            <v>3 4</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BZ44">
            <v>0</v>
          </cell>
          <cell r="CA44">
            <v>0</v>
          </cell>
          <cell r="CB44">
            <v>0</v>
          </cell>
          <cell r="CC44">
            <v>0</v>
          </cell>
          <cell r="CD44">
            <v>0</v>
          </cell>
          <cell r="CE44">
            <v>0</v>
          </cell>
          <cell r="CF44">
            <v>0</v>
          </cell>
          <cell r="CG44">
            <v>0</v>
          </cell>
          <cell r="CH44">
            <v>0</v>
          </cell>
          <cell r="CI44">
            <v>0</v>
          </cell>
          <cell r="CJ44">
            <v>0</v>
          </cell>
          <cell r="CK44">
            <v>0</v>
          </cell>
          <cell r="CL44">
            <v>0</v>
          </cell>
          <cell r="CM44">
            <v>0</v>
          </cell>
          <cell r="CN44">
            <v>0</v>
          </cell>
          <cell r="CO44">
            <v>0</v>
          </cell>
          <cell r="CP44">
            <v>0</v>
          </cell>
          <cell r="CQ44" t="str">
            <v/>
          </cell>
          <cell r="CR44" t="str">
            <v/>
          </cell>
          <cell r="CS44" t="str">
            <v/>
          </cell>
          <cell r="CT44" t="str">
            <v/>
          </cell>
          <cell r="CU44">
            <v>0</v>
          </cell>
          <cell r="CX44">
            <v>3812.2178934788185</v>
          </cell>
          <cell r="CY44">
            <v>572.7289210797162</v>
          </cell>
          <cell r="CZ44">
            <v>1552.4358180467182</v>
          </cell>
          <cell r="DA44">
            <v>1396.6332410204841</v>
          </cell>
          <cell r="DB44">
            <v>351.73938608438334</v>
          </cell>
          <cell r="DE44">
            <v>0.66252877999999993</v>
          </cell>
          <cell r="DG44">
            <v>663.71500163819746</v>
          </cell>
          <cell r="DH44">
            <v>57.138838088197502</v>
          </cell>
          <cell r="DI44">
            <v>606.57616354999993</v>
          </cell>
          <cell r="DJ44">
            <v>38.906113530000006</v>
          </cell>
          <cell r="DK44">
            <v>197.33895278</v>
          </cell>
          <cell r="DL44">
            <v>344.75768944999993</v>
          </cell>
          <cell r="DM44">
            <v>25.573407790000001</v>
          </cell>
          <cell r="DN44">
            <v>277.00832313952753</v>
          </cell>
          <cell r="DS44">
            <v>142.68802315457594</v>
          </cell>
          <cell r="DT44">
            <v>56.493174655273869</v>
          </cell>
          <cell r="DU44">
            <v>49.232590688265262</v>
          </cell>
          <cell r="DV44">
            <v>28.594534641412469</v>
          </cell>
          <cell r="DW44">
            <v>49.232590688265262</v>
          </cell>
          <cell r="DX44" t="str">
            <v/>
          </cell>
          <cell r="DY44">
            <v>2</v>
          </cell>
          <cell r="DZ44" t="str">
            <v/>
          </cell>
          <cell r="EA44" t="str">
            <v/>
          </cell>
          <cell r="EB44" t="str">
            <v>2</v>
          </cell>
          <cell r="EC44">
            <v>870.93788626000003</v>
          </cell>
          <cell r="ED44">
            <v>346.03663713000003</v>
          </cell>
          <cell r="EE44">
            <v>488.22764986999994</v>
          </cell>
          <cell r="EF44">
            <v>24.389055679999998</v>
          </cell>
          <cell r="EG44">
            <v>12.284543580000001</v>
          </cell>
          <cell r="EH44">
            <v>323.89559782000003</v>
          </cell>
          <cell r="EI44">
            <v>224.59279934</v>
          </cell>
          <cell r="EJ44">
            <v>95.952902250000008</v>
          </cell>
          <cell r="EK44">
            <v>0</v>
          </cell>
          <cell r="EL44">
            <v>3.3498962299999997</v>
          </cell>
          <cell r="EM44">
            <v>547.04228843999999</v>
          </cell>
          <cell r="EN44">
            <v>121.44383779</v>
          </cell>
          <cell r="EO44">
            <v>392.27474761999997</v>
          </cell>
          <cell r="EP44">
            <v>24.389055679999998</v>
          </cell>
          <cell r="EQ44">
            <v>8.9346473500000005</v>
          </cell>
          <cell r="ER44">
            <v>0</v>
          </cell>
          <cell r="ES44">
            <v>0</v>
          </cell>
          <cell r="ET44">
            <v>0</v>
          </cell>
          <cell r="EU44">
            <v>0</v>
          </cell>
          <cell r="EV44">
            <v>0</v>
          </cell>
          <cell r="EW44">
            <v>0</v>
          </cell>
          <cell r="EX44">
            <v>0</v>
          </cell>
          <cell r="EY44">
            <v>0</v>
          </cell>
          <cell r="EZ44">
            <v>0</v>
          </cell>
          <cell r="FA44">
            <v>0</v>
          </cell>
          <cell r="FB44">
            <v>0</v>
          </cell>
          <cell r="FC44">
            <v>0</v>
          </cell>
          <cell r="FD44">
            <v>0</v>
          </cell>
          <cell r="FE44">
            <v>0</v>
          </cell>
          <cell r="FF44">
            <v>0</v>
          </cell>
          <cell r="FG44" t="str">
            <v/>
          </cell>
          <cell r="FH44">
            <v>2</v>
          </cell>
          <cell r="FI44">
            <v>3</v>
          </cell>
          <cell r="FJ44">
            <v>4</v>
          </cell>
          <cell r="FK44" t="str">
            <v>2 3 4</v>
          </cell>
          <cell r="FN44">
            <v>3102.5564480438834</v>
          </cell>
          <cell r="FO44">
            <v>0</v>
          </cell>
          <cell r="FP44">
            <v>175.58</v>
          </cell>
          <cell r="FQ44">
            <v>0</v>
          </cell>
          <cell r="FR44">
            <v>697.62100000000009</v>
          </cell>
          <cell r="FS44">
            <v>695.62100000000009</v>
          </cell>
          <cell r="FT44">
            <v>2</v>
          </cell>
          <cell r="FU44">
            <v>0</v>
          </cell>
          <cell r="FV44">
            <v>162</v>
          </cell>
          <cell r="FW44">
            <v>0</v>
          </cell>
          <cell r="FX44">
            <v>162</v>
          </cell>
          <cell r="FZ44">
            <v>604.26295830000004</v>
          </cell>
          <cell r="GA44">
            <v>0</v>
          </cell>
          <cell r="GB44">
            <v>10.842000000000002</v>
          </cell>
          <cell r="GC44">
            <v>0</v>
          </cell>
          <cell r="GD44">
            <v>18.175000000000001</v>
          </cell>
          <cell r="GE44">
            <v>18.175000000000001</v>
          </cell>
          <cell r="GF44">
            <v>0</v>
          </cell>
          <cell r="GG44">
            <v>0</v>
          </cell>
          <cell r="GH44">
            <v>112</v>
          </cell>
          <cell r="GI44">
            <v>0</v>
          </cell>
          <cell r="GJ44">
            <v>112</v>
          </cell>
          <cell r="GK44">
            <v>514.82344348999948</v>
          </cell>
          <cell r="GL44">
            <v>0</v>
          </cell>
          <cell r="GM44">
            <v>0</v>
          </cell>
          <cell r="GN44">
            <v>0</v>
          </cell>
          <cell r="GO44">
            <v>59.307000000000002</v>
          </cell>
          <cell r="GP44">
            <v>59.307000000000002</v>
          </cell>
          <cell r="GQ44">
            <v>0</v>
          </cell>
          <cell r="GR44">
            <v>0</v>
          </cell>
          <cell r="GS44">
            <v>1</v>
          </cell>
          <cell r="GT44">
            <v>0</v>
          </cell>
          <cell r="GU44">
            <v>1</v>
          </cell>
          <cell r="GV44">
            <v>475.62674384858701</v>
          </cell>
          <cell r="GW44">
            <v>0</v>
          </cell>
          <cell r="GX44">
            <v>0</v>
          </cell>
          <cell r="GY44">
            <v>0</v>
          </cell>
          <cell r="GZ44">
            <v>53</v>
          </cell>
          <cell r="HA44">
            <v>53</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0</v>
          </cell>
          <cell r="HS44">
            <v>0</v>
          </cell>
          <cell r="HT44">
            <v>0</v>
          </cell>
          <cell r="HU44">
            <v>0</v>
          </cell>
          <cell r="HV44">
            <v>0</v>
          </cell>
          <cell r="HW44">
            <v>0</v>
          </cell>
          <cell r="HX44">
            <v>0</v>
          </cell>
          <cell r="HY44">
            <v>0</v>
          </cell>
          <cell r="HZ44">
            <v>0</v>
          </cell>
          <cell r="IA44">
            <v>0</v>
          </cell>
          <cell r="IB44">
            <v>0</v>
          </cell>
          <cell r="IC44">
            <v>39.196699641412465</v>
          </cell>
          <cell r="ID44">
            <v>0</v>
          </cell>
          <cell r="IE44">
            <v>0</v>
          </cell>
          <cell r="IF44">
            <v>0</v>
          </cell>
          <cell r="IG44">
            <v>0</v>
          </cell>
          <cell r="IH44">
            <v>6.3069999999999995</v>
          </cell>
          <cell r="II44">
            <v>0</v>
          </cell>
          <cell r="IJ44">
            <v>0</v>
          </cell>
          <cell r="IK44">
            <v>0</v>
          </cell>
          <cell r="IL44">
            <v>0</v>
          </cell>
          <cell r="IM44">
            <v>0</v>
          </cell>
          <cell r="IN44">
            <v>0</v>
          </cell>
          <cell r="IO44">
            <v>0</v>
          </cell>
          <cell r="IP44">
            <v>0</v>
          </cell>
          <cell r="IQ44">
            <v>0</v>
          </cell>
          <cell r="IR44">
            <v>0</v>
          </cell>
          <cell r="IS44">
            <v>0</v>
          </cell>
          <cell r="IT44">
            <v>0</v>
          </cell>
          <cell r="IU44">
            <v>0</v>
          </cell>
          <cell r="IV44">
            <v>0</v>
          </cell>
          <cell r="IW44">
            <v>0</v>
          </cell>
          <cell r="IX44">
            <v>0</v>
          </cell>
          <cell r="IY44">
            <v>104.98333589000001</v>
          </cell>
          <cell r="IZ44">
            <v>0</v>
          </cell>
          <cell r="JA44">
            <v>0</v>
          </cell>
          <cell r="JB44">
            <v>0</v>
          </cell>
          <cell r="JC44">
            <v>4.1915000000000004</v>
          </cell>
          <cell r="JD44">
            <v>4.1915000000000004</v>
          </cell>
          <cell r="JE44">
            <v>0</v>
          </cell>
          <cell r="JF44">
            <v>0</v>
          </cell>
          <cell r="JG44">
            <v>3</v>
          </cell>
          <cell r="JH44">
            <v>0</v>
          </cell>
          <cell r="JI44">
            <v>3</v>
          </cell>
          <cell r="JJ44">
            <v>2.0477729099999999</v>
          </cell>
          <cell r="JK44">
            <v>0</v>
          </cell>
          <cell r="JL44">
            <v>0</v>
          </cell>
          <cell r="JM44">
            <v>0</v>
          </cell>
          <cell r="JN44">
            <v>0.73250000000000004</v>
          </cell>
          <cell r="JO44">
            <v>0.73250000000000004</v>
          </cell>
          <cell r="JP44">
            <v>0</v>
          </cell>
          <cell r="JQ44">
            <v>0</v>
          </cell>
          <cell r="JR44">
            <v>0</v>
          </cell>
          <cell r="JS44">
            <v>0</v>
          </cell>
          <cell r="JT44">
            <v>0</v>
          </cell>
          <cell r="JU44">
            <v>102.93556298</v>
          </cell>
          <cell r="JV44">
            <v>0</v>
          </cell>
          <cell r="JW44">
            <v>0</v>
          </cell>
          <cell r="JX44">
            <v>0</v>
          </cell>
          <cell r="JY44">
            <v>3.4590000000000001</v>
          </cell>
          <cell r="JZ44">
            <v>3.4590000000000001</v>
          </cell>
          <cell r="KA44">
            <v>0</v>
          </cell>
          <cell r="KB44">
            <v>0</v>
          </cell>
          <cell r="KC44">
            <v>3</v>
          </cell>
          <cell r="KD44">
            <v>0</v>
          </cell>
          <cell r="KE44">
            <v>3</v>
          </cell>
          <cell r="KF44">
            <v>0</v>
          </cell>
          <cell r="KG44">
            <v>0</v>
          </cell>
          <cell r="KH44">
            <v>0</v>
          </cell>
          <cell r="KI44">
            <v>0</v>
          </cell>
          <cell r="KJ44">
            <v>0</v>
          </cell>
          <cell r="KK44">
            <v>0</v>
          </cell>
          <cell r="KL44">
            <v>0</v>
          </cell>
          <cell r="KM44">
            <v>0</v>
          </cell>
          <cell r="KN44">
            <v>0</v>
          </cell>
          <cell r="KO44">
            <v>0</v>
          </cell>
          <cell r="KP44">
            <v>0</v>
          </cell>
          <cell r="KQ44">
            <v>0</v>
          </cell>
          <cell r="KR44">
            <v>0</v>
          </cell>
          <cell r="KS44">
            <v>0</v>
          </cell>
          <cell r="KT44">
            <v>0</v>
          </cell>
          <cell r="KU44">
            <v>0</v>
          </cell>
          <cell r="KV44">
            <v>0</v>
          </cell>
          <cell r="KW44">
            <v>0</v>
          </cell>
          <cell r="KX44">
            <v>0</v>
          </cell>
          <cell r="KY44">
            <v>0</v>
          </cell>
          <cell r="KZ44">
            <v>0</v>
          </cell>
          <cell r="LA44">
            <v>0</v>
          </cell>
          <cell r="LB44">
            <v>0</v>
          </cell>
          <cell r="LC44">
            <v>0</v>
          </cell>
          <cell r="LD44">
            <v>0</v>
          </cell>
          <cell r="LE44">
            <v>0</v>
          </cell>
          <cell r="LF44">
            <v>0</v>
          </cell>
          <cell r="LG44">
            <v>0</v>
          </cell>
          <cell r="LH44">
            <v>0</v>
          </cell>
          <cell r="LI44">
            <v>0</v>
          </cell>
          <cell r="LJ44">
            <v>0</v>
          </cell>
          <cell r="LK44">
            <v>0</v>
          </cell>
          <cell r="LL44">
            <v>0</v>
          </cell>
          <cell r="LQ44">
            <v>0</v>
          </cell>
          <cell r="LR44">
            <v>0</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v>0</v>
          </cell>
          <cell r="OM44">
            <v>0</v>
          </cell>
          <cell r="ON44">
            <v>0</v>
          </cell>
          <cell r="OO44">
            <v>0</v>
          </cell>
          <cell r="OP44">
            <v>0</v>
          </cell>
          <cell r="OR44">
            <v>0</v>
          </cell>
          <cell r="OT44">
            <v>2031.6875938646697</v>
          </cell>
        </row>
        <row r="45">
          <cell r="A45" t="str">
            <v>Г</v>
          </cell>
          <cell r="B45" t="str">
            <v>1.1.4.1</v>
          </cell>
          <cell r="C45"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45" t="str">
            <v>Г</v>
          </cell>
          <cell r="E45">
            <v>0</v>
          </cell>
          <cell r="H45">
            <v>0</v>
          </cell>
          <cell r="J45">
            <v>852.29004287199996</v>
          </cell>
          <cell r="K45">
            <v>0</v>
          </cell>
          <cell r="L45">
            <v>852.29004287199996</v>
          </cell>
          <cell r="M45">
            <v>0</v>
          </cell>
          <cell r="N45">
            <v>0</v>
          </cell>
          <cell r="O45">
            <v>75.508838269152477</v>
          </cell>
          <cell r="P45">
            <v>178.17639041999999</v>
          </cell>
          <cell r="Q45">
            <v>598.60481432284746</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t="str">
            <v/>
          </cell>
          <cell r="BC45" t="str">
            <v/>
          </cell>
          <cell r="BD45" t="str">
            <v/>
          </cell>
          <cell r="BE45" t="str">
            <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t="str">
            <v/>
          </cell>
          <cell r="CR45" t="str">
            <v/>
          </cell>
          <cell r="CS45" t="str">
            <v/>
          </cell>
          <cell r="CT45" t="str">
            <v/>
          </cell>
          <cell r="CU45">
            <v>0</v>
          </cell>
          <cell r="CX45">
            <v>3812.2178934788185</v>
          </cell>
          <cell r="CY45">
            <v>572.7289210797162</v>
          </cell>
          <cell r="CZ45">
            <v>1552.4358180467182</v>
          </cell>
          <cell r="DA45">
            <v>1396.6332410204841</v>
          </cell>
          <cell r="DB45">
            <v>351.73938608438334</v>
          </cell>
          <cell r="DE45">
            <v>0</v>
          </cell>
          <cell r="DG45">
            <v>606.57616354999993</v>
          </cell>
          <cell r="DH45">
            <v>0</v>
          </cell>
          <cell r="DI45">
            <v>606.57616354999993</v>
          </cell>
          <cell r="DJ45">
            <v>38.906113530000006</v>
          </cell>
          <cell r="DK45">
            <v>197.33895278</v>
          </cell>
          <cell r="DL45">
            <v>344.75768944999993</v>
          </cell>
          <cell r="DM45">
            <v>25.573407790000001</v>
          </cell>
          <cell r="DN45">
            <v>277.00832313952753</v>
          </cell>
          <cell r="DS45">
            <v>142.68802315457594</v>
          </cell>
          <cell r="DT45">
            <v>56.493174655273869</v>
          </cell>
          <cell r="DU45">
            <v>49.232590688265262</v>
          </cell>
          <cell r="DV45">
            <v>28.594534641412469</v>
          </cell>
          <cell r="DW45">
            <v>49.232590688265262</v>
          </cell>
          <cell r="DX45" t="str">
            <v/>
          </cell>
          <cell r="DY45" t="str">
            <v/>
          </cell>
          <cell r="DZ45" t="str">
            <v/>
          </cell>
          <cell r="EA45" t="str">
            <v/>
          </cell>
          <cell r="EB45">
            <v>0</v>
          </cell>
          <cell r="EC45">
            <v>870.93788626000003</v>
          </cell>
          <cell r="ED45">
            <v>346.03663713000003</v>
          </cell>
          <cell r="EE45">
            <v>488.22764986999994</v>
          </cell>
          <cell r="EF45">
            <v>24.389055679999998</v>
          </cell>
          <cell r="EG45">
            <v>12.284543580000001</v>
          </cell>
          <cell r="EH45">
            <v>323.89559782000003</v>
          </cell>
          <cell r="EI45">
            <v>224.59279934</v>
          </cell>
          <cell r="EJ45">
            <v>95.952902250000008</v>
          </cell>
          <cell r="EK45">
            <v>0</v>
          </cell>
          <cell r="EL45">
            <v>3.3498962299999997</v>
          </cell>
          <cell r="EM45">
            <v>547.04228843999999</v>
          </cell>
          <cell r="EN45">
            <v>121.44383779</v>
          </cell>
          <cell r="EO45">
            <v>392.27474761999997</v>
          </cell>
          <cell r="EP45">
            <v>24.389055679999998</v>
          </cell>
          <cell r="EQ45">
            <v>8.9346473500000005</v>
          </cell>
          <cell r="ER45">
            <v>0</v>
          </cell>
          <cell r="ES45">
            <v>0</v>
          </cell>
          <cell r="ET45">
            <v>0</v>
          </cell>
          <cell r="EU45">
            <v>0</v>
          </cell>
          <cell r="EV45">
            <v>0</v>
          </cell>
          <cell r="EW45">
            <v>0</v>
          </cell>
          <cell r="EX45">
            <v>0</v>
          </cell>
          <cell r="EY45">
            <v>0</v>
          </cell>
          <cell r="EZ45">
            <v>0</v>
          </cell>
          <cell r="FA45">
            <v>0</v>
          </cell>
          <cell r="FB45">
            <v>0</v>
          </cell>
          <cell r="FC45">
            <v>0</v>
          </cell>
          <cell r="FD45">
            <v>0</v>
          </cell>
          <cell r="FE45">
            <v>0</v>
          </cell>
          <cell r="FF45">
            <v>0</v>
          </cell>
          <cell r="FG45" t="str">
            <v/>
          </cell>
          <cell r="FH45" t="str">
            <v/>
          </cell>
          <cell r="FI45" t="str">
            <v/>
          </cell>
          <cell r="FJ45" t="str">
            <v/>
          </cell>
          <cell r="FK45">
            <v>0</v>
          </cell>
          <cell r="FN45">
            <v>3102.5564480438834</v>
          </cell>
          <cell r="FO45">
            <v>0</v>
          </cell>
          <cell r="FP45">
            <v>175.58</v>
          </cell>
          <cell r="FQ45">
            <v>0</v>
          </cell>
          <cell r="FR45">
            <v>697.62100000000009</v>
          </cell>
          <cell r="FS45">
            <v>695.62100000000009</v>
          </cell>
          <cell r="FT45">
            <v>2</v>
          </cell>
          <cell r="FU45">
            <v>0</v>
          </cell>
          <cell r="FV45">
            <v>162</v>
          </cell>
          <cell r="FW45">
            <v>0</v>
          </cell>
          <cell r="FX45">
            <v>162</v>
          </cell>
          <cell r="FZ45">
            <v>604.26295830000004</v>
          </cell>
          <cell r="GA45">
            <v>0</v>
          </cell>
          <cell r="GB45">
            <v>10.842000000000002</v>
          </cell>
          <cell r="GC45">
            <v>0</v>
          </cell>
          <cell r="GD45">
            <v>18.175000000000001</v>
          </cell>
          <cell r="GE45">
            <v>18.175000000000001</v>
          </cell>
          <cell r="GF45">
            <v>0</v>
          </cell>
          <cell r="GG45">
            <v>0</v>
          </cell>
          <cell r="GH45">
            <v>112</v>
          </cell>
          <cell r="GI45">
            <v>0</v>
          </cell>
          <cell r="GJ45">
            <v>112</v>
          </cell>
          <cell r="GK45">
            <v>514.82344348999948</v>
          </cell>
          <cell r="GL45">
            <v>0</v>
          </cell>
          <cell r="GM45">
            <v>0</v>
          </cell>
          <cell r="GN45">
            <v>0</v>
          </cell>
          <cell r="GO45">
            <v>59.307000000000002</v>
          </cell>
          <cell r="GP45">
            <v>59.307000000000002</v>
          </cell>
          <cell r="GQ45">
            <v>0</v>
          </cell>
          <cell r="GR45">
            <v>0</v>
          </cell>
          <cell r="GS45">
            <v>1</v>
          </cell>
          <cell r="GT45">
            <v>0</v>
          </cell>
          <cell r="GU45">
            <v>1</v>
          </cell>
          <cell r="GV45">
            <v>475.62674384858701</v>
          </cell>
          <cell r="GW45">
            <v>0</v>
          </cell>
          <cell r="GX45">
            <v>0</v>
          </cell>
          <cell r="GY45">
            <v>0</v>
          </cell>
          <cell r="GZ45">
            <v>53</v>
          </cell>
          <cell r="HA45">
            <v>53</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0</v>
          </cell>
          <cell r="HS45">
            <v>0</v>
          </cell>
          <cell r="HT45">
            <v>0</v>
          </cell>
          <cell r="HU45">
            <v>0</v>
          </cell>
          <cell r="HV45">
            <v>0</v>
          </cell>
          <cell r="HW45">
            <v>0</v>
          </cell>
          <cell r="HX45">
            <v>0</v>
          </cell>
          <cell r="HY45">
            <v>0</v>
          </cell>
          <cell r="HZ45">
            <v>0</v>
          </cell>
          <cell r="IA45">
            <v>0</v>
          </cell>
          <cell r="IB45">
            <v>0</v>
          </cell>
          <cell r="IC45">
            <v>39.196699641412465</v>
          </cell>
          <cell r="ID45">
            <v>0</v>
          </cell>
          <cell r="IE45">
            <v>0</v>
          </cell>
          <cell r="IF45">
            <v>0</v>
          </cell>
          <cell r="IG45">
            <v>0</v>
          </cell>
          <cell r="IH45">
            <v>6.3069999999999995</v>
          </cell>
          <cell r="II45">
            <v>0</v>
          </cell>
          <cell r="IJ45">
            <v>0</v>
          </cell>
          <cell r="IK45">
            <v>0</v>
          </cell>
          <cell r="IL45">
            <v>0</v>
          </cell>
          <cell r="IM45">
            <v>0</v>
          </cell>
          <cell r="IN45">
            <v>0</v>
          </cell>
          <cell r="IO45">
            <v>0</v>
          </cell>
          <cell r="IP45">
            <v>0</v>
          </cell>
          <cell r="IQ45">
            <v>0</v>
          </cell>
          <cell r="IR45">
            <v>0</v>
          </cell>
          <cell r="IS45">
            <v>0</v>
          </cell>
          <cell r="IT45">
            <v>0</v>
          </cell>
          <cell r="IU45">
            <v>0</v>
          </cell>
          <cell r="IV45">
            <v>0</v>
          </cell>
          <cell r="IW45">
            <v>0</v>
          </cell>
          <cell r="IX45">
            <v>0</v>
          </cell>
          <cell r="IY45">
            <v>104.98333589000001</v>
          </cell>
          <cell r="IZ45">
            <v>0</v>
          </cell>
          <cell r="JA45">
            <v>0</v>
          </cell>
          <cell r="JB45">
            <v>0</v>
          </cell>
          <cell r="JC45">
            <v>4.1915000000000004</v>
          </cell>
          <cell r="JD45">
            <v>4.1915000000000004</v>
          </cell>
          <cell r="JE45">
            <v>0</v>
          </cell>
          <cell r="JF45">
            <v>0</v>
          </cell>
          <cell r="JG45">
            <v>3</v>
          </cell>
          <cell r="JH45">
            <v>0</v>
          </cell>
          <cell r="JI45">
            <v>3</v>
          </cell>
          <cell r="JJ45">
            <v>2.0477729099999999</v>
          </cell>
          <cell r="JK45">
            <v>0</v>
          </cell>
          <cell r="JL45">
            <v>0</v>
          </cell>
          <cell r="JM45">
            <v>0</v>
          </cell>
          <cell r="JN45">
            <v>0.73250000000000004</v>
          </cell>
          <cell r="JO45">
            <v>0.73250000000000004</v>
          </cell>
          <cell r="JP45">
            <v>0</v>
          </cell>
          <cell r="JQ45">
            <v>0</v>
          </cell>
          <cell r="JR45">
            <v>0</v>
          </cell>
          <cell r="JS45">
            <v>0</v>
          </cell>
          <cell r="JT45">
            <v>0</v>
          </cell>
          <cell r="JU45">
            <v>102.93556298</v>
          </cell>
          <cell r="JV45">
            <v>0</v>
          </cell>
          <cell r="JW45">
            <v>0</v>
          </cell>
          <cell r="JX45">
            <v>0</v>
          </cell>
          <cell r="JY45">
            <v>3.4590000000000001</v>
          </cell>
          <cell r="JZ45">
            <v>3.4590000000000001</v>
          </cell>
          <cell r="KA45">
            <v>0</v>
          </cell>
          <cell r="KB45">
            <v>0</v>
          </cell>
          <cell r="KC45">
            <v>3</v>
          </cell>
          <cell r="KD45">
            <v>0</v>
          </cell>
          <cell r="KE45">
            <v>3</v>
          </cell>
          <cell r="KF45">
            <v>0</v>
          </cell>
          <cell r="KG45">
            <v>0</v>
          </cell>
          <cell r="KH45">
            <v>0</v>
          </cell>
          <cell r="KI45">
            <v>0</v>
          </cell>
          <cell r="KJ45">
            <v>0</v>
          </cell>
          <cell r="KK45">
            <v>0</v>
          </cell>
          <cell r="KL45">
            <v>0</v>
          </cell>
          <cell r="KM45">
            <v>0</v>
          </cell>
          <cell r="KN45">
            <v>0</v>
          </cell>
          <cell r="KO45">
            <v>0</v>
          </cell>
          <cell r="KP45">
            <v>0</v>
          </cell>
          <cell r="KQ45">
            <v>0</v>
          </cell>
          <cell r="KR45">
            <v>0</v>
          </cell>
          <cell r="KS45">
            <v>0</v>
          </cell>
          <cell r="KT45">
            <v>0</v>
          </cell>
          <cell r="KU45">
            <v>0</v>
          </cell>
          <cell r="KV45">
            <v>0</v>
          </cell>
          <cell r="KW45">
            <v>0</v>
          </cell>
          <cell r="KX45">
            <v>0</v>
          </cell>
          <cell r="KY45">
            <v>0</v>
          </cell>
          <cell r="KZ45">
            <v>0</v>
          </cell>
          <cell r="LA45">
            <v>0</v>
          </cell>
          <cell r="LB45">
            <v>0</v>
          </cell>
          <cell r="LC45">
            <v>0</v>
          </cell>
          <cell r="LD45">
            <v>0</v>
          </cell>
          <cell r="LE45">
            <v>0</v>
          </cell>
          <cell r="LF45">
            <v>0</v>
          </cell>
          <cell r="LG45">
            <v>0</v>
          </cell>
          <cell r="LH45">
            <v>0</v>
          </cell>
          <cell r="LI45">
            <v>0</v>
          </cell>
          <cell r="LJ45">
            <v>0</v>
          </cell>
          <cell r="LK45">
            <v>0</v>
          </cell>
          <cell r="LL45">
            <v>0</v>
          </cell>
          <cell r="LQ45">
            <v>0</v>
          </cell>
          <cell r="LR45">
            <v>0</v>
          </cell>
          <cell r="LS45">
            <v>0</v>
          </cell>
          <cell r="LT45">
            <v>0</v>
          </cell>
          <cell r="LU45">
            <v>0</v>
          </cell>
          <cell r="LX45">
            <v>0</v>
          </cell>
          <cell r="LY45">
            <v>0</v>
          </cell>
          <cell r="LZ45">
            <v>0</v>
          </cell>
          <cell r="MA45">
            <v>0</v>
          </cell>
          <cell r="MB45">
            <v>0</v>
          </cell>
          <cell r="MC45">
            <v>0</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0</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v>0</v>
          </cell>
          <cell r="OM45">
            <v>0</v>
          </cell>
          <cell r="ON45">
            <v>0</v>
          </cell>
          <cell r="OO45">
            <v>0</v>
          </cell>
          <cell r="OP45">
            <v>0</v>
          </cell>
          <cell r="OR45">
            <v>0</v>
          </cell>
          <cell r="OT45">
            <v>2031.6875938646697</v>
          </cell>
        </row>
        <row r="46">
          <cell r="A46" t="str">
            <v>Г</v>
          </cell>
          <cell r="B46" t="str">
            <v>1.1.4.2</v>
          </cell>
          <cell r="C46"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6" t="str">
            <v>Г</v>
          </cell>
          <cell r="E46">
            <v>68.135675169496778</v>
          </cell>
          <cell r="H46">
            <v>0.71055469999999987</v>
          </cell>
          <cell r="J46">
            <v>919.71516334149669</v>
          </cell>
          <cell r="K46">
            <v>67.425120469496775</v>
          </cell>
          <cell r="L46">
            <v>852.29004287199996</v>
          </cell>
          <cell r="M46">
            <v>0</v>
          </cell>
          <cell r="N46">
            <v>0</v>
          </cell>
          <cell r="O46">
            <v>75.508838269152477</v>
          </cell>
          <cell r="P46">
            <v>178.17639041999999</v>
          </cell>
          <cell r="Q46">
            <v>598.60481432284746</v>
          </cell>
          <cell r="R46">
            <v>67.347628944073051</v>
          </cell>
          <cell r="S46">
            <v>0</v>
          </cell>
          <cell r="T46">
            <v>0</v>
          </cell>
          <cell r="U46">
            <v>57.074261817011063</v>
          </cell>
          <cell r="V46">
            <v>0</v>
          </cell>
          <cell r="W46">
            <v>10.273367127061984</v>
          </cell>
          <cell r="X46">
            <v>0</v>
          </cell>
          <cell r="Y46">
            <v>0</v>
          </cell>
          <cell r="Z46">
            <v>0</v>
          </cell>
          <cell r="AA46">
            <v>0</v>
          </cell>
          <cell r="AB46">
            <v>0</v>
          </cell>
          <cell r="AC46">
            <v>0</v>
          </cell>
          <cell r="AD46">
            <v>0</v>
          </cell>
          <cell r="AE46">
            <v>0</v>
          </cell>
          <cell r="AF46">
            <v>0</v>
          </cell>
          <cell r="AG46">
            <v>0</v>
          </cell>
          <cell r="AH46">
            <v>0</v>
          </cell>
          <cell r="AI46">
            <v>0</v>
          </cell>
          <cell r="AJ46">
            <v>46.294457012153003</v>
          </cell>
          <cell r="AK46">
            <v>0</v>
          </cell>
          <cell r="AL46">
            <v>0</v>
          </cell>
          <cell r="AM46">
            <v>39.232590688265262</v>
          </cell>
          <cell r="AN46">
            <v>0</v>
          </cell>
          <cell r="AO46">
            <v>7.0618663238877417</v>
          </cell>
          <cell r="AP46">
            <v>21.053171931920044</v>
          </cell>
          <cell r="AQ46">
            <v>0</v>
          </cell>
          <cell r="AR46">
            <v>0</v>
          </cell>
          <cell r="AS46">
            <v>17.841671128745801</v>
          </cell>
          <cell r="AT46">
            <v>0</v>
          </cell>
          <cell r="AU46">
            <v>3.2115008031742427</v>
          </cell>
          <cell r="AV46">
            <v>46.294457012153003</v>
          </cell>
          <cell r="AW46">
            <v>0</v>
          </cell>
          <cell r="AX46">
            <v>0</v>
          </cell>
          <cell r="AY46">
            <v>39.232590688265262</v>
          </cell>
          <cell r="AZ46">
            <v>0</v>
          </cell>
          <cell r="BA46">
            <v>7.0618663238877417</v>
          </cell>
          <cell r="BB46" t="str">
            <v/>
          </cell>
          <cell r="BC46" t="str">
            <v/>
          </cell>
          <cell r="BD46">
            <v>3</v>
          </cell>
          <cell r="BE46">
            <v>4</v>
          </cell>
          <cell r="BF46" t="str">
            <v>3 4</v>
          </cell>
          <cell r="BG46">
            <v>0</v>
          </cell>
          <cell r="BH46">
            <v>0</v>
          </cell>
          <cell r="BI46">
            <v>0</v>
          </cell>
          <cell r="BJ46">
            <v>0</v>
          </cell>
          <cell r="BK46">
            <v>0</v>
          </cell>
          <cell r="BL46">
            <v>0</v>
          </cell>
          <cell r="BM46">
            <v>0</v>
          </cell>
          <cell r="BN46">
            <v>0</v>
          </cell>
          <cell r="BO46">
            <v>0</v>
          </cell>
          <cell r="BP46">
            <v>0</v>
          </cell>
          <cell r="BQ46">
            <v>0</v>
          </cell>
          <cell r="BR46">
            <v>0</v>
          </cell>
          <cell r="BS46">
            <v>0</v>
          </cell>
          <cell r="BT46">
            <v>0</v>
          </cell>
          <cell r="BU46">
            <v>0</v>
          </cell>
          <cell r="BV46">
            <v>0</v>
          </cell>
          <cell r="BW46">
            <v>0</v>
          </cell>
          <cell r="BX46">
            <v>0</v>
          </cell>
          <cell r="BY46">
            <v>0</v>
          </cell>
          <cell r="BZ46">
            <v>0</v>
          </cell>
          <cell r="CA46">
            <v>0</v>
          </cell>
          <cell r="CB46">
            <v>0</v>
          </cell>
          <cell r="CC46">
            <v>0</v>
          </cell>
          <cell r="CD46">
            <v>0</v>
          </cell>
          <cell r="CE46">
            <v>0</v>
          </cell>
          <cell r="CF46">
            <v>0</v>
          </cell>
          <cell r="CG46">
            <v>0</v>
          </cell>
          <cell r="CH46">
            <v>0</v>
          </cell>
          <cell r="CI46">
            <v>0</v>
          </cell>
          <cell r="CJ46">
            <v>0</v>
          </cell>
          <cell r="CK46">
            <v>0</v>
          </cell>
          <cell r="CL46">
            <v>0</v>
          </cell>
          <cell r="CM46">
            <v>0</v>
          </cell>
          <cell r="CN46">
            <v>0</v>
          </cell>
          <cell r="CO46">
            <v>0</v>
          </cell>
          <cell r="CP46">
            <v>0</v>
          </cell>
          <cell r="CQ46" t="str">
            <v/>
          </cell>
          <cell r="CR46" t="str">
            <v/>
          </cell>
          <cell r="CS46" t="str">
            <v/>
          </cell>
          <cell r="CT46" t="str">
            <v/>
          </cell>
          <cell r="CU46">
            <v>0</v>
          </cell>
          <cell r="CX46">
            <v>3812.2178934788185</v>
          </cell>
          <cell r="CY46">
            <v>572.7289210797162</v>
          </cell>
          <cell r="CZ46">
            <v>1552.4358180467182</v>
          </cell>
          <cell r="DA46">
            <v>1396.6332410204841</v>
          </cell>
          <cell r="DB46">
            <v>351.73938608438334</v>
          </cell>
          <cell r="DE46">
            <v>0.66252877999999993</v>
          </cell>
          <cell r="DG46">
            <v>663.71500163819746</v>
          </cell>
          <cell r="DH46">
            <v>57.138838088197502</v>
          </cell>
          <cell r="DI46">
            <v>606.57616354999993</v>
          </cell>
          <cell r="DJ46">
            <v>38.906113530000006</v>
          </cell>
          <cell r="DK46">
            <v>197.33895278</v>
          </cell>
          <cell r="DL46">
            <v>344.75768944999993</v>
          </cell>
          <cell r="DM46">
            <v>25.573407790000001</v>
          </cell>
          <cell r="DN46">
            <v>277.00832313952753</v>
          </cell>
          <cell r="DS46">
            <v>142.68802315457594</v>
          </cell>
          <cell r="DT46">
            <v>56.493174655273869</v>
          </cell>
          <cell r="DU46">
            <v>49.232590688265262</v>
          </cell>
          <cell r="DV46">
            <v>28.594534641412469</v>
          </cell>
          <cell r="DW46">
            <v>49.232590688265262</v>
          </cell>
          <cell r="DX46" t="str">
            <v/>
          </cell>
          <cell r="DY46">
            <v>2</v>
          </cell>
          <cell r="DZ46" t="str">
            <v/>
          </cell>
          <cell r="EA46" t="str">
            <v/>
          </cell>
          <cell r="EB46" t="str">
            <v>2</v>
          </cell>
          <cell r="EC46">
            <v>870.93788626000003</v>
          </cell>
          <cell r="ED46">
            <v>346.03663713000003</v>
          </cell>
          <cell r="EE46">
            <v>488.22764986999994</v>
          </cell>
          <cell r="EF46">
            <v>24.389055679999998</v>
          </cell>
          <cell r="EG46">
            <v>12.284543580000001</v>
          </cell>
          <cell r="EH46">
            <v>323.89559782000003</v>
          </cell>
          <cell r="EI46">
            <v>224.59279934</v>
          </cell>
          <cell r="EJ46">
            <v>95.952902250000008</v>
          </cell>
          <cell r="EK46">
            <v>0</v>
          </cell>
          <cell r="EL46">
            <v>3.3498962299999997</v>
          </cell>
          <cell r="EM46">
            <v>547.04228843999999</v>
          </cell>
          <cell r="EN46">
            <v>121.44383779</v>
          </cell>
          <cell r="EO46">
            <v>392.27474761999997</v>
          </cell>
          <cell r="EP46">
            <v>24.389055679999998</v>
          </cell>
          <cell r="EQ46">
            <v>8.9346473500000005</v>
          </cell>
          <cell r="ER46">
            <v>0</v>
          </cell>
          <cell r="ES46">
            <v>0</v>
          </cell>
          <cell r="ET46">
            <v>0</v>
          </cell>
          <cell r="EU46">
            <v>0</v>
          </cell>
          <cell r="EV46">
            <v>0</v>
          </cell>
          <cell r="EW46">
            <v>0</v>
          </cell>
          <cell r="EX46">
            <v>0</v>
          </cell>
          <cell r="EY46">
            <v>0</v>
          </cell>
          <cell r="EZ46">
            <v>0</v>
          </cell>
          <cell r="FA46">
            <v>0</v>
          </cell>
          <cell r="FB46">
            <v>0</v>
          </cell>
          <cell r="FC46">
            <v>0</v>
          </cell>
          <cell r="FD46">
            <v>0</v>
          </cell>
          <cell r="FE46">
            <v>0</v>
          </cell>
          <cell r="FF46">
            <v>0</v>
          </cell>
          <cell r="FG46" t="str">
            <v/>
          </cell>
          <cell r="FH46">
            <v>2</v>
          </cell>
          <cell r="FI46">
            <v>3</v>
          </cell>
          <cell r="FJ46">
            <v>4</v>
          </cell>
          <cell r="FK46" t="str">
            <v>2 3 4</v>
          </cell>
          <cell r="FN46">
            <v>3102.5564480438834</v>
          </cell>
          <cell r="FO46">
            <v>0</v>
          </cell>
          <cell r="FP46">
            <v>175.58</v>
          </cell>
          <cell r="FQ46">
            <v>0</v>
          </cell>
          <cell r="FR46">
            <v>697.62100000000009</v>
          </cell>
          <cell r="FS46">
            <v>695.62100000000009</v>
          </cell>
          <cell r="FT46">
            <v>2</v>
          </cell>
          <cell r="FU46">
            <v>0</v>
          </cell>
          <cell r="FV46">
            <v>162</v>
          </cell>
          <cell r="FW46">
            <v>0</v>
          </cell>
          <cell r="FX46">
            <v>162</v>
          </cell>
          <cell r="FZ46">
            <v>604.26295830000004</v>
          </cell>
          <cell r="GA46">
            <v>0</v>
          </cell>
          <cell r="GB46">
            <v>10.842000000000002</v>
          </cell>
          <cell r="GC46">
            <v>0</v>
          </cell>
          <cell r="GD46">
            <v>18.175000000000001</v>
          </cell>
          <cell r="GE46">
            <v>18.175000000000001</v>
          </cell>
          <cell r="GF46">
            <v>0</v>
          </cell>
          <cell r="GG46">
            <v>0</v>
          </cell>
          <cell r="GH46">
            <v>112</v>
          </cell>
          <cell r="GI46">
            <v>0</v>
          </cell>
          <cell r="GJ46">
            <v>112</v>
          </cell>
          <cell r="GK46">
            <v>514.82344348999948</v>
          </cell>
          <cell r="GL46">
            <v>0</v>
          </cell>
          <cell r="GM46">
            <v>0</v>
          </cell>
          <cell r="GN46">
            <v>0</v>
          </cell>
          <cell r="GO46">
            <v>59.307000000000002</v>
          </cell>
          <cell r="GP46">
            <v>59.307000000000002</v>
          </cell>
          <cell r="GQ46">
            <v>0</v>
          </cell>
          <cell r="GR46">
            <v>0</v>
          </cell>
          <cell r="GS46">
            <v>1</v>
          </cell>
          <cell r="GT46">
            <v>0</v>
          </cell>
          <cell r="GU46">
            <v>1</v>
          </cell>
          <cell r="GV46">
            <v>475.62674384858701</v>
          </cell>
          <cell r="GW46">
            <v>0</v>
          </cell>
          <cell r="GX46">
            <v>0</v>
          </cell>
          <cell r="GY46">
            <v>0</v>
          </cell>
          <cell r="GZ46">
            <v>53</v>
          </cell>
          <cell r="HA46">
            <v>53</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0</v>
          </cell>
          <cell r="HS46">
            <v>0</v>
          </cell>
          <cell r="HT46">
            <v>0</v>
          </cell>
          <cell r="HU46">
            <v>0</v>
          </cell>
          <cell r="HV46">
            <v>0</v>
          </cell>
          <cell r="HW46">
            <v>0</v>
          </cell>
          <cell r="HX46">
            <v>0</v>
          </cell>
          <cell r="HY46">
            <v>0</v>
          </cell>
          <cell r="HZ46">
            <v>0</v>
          </cell>
          <cell r="IA46">
            <v>0</v>
          </cell>
          <cell r="IB46">
            <v>0</v>
          </cell>
          <cell r="IC46">
            <v>39.196699641412465</v>
          </cell>
          <cell r="ID46">
            <v>0</v>
          </cell>
          <cell r="IE46">
            <v>0</v>
          </cell>
          <cell r="IF46">
            <v>0</v>
          </cell>
          <cell r="IG46">
            <v>0</v>
          </cell>
          <cell r="IH46">
            <v>6.3069999999999995</v>
          </cell>
          <cell r="II46">
            <v>0</v>
          </cell>
          <cell r="IJ46">
            <v>0</v>
          </cell>
          <cell r="IK46">
            <v>0</v>
          </cell>
          <cell r="IL46">
            <v>0</v>
          </cell>
          <cell r="IM46">
            <v>0</v>
          </cell>
          <cell r="IN46">
            <v>0</v>
          </cell>
          <cell r="IO46">
            <v>0</v>
          </cell>
          <cell r="IP46">
            <v>0</v>
          </cell>
          <cell r="IQ46">
            <v>0</v>
          </cell>
          <cell r="IR46">
            <v>0</v>
          </cell>
          <cell r="IS46">
            <v>0</v>
          </cell>
          <cell r="IT46">
            <v>0</v>
          </cell>
          <cell r="IU46">
            <v>0</v>
          </cell>
          <cell r="IV46">
            <v>0</v>
          </cell>
          <cell r="IW46">
            <v>0</v>
          </cell>
          <cell r="IX46">
            <v>0</v>
          </cell>
          <cell r="IY46">
            <v>104.98333589000001</v>
          </cell>
          <cell r="IZ46">
            <v>0</v>
          </cell>
          <cell r="JA46">
            <v>0</v>
          </cell>
          <cell r="JB46">
            <v>0</v>
          </cell>
          <cell r="JC46">
            <v>4.1915000000000004</v>
          </cell>
          <cell r="JD46">
            <v>4.1915000000000004</v>
          </cell>
          <cell r="JE46">
            <v>0</v>
          </cell>
          <cell r="JF46">
            <v>0</v>
          </cell>
          <cell r="JG46">
            <v>3</v>
          </cell>
          <cell r="JH46">
            <v>0</v>
          </cell>
          <cell r="JI46">
            <v>3</v>
          </cell>
          <cell r="JJ46">
            <v>2.0477729099999999</v>
          </cell>
          <cell r="JK46">
            <v>0</v>
          </cell>
          <cell r="JL46">
            <v>0</v>
          </cell>
          <cell r="JM46">
            <v>0</v>
          </cell>
          <cell r="JN46">
            <v>0.73250000000000004</v>
          </cell>
          <cell r="JO46">
            <v>0.73250000000000004</v>
          </cell>
          <cell r="JP46">
            <v>0</v>
          </cell>
          <cell r="JQ46">
            <v>0</v>
          </cell>
          <cell r="JR46">
            <v>0</v>
          </cell>
          <cell r="JS46">
            <v>0</v>
          </cell>
          <cell r="JT46">
            <v>0</v>
          </cell>
          <cell r="JU46">
            <v>102.93556298</v>
          </cell>
          <cell r="JV46">
            <v>0</v>
          </cell>
          <cell r="JW46">
            <v>0</v>
          </cell>
          <cell r="JX46">
            <v>0</v>
          </cell>
          <cell r="JY46">
            <v>3.4590000000000001</v>
          </cell>
          <cell r="JZ46">
            <v>3.4590000000000001</v>
          </cell>
          <cell r="KA46">
            <v>0</v>
          </cell>
          <cell r="KB46">
            <v>0</v>
          </cell>
          <cell r="KC46">
            <v>3</v>
          </cell>
          <cell r="KD46">
            <v>0</v>
          </cell>
          <cell r="KE46">
            <v>3</v>
          </cell>
          <cell r="KF46">
            <v>0</v>
          </cell>
          <cell r="KG46">
            <v>0</v>
          </cell>
          <cell r="KH46">
            <v>0</v>
          </cell>
          <cell r="KI46">
            <v>0</v>
          </cell>
          <cell r="KJ46">
            <v>0</v>
          </cell>
          <cell r="KK46">
            <v>0</v>
          </cell>
          <cell r="KL46">
            <v>0</v>
          </cell>
          <cell r="KM46">
            <v>0</v>
          </cell>
          <cell r="KN46">
            <v>0</v>
          </cell>
          <cell r="KO46">
            <v>0</v>
          </cell>
          <cell r="KP46">
            <v>0</v>
          </cell>
          <cell r="KQ46">
            <v>0</v>
          </cell>
          <cell r="KR46">
            <v>0</v>
          </cell>
          <cell r="KS46">
            <v>0</v>
          </cell>
          <cell r="KT46">
            <v>0</v>
          </cell>
          <cell r="KU46">
            <v>0</v>
          </cell>
          <cell r="KV46">
            <v>0</v>
          </cell>
          <cell r="KW46">
            <v>0</v>
          </cell>
          <cell r="KX46">
            <v>0</v>
          </cell>
          <cell r="KY46">
            <v>0</v>
          </cell>
          <cell r="KZ46">
            <v>0</v>
          </cell>
          <cell r="LA46">
            <v>0</v>
          </cell>
          <cell r="LB46">
            <v>0</v>
          </cell>
          <cell r="LC46">
            <v>0</v>
          </cell>
          <cell r="LD46">
            <v>0</v>
          </cell>
          <cell r="LE46">
            <v>0</v>
          </cell>
          <cell r="LF46">
            <v>0</v>
          </cell>
          <cell r="LG46">
            <v>0</v>
          </cell>
          <cell r="LH46">
            <v>0</v>
          </cell>
          <cell r="LI46">
            <v>0</v>
          </cell>
          <cell r="LJ46">
            <v>0</v>
          </cell>
          <cell r="LK46">
            <v>0</v>
          </cell>
          <cell r="LL46">
            <v>0</v>
          </cell>
          <cell r="LQ46">
            <v>0</v>
          </cell>
          <cell r="LR46">
            <v>0</v>
          </cell>
          <cell r="LS46">
            <v>0</v>
          </cell>
          <cell r="LT46">
            <v>0</v>
          </cell>
          <cell r="LU46">
            <v>0</v>
          </cell>
          <cell r="LX46">
            <v>0</v>
          </cell>
          <cell r="LY46">
            <v>0</v>
          </cell>
          <cell r="LZ46">
            <v>0</v>
          </cell>
          <cell r="MA46">
            <v>0</v>
          </cell>
          <cell r="MB46">
            <v>0</v>
          </cell>
          <cell r="MC46">
            <v>0</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0</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v>0</v>
          </cell>
          <cell r="OM46">
            <v>0</v>
          </cell>
          <cell r="ON46">
            <v>0</v>
          </cell>
          <cell r="OO46">
            <v>0</v>
          </cell>
          <cell r="OP46">
            <v>0</v>
          </cell>
          <cell r="OR46">
            <v>0</v>
          </cell>
          <cell r="OT46">
            <v>2031.6875938646697</v>
          </cell>
        </row>
        <row r="47">
          <cell r="A47" t="str">
            <v>G_Che18</v>
          </cell>
          <cell r="B47" t="str">
            <v>1.1.4.2</v>
          </cell>
          <cell r="C47" t="str">
            <v>Реконструкция ВЛ-110 кВ  вынос ВЛ-110 кВ ПС Грозный-330- ПС ГРП Л-136 из оползневой зоны, подвеска провода ВЛ-110 кВ ПС ГРП-ПС Октябрьская  Л-137  (технологическое присоединение ОАО НК Роснефть) (доп.соглашение от 15.03.2016 г. №1 к договору ТП от 06.06.2011 г. №226/2011)</v>
          </cell>
          <cell r="D47" t="str">
            <v>G_Che18</v>
          </cell>
          <cell r="E47">
            <v>21.763726631920044</v>
          </cell>
          <cell r="H47">
            <v>0.71055469999999987</v>
          </cell>
          <cell r="J47">
            <v>21.053171931920044</v>
          </cell>
          <cell r="K47">
            <v>21.053171931920044</v>
          </cell>
          <cell r="L47">
            <v>0</v>
          </cell>
          <cell r="M47">
            <v>0</v>
          </cell>
          <cell r="N47">
            <v>0</v>
          </cell>
          <cell r="O47">
            <v>0</v>
          </cell>
          <cell r="P47">
            <v>0</v>
          </cell>
          <cell r="Q47">
            <v>0</v>
          </cell>
          <cell r="R47">
            <v>21.053171931920044</v>
          </cell>
          <cell r="S47">
            <v>0</v>
          </cell>
          <cell r="T47">
            <v>0</v>
          </cell>
          <cell r="U47">
            <v>17.841671128745801</v>
          </cell>
          <cell r="V47">
            <v>0</v>
          </cell>
          <cell r="W47">
            <v>3.2115008031742427</v>
          </cell>
          <cell r="X47">
            <v>0</v>
          </cell>
          <cell r="Y47">
            <v>0</v>
          </cell>
          <cell r="Z47">
            <v>0</v>
          </cell>
          <cell r="AA47">
            <v>0</v>
          </cell>
          <cell r="AB47">
            <v>0</v>
          </cell>
          <cell r="AC47">
            <v>0</v>
          </cell>
          <cell r="AD47">
            <v>0</v>
          </cell>
          <cell r="AE47">
            <v>0</v>
          </cell>
          <cell r="AF47">
            <v>0</v>
          </cell>
          <cell r="AG47">
            <v>0</v>
          </cell>
          <cell r="AH47">
            <v>0</v>
          </cell>
          <cell r="AI47">
            <v>0</v>
          </cell>
          <cell r="AJ47">
            <v>0</v>
          </cell>
          <cell r="AK47">
            <v>0</v>
          </cell>
          <cell r="AL47">
            <v>0</v>
          </cell>
          <cell r="AM47">
            <v>0</v>
          </cell>
          <cell r="AN47">
            <v>0</v>
          </cell>
          <cell r="AO47">
            <v>0</v>
          </cell>
          <cell r="AP47">
            <v>21.053171931920044</v>
          </cell>
          <cell r="AQ47">
            <v>0</v>
          </cell>
          <cell r="AR47">
            <v>0</v>
          </cell>
          <cell r="AS47">
            <v>17.841671128745801</v>
          </cell>
          <cell r="AT47">
            <v>0</v>
          </cell>
          <cell r="AU47">
            <v>3.2115008031742427</v>
          </cell>
          <cell r="AV47">
            <v>0</v>
          </cell>
          <cell r="AW47">
            <v>0</v>
          </cell>
          <cell r="AX47">
            <v>0</v>
          </cell>
          <cell r="AY47">
            <v>0</v>
          </cell>
          <cell r="AZ47">
            <v>0</v>
          </cell>
          <cell r="BA47">
            <v>0</v>
          </cell>
          <cell r="BB47" t="str">
            <v/>
          </cell>
          <cell r="BC47" t="str">
            <v/>
          </cell>
          <cell r="BD47" t="str">
            <v/>
          </cell>
          <cell r="BE47">
            <v>4</v>
          </cell>
          <cell r="BF47" t="str">
            <v>4</v>
          </cell>
          <cell r="BG47">
            <v>0</v>
          </cell>
          <cell r="BH47">
            <v>0</v>
          </cell>
          <cell r="BI47">
            <v>0</v>
          </cell>
          <cell r="BJ47">
            <v>0</v>
          </cell>
          <cell r="BK47">
            <v>0</v>
          </cell>
          <cell r="BL47">
            <v>0</v>
          </cell>
          <cell r="BM47">
            <v>0</v>
          </cell>
          <cell r="BN47">
            <v>0</v>
          </cell>
          <cell r="BO47">
            <v>0</v>
          </cell>
          <cell r="BP47">
            <v>0</v>
          </cell>
          <cell r="BQ47">
            <v>0</v>
          </cell>
          <cell r="BR47">
            <v>0</v>
          </cell>
          <cell r="BS47">
            <v>0</v>
          </cell>
          <cell r="BT47">
            <v>0</v>
          </cell>
          <cell r="BU47">
            <v>0</v>
          </cell>
          <cell r="BV47">
            <v>0</v>
          </cell>
          <cell r="BW47">
            <v>0</v>
          </cell>
          <cell r="BX47">
            <v>0</v>
          </cell>
          <cell r="BY47">
            <v>0</v>
          </cell>
          <cell r="BZ47">
            <v>0</v>
          </cell>
          <cell r="CA47">
            <v>0</v>
          </cell>
          <cell r="CB47">
            <v>0</v>
          </cell>
          <cell r="CC47">
            <v>0</v>
          </cell>
          <cell r="CD47">
            <v>0</v>
          </cell>
          <cell r="CE47">
            <v>0</v>
          </cell>
          <cell r="CF47">
            <v>0</v>
          </cell>
          <cell r="CG47">
            <v>0</v>
          </cell>
          <cell r="CH47">
            <v>0</v>
          </cell>
          <cell r="CI47">
            <v>0</v>
          </cell>
          <cell r="CJ47">
            <v>0</v>
          </cell>
          <cell r="CK47">
            <v>0</v>
          </cell>
          <cell r="CL47">
            <v>0</v>
          </cell>
          <cell r="CM47">
            <v>0</v>
          </cell>
          <cell r="CN47">
            <v>0</v>
          </cell>
          <cell r="CO47">
            <v>0</v>
          </cell>
          <cell r="CP47">
            <v>0</v>
          </cell>
          <cell r="CQ47" t="str">
            <v/>
          </cell>
          <cell r="CR47" t="str">
            <v/>
          </cell>
          <cell r="CS47" t="str">
            <v/>
          </cell>
          <cell r="CT47" t="str">
            <v/>
          </cell>
          <cell r="CU47">
            <v>0</v>
          </cell>
          <cell r="CX47">
            <v>18.443836128745801</v>
          </cell>
          <cell r="CY47">
            <v>0.60216499999999995</v>
          </cell>
          <cell r="CZ47">
            <v>4.4547850000000002</v>
          </cell>
          <cell r="DA47">
            <v>12.473398</v>
          </cell>
          <cell r="DB47">
            <v>0.91348812874580221</v>
          </cell>
          <cell r="DE47">
            <v>0.60216499999999995</v>
          </cell>
          <cell r="DG47">
            <v>17.841671128745801</v>
          </cell>
          <cell r="DH47">
            <v>17.841671128745801</v>
          </cell>
          <cell r="DI47">
            <v>0</v>
          </cell>
          <cell r="DJ47">
            <v>0</v>
          </cell>
          <cell r="DK47">
            <v>0</v>
          </cell>
          <cell r="DL47">
            <v>0</v>
          </cell>
          <cell r="DM47">
            <v>0</v>
          </cell>
          <cell r="DN47">
            <v>17.841671128745801</v>
          </cell>
          <cell r="DS47">
            <v>0</v>
          </cell>
          <cell r="DT47">
            <v>0</v>
          </cell>
          <cell r="DU47">
            <v>0</v>
          </cell>
          <cell r="DV47">
            <v>17.841671128745801</v>
          </cell>
          <cell r="DW47">
            <v>0</v>
          </cell>
          <cell r="DX47" t="str">
            <v/>
          </cell>
          <cell r="DY47" t="str">
            <v/>
          </cell>
          <cell r="DZ47" t="str">
            <v/>
          </cell>
          <cell r="EA47" t="str">
            <v/>
          </cell>
          <cell r="EB47">
            <v>0</v>
          </cell>
          <cell r="EC47">
            <v>0</v>
          </cell>
          <cell r="ED47">
            <v>0</v>
          </cell>
          <cell r="EE47">
            <v>0</v>
          </cell>
          <cell r="EF47">
            <v>0</v>
          </cell>
          <cell r="EG47">
            <v>0</v>
          </cell>
          <cell r="EH47">
            <v>0</v>
          </cell>
          <cell r="EI47">
            <v>0</v>
          </cell>
          <cell r="EJ47">
            <v>0</v>
          </cell>
          <cell r="EK47">
            <v>0</v>
          </cell>
          <cell r="EL47">
            <v>0</v>
          </cell>
          <cell r="EM47">
            <v>0</v>
          </cell>
          <cell r="EN47">
            <v>0</v>
          </cell>
          <cell r="EO47">
            <v>0</v>
          </cell>
          <cell r="EP47">
            <v>0</v>
          </cell>
          <cell r="EQ47">
            <v>0</v>
          </cell>
          <cell r="ER47">
            <v>0</v>
          </cell>
          <cell r="ES47">
            <v>0</v>
          </cell>
          <cell r="ET47">
            <v>0</v>
          </cell>
          <cell r="EU47">
            <v>0</v>
          </cell>
          <cell r="EV47">
            <v>0</v>
          </cell>
          <cell r="EW47">
            <v>0</v>
          </cell>
          <cell r="EX47">
            <v>0</v>
          </cell>
          <cell r="EY47">
            <v>0</v>
          </cell>
          <cell r="EZ47">
            <v>0</v>
          </cell>
          <cell r="FA47">
            <v>0</v>
          </cell>
          <cell r="FB47">
            <v>0</v>
          </cell>
          <cell r="FC47">
            <v>0</v>
          </cell>
          <cell r="FD47">
            <v>0</v>
          </cell>
          <cell r="FE47">
            <v>0</v>
          </cell>
          <cell r="FF47">
            <v>0</v>
          </cell>
          <cell r="FG47" t="str">
            <v/>
          </cell>
          <cell r="FH47" t="str">
            <v/>
          </cell>
          <cell r="FI47">
            <v>3</v>
          </cell>
          <cell r="FJ47">
            <v>4</v>
          </cell>
          <cell r="FK47" t="str">
            <v>3 4</v>
          </cell>
          <cell r="FN47">
            <v>18.443836128745801</v>
          </cell>
          <cell r="FO47">
            <v>0</v>
          </cell>
          <cell r="FP47">
            <v>0</v>
          </cell>
          <cell r="FQ47">
            <v>0</v>
          </cell>
          <cell r="FR47">
            <v>1.399</v>
          </cell>
          <cell r="FS47">
            <v>1.399</v>
          </cell>
          <cell r="FT47">
            <v>0</v>
          </cell>
          <cell r="FU47">
            <v>0</v>
          </cell>
          <cell r="FV47">
            <v>0</v>
          </cell>
          <cell r="FW47">
            <v>0</v>
          </cell>
          <cell r="FX47">
            <v>0</v>
          </cell>
          <cell r="FZ47">
            <v>0</v>
          </cell>
          <cell r="GA47">
            <v>0</v>
          </cell>
          <cell r="GB47">
            <v>0</v>
          </cell>
          <cell r="GC47">
            <v>0</v>
          </cell>
          <cell r="GD47">
            <v>0</v>
          </cell>
          <cell r="GE47">
            <v>0</v>
          </cell>
          <cell r="GF47">
            <v>0</v>
          </cell>
          <cell r="GG47">
            <v>0</v>
          </cell>
          <cell r="GH47">
            <v>0</v>
          </cell>
          <cell r="GI47">
            <v>0</v>
          </cell>
          <cell r="GJ47">
            <v>0</v>
          </cell>
          <cell r="GK47">
            <v>18.443836128745801</v>
          </cell>
          <cell r="GL47">
            <v>0</v>
          </cell>
          <cell r="GM47">
            <v>0</v>
          </cell>
          <cell r="GN47">
            <v>0</v>
          </cell>
          <cell r="GO47">
            <v>1.399</v>
          </cell>
          <cell r="GP47">
            <v>1.399</v>
          </cell>
          <cell r="GQ47">
            <v>0</v>
          </cell>
          <cell r="GR47">
            <v>0</v>
          </cell>
          <cell r="GS47">
            <v>0</v>
          </cell>
          <cell r="GT47">
            <v>0</v>
          </cell>
          <cell r="GU47">
            <v>0</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0</v>
          </cell>
          <cell r="HS47">
            <v>0</v>
          </cell>
          <cell r="HT47">
            <v>0</v>
          </cell>
          <cell r="HU47">
            <v>0</v>
          </cell>
          <cell r="HV47">
            <v>0</v>
          </cell>
          <cell r="HW47">
            <v>0</v>
          </cell>
          <cell r="HX47">
            <v>0</v>
          </cell>
          <cell r="HY47">
            <v>0</v>
          </cell>
          <cell r="HZ47">
            <v>0</v>
          </cell>
          <cell r="IA47">
            <v>0</v>
          </cell>
          <cell r="IB47">
            <v>0</v>
          </cell>
          <cell r="IC47">
            <v>18.443836128745801</v>
          </cell>
          <cell r="ID47">
            <v>0</v>
          </cell>
          <cell r="IE47">
            <v>0</v>
          </cell>
          <cell r="IF47">
            <v>0</v>
          </cell>
          <cell r="IG47">
            <v>0</v>
          </cell>
          <cell r="IH47">
            <v>1.399</v>
          </cell>
          <cell r="II47">
            <v>0</v>
          </cell>
          <cell r="IJ47">
            <v>0</v>
          </cell>
          <cell r="IK47">
            <v>0</v>
          </cell>
          <cell r="IL47">
            <v>0</v>
          </cell>
          <cell r="IM47">
            <v>0</v>
          </cell>
          <cell r="IN47">
            <v>0</v>
          </cell>
          <cell r="IO47">
            <v>0</v>
          </cell>
          <cell r="IP47">
            <v>0</v>
          </cell>
          <cell r="IQ47">
            <v>0</v>
          </cell>
          <cell r="IR47">
            <v>0</v>
          </cell>
          <cell r="IS47">
            <v>0</v>
          </cell>
          <cell r="IT47">
            <v>0</v>
          </cell>
          <cell r="IU47">
            <v>0</v>
          </cell>
          <cell r="IV47">
            <v>0</v>
          </cell>
          <cell r="IW47">
            <v>0</v>
          </cell>
          <cell r="IX47">
            <v>0</v>
          </cell>
          <cell r="IY47">
            <v>0</v>
          </cell>
          <cell r="IZ47">
            <v>0</v>
          </cell>
          <cell r="JA47">
            <v>0</v>
          </cell>
          <cell r="JB47">
            <v>0</v>
          </cell>
          <cell r="JC47">
            <v>0</v>
          </cell>
          <cell r="JD47">
            <v>0</v>
          </cell>
          <cell r="JE47">
            <v>0</v>
          </cell>
          <cell r="JF47">
            <v>0</v>
          </cell>
          <cell r="JG47">
            <v>0</v>
          </cell>
          <cell r="JH47">
            <v>0</v>
          </cell>
          <cell r="JI47">
            <v>0</v>
          </cell>
          <cell r="JJ47">
            <v>0</v>
          </cell>
          <cell r="JK47">
            <v>0</v>
          </cell>
          <cell r="JL47">
            <v>0</v>
          </cell>
          <cell r="JM47">
            <v>0</v>
          </cell>
          <cell r="JN47">
            <v>0</v>
          </cell>
          <cell r="JO47">
            <v>0</v>
          </cell>
          <cell r="JP47">
            <v>0</v>
          </cell>
          <cell r="JQ47">
            <v>0</v>
          </cell>
          <cell r="JR47">
            <v>0</v>
          </cell>
          <cell r="JS47">
            <v>0</v>
          </cell>
          <cell r="JT47">
            <v>0</v>
          </cell>
          <cell r="JU47">
            <v>0</v>
          </cell>
          <cell r="JV47">
            <v>0</v>
          </cell>
          <cell r="JW47">
            <v>0</v>
          </cell>
          <cell r="JX47">
            <v>0</v>
          </cell>
          <cell r="JY47">
            <v>0</v>
          </cell>
          <cell r="JZ47">
            <v>0</v>
          </cell>
          <cell r="KA47">
            <v>0</v>
          </cell>
          <cell r="KB47">
            <v>0</v>
          </cell>
          <cell r="KC47">
            <v>0</v>
          </cell>
          <cell r="KD47">
            <v>0</v>
          </cell>
          <cell r="KE47">
            <v>0</v>
          </cell>
          <cell r="KF47">
            <v>0</v>
          </cell>
          <cell r="KG47">
            <v>0</v>
          </cell>
          <cell r="KH47">
            <v>0</v>
          </cell>
          <cell r="KI47">
            <v>0</v>
          </cell>
          <cell r="KJ47">
            <v>0</v>
          </cell>
          <cell r="KK47">
            <v>0</v>
          </cell>
          <cell r="KL47">
            <v>0</v>
          </cell>
          <cell r="KM47">
            <v>0</v>
          </cell>
          <cell r="KN47">
            <v>0</v>
          </cell>
          <cell r="KO47">
            <v>0</v>
          </cell>
          <cell r="KP47">
            <v>0</v>
          </cell>
          <cell r="KQ47">
            <v>0</v>
          </cell>
          <cell r="KR47">
            <v>0</v>
          </cell>
          <cell r="KS47">
            <v>0</v>
          </cell>
          <cell r="KT47">
            <v>0</v>
          </cell>
          <cell r="KU47">
            <v>0</v>
          </cell>
          <cell r="KV47">
            <v>0</v>
          </cell>
          <cell r="KW47">
            <v>0</v>
          </cell>
          <cell r="KX47">
            <v>0</v>
          </cell>
          <cell r="KY47">
            <v>0</v>
          </cell>
          <cell r="KZ47">
            <v>0</v>
          </cell>
          <cell r="LA47">
            <v>0</v>
          </cell>
          <cell r="LB47">
            <v>0</v>
          </cell>
          <cell r="LC47">
            <v>0</v>
          </cell>
          <cell r="LD47">
            <v>0</v>
          </cell>
          <cell r="LE47">
            <v>0</v>
          </cell>
          <cell r="LF47">
            <v>0</v>
          </cell>
          <cell r="LG47">
            <v>0</v>
          </cell>
          <cell r="LH47">
            <v>0</v>
          </cell>
          <cell r="LI47">
            <v>0</v>
          </cell>
          <cell r="LJ47">
            <v>0</v>
          </cell>
          <cell r="LK47">
            <v>0</v>
          </cell>
          <cell r="LL47">
            <v>0</v>
          </cell>
          <cell r="LQ47">
            <v>0</v>
          </cell>
          <cell r="LR47">
            <v>0</v>
          </cell>
          <cell r="LS47">
            <v>0</v>
          </cell>
          <cell r="LT47">
            <v>0</v>
          </cell>
          <cell r="LU47">
            <v>0</v>
          </cell>
          <cell r="LX47">
            <v>0</v>
          </cell>
          <cell r="LY47">
            <v>0</v>
          </cell>
          <cell r="LZ47">
            <v>0</v>
          </cell>
          <cell r="MA47">
            <v>0</v>
          </cell>
          <cell r="MB47">
            <v>0</v>
          </cell>
          <cell r="MC47">
            <v>0</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0</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v>2015</v>
          </cell>
          <cell r="OM47">
            <v>2019</v>
          </cell>
          <cell r="ON47">
            <v>2019</v>
          </cell>
          <cell r="OO47">
            <v>2019</v>
          </cell>
          <cell r="OP47" t="str">
            <v>с</v>
          </cell>
          <cell r="OR47">
            <v>0</v>
          </cell>
          <cell r="OT47">
            <v>21.763726631920044</v>
          </cell>
        </row>
        <row r="48">
          <cell r="A48" t="str">
            <v>I_Che134</v>
          </cell>
          <cell r="B48" t="str">
            <v>1.1.4.2</v>
          </cell>
          <cell r="C48" t="str">
            <v>Модернизация оборудования ячейки в РУ-10 кВ Ф-7 ПС 110 кВ Восточная  для технологического присоединения Общежития ЧГУ г.Грозный ул.Косиора ФГБОУ "Чеченский государственный универститет" к сетям АО "Чеченэнерго" (договор № 85/2015 от 28.04.2015г.)</v>
          </cell>
          <cell r="D48" t="str">
            <v>I_Che134</v>
          </cell>
          <cell r="E48">
            <v>3.8745762711864404E-2</v>
          </cell>
          <cell r="H48">
            <v>0</v>
          </cell>
          <cell r="J48">
            <v>3.8745762711864404E-2</v>
          </cell>
          <cell r="K48">
            <v>3.8745762711864404E-2</v>
          </cell>
          <cell r="L48">
            <v>0</v>
          </cell>
          <cell r="M48">
            <v>0</v>
          </cell>
          <cell r="N48">
            <v>0</v>
          </cell>
          <cell r="O48">
            <v>0</v>
          </cell>
          <cell r="P48">
            <v>0</v>
          </cell>
          <cell r="Q48">
            <v>0</v>
          </cell>
          <cell r="R48">
            <v>0</v>
          </cell>
          <cell r="S48">
            <v>0</v>
          </cell>
          <cell r="T48">
            <v>0</v>
          </cell>
          <cell r="U48">
            <v>0</v>
          </cell>
          <cell r="V48">
            <v>0</v>
          </cell>
          <cell r="W48">
            <v>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v>0</v>
          </cell>
          <cell r="AN48">
            <v>0</v>
          </cell>
          <cell r="AO48">
            <v>0</v>
          </cell>
          <cell r="AP48">
            <v>0</v>
          </cell>
          <cell r="AQ48">
            <v>0</v>
          </cell>
          <cell r="AR48">
            <v>0</v>
          </cell>
          <cell r="AS48">
            <v>0</v>
          </cell>
          <cell r="AT48">
            <v>0</v>
          </cell>
          <cell r="AU48">
            <v>0</v>
          </cell>
          <cell r="AV48">
            <v>0</v>
          </cell>
          <cell r="AW48">
            <v>0</v>
          </cell>
          <cell r="AX48">
            <v>0</v>
          </cell>
          <cell r="AY48">
            <v>0</v>
          </cell>
          <cell r="AZ48">
            <v>0</v>
          </cell>
          <cell r="BA48">
            <v>0</v>
          </cell>
          <cell r="BB48" t="str">
            <v/>
          </cell>
          <cell r="BC48" t="str">
            <v/>
          </cell>
          <cell r="BD48" t="str">
            <v/>
          </cell>
          <cell r="BE48" t="str">
            <v/>
          </cell>
          <cell r="BF48">
            <v>0</v>
          </cell>
          <cell r="BG48">
            <v>0</v>
          </cell>
          <cell r="BH48">
            <v>0</v>
          </cell>
          <cell r="BI48">
            <v>0</v>
          </cell>
          <cell r="BJ48">
            <v>0</v>
          </cell>
          <cell r="BK48">
            <v>0</v>
          </cell>
          <cell r="BL48">
            <v>0</v>
          </cell>
          <cell r="BM48">
            <v>0</v>
          </cell>
          <cell r="BN48">
            <v>0</v>
          </cell>
          <cell r="BO48">
            <v>0</v>
          </cell>
          <cell r="BP48">
            <v>0</v>
          </cell>
          <cell r="BQ48">
            <v>0</v>
          </cell>
          <cell r="BR48">
            <v>0</v>
          </cell>
          <cell r="BS48">
            <v>0</v>
          </cell>
          <cell r="BT48">
            <v>0</v>
          </cell>
          <cell r="BU48">
            <v>0</v>
          </cell>
          <cell r="BV48">
            <v>0</v>
          </cell>
          <cell r="BW48">
            <v>0</v>
          </cell>
          <cell r="BX48">
            <v>0</v>
          </cell>
          <cell r="BY48">
            <v>0</v>
          </cell>
          <cell r="BZ48">
            <v>0</v>
          </cell>
          <cell r="CA48">
            <v>0</v>
          </cell>
          <cell r="CB48">
            <v>0</v>
          </cell>
          <cell r="CC48">
            <v>0</v>
          </cell>
          <cell r="CD48">
            <v>0</v>
          </cell>
          <cell r="CE48">
            <v>0</v>
          </cell>
          <cell r="CF48">
            <v>0</v>
          </cell>
          <cell r="CG48">
            <v>0</v>
          </cell>
          <cell r="CH48">
            <v>0</v>
          </cell>
          <cell r="CI48">
            <v>0</v>
          </cell>
          <cell r="CJ48">
            <v>0</v>
          </cell>
          <cell r="CK48">
            <v>0</v>
          </cell>
          <cell r="CL48">
            <v>0</v>
          </cell>
          <cell r="CM48">
            <v>0</v>
          </cell>
          <cell r="CN48">
            <v>0</v>
          </cell>
          <cell r="CO48">
            <v>0</v>
          </cell>
          <cell r="CP48">
            <v>0</v>
          </cell>
          <cell r="CQ48" t="str">
            <v/>
          </cell>
          <cell r="CR48" t="str">
            <v/>
          </cell>
          <cell r="CS48" t="str">
            <v/>
          </cell>
          <cell r="CT48" t="str">
            <v/>
          </cell>
          <cell r="CU48">
            <v>0</v>
          </cell>
          <cell r="CX48">
            <v>3.2288135593220336E-2</v>
          </cell>
          <cell r="CY48">
            <v>1.7790841386003853E-3</v>
          </cell>
          <cell r="CZ48">
            <v>7.9239802745452014E-3</v>
          </cell>
          <cell r="DA48">
            <v>1.4439308943598027E-2</v>
          </cell>
          <cell r="DB48">
            <v>8.1476257664726565E-3</v>
          </cell>
          <cell r="DE48">
            <v>3.0181889999999999E-2</v>
          </cell>
          <cell r="DG48">
            <v>3.2288135593220336E-2</v>
          </cell>
          <cell r="DH48">
            <v>3.2288135593220336E-2</v>
          </cell>
          <cell r="DI48">
            <v>0</v>
          </cell>
          <cell r="DJ48">
            <v>0</v>
          </cell>
          <cell r="DK48">
            <v>0</v>
          </cell>
          <cell r="DL48">
            <v>0</v>
          </cell>
          <cell r="DM48">
            <v>0</v>
          </cell>
          <cell r="DN48">
            <v>0</v>
          </cell>
          <cell r="DS48">
            <v>0</v>
          </cell>
          <cell r="DT48">
            <v>0</v>
          </cell>
          <cell r="DU48">
            <v>0</v>
          </cell>
          <cell r="DV48">
            <v>0</v>
          </cell>
          <cell r="DW48">
            <v>0</v>
          </cell>
          <cell r="DX48" t="str">
            <v/>
          </cell>
          <cell r="DY48">
            <v>2</v>
          </cell>
          <cell r="DZ48" t="str">
            <v/>
          </cell>
          <cell r="EA48" t="str">
            <v/>
          </cell>
          <cell r="EB48" t="str">
            <v>2</v>
          </cell>
          <cell r="EC48">
            <v>3.0181889999999999E-2</v>
          </cell>
          <cell r="ED48">
            <v>0</v>
          </cell>
          <cell r="EE48">
            <v>8.5986000000000005E-4</v>
          </cell>
          <cell r="EF48">
            <v>2.9322029999999999E-2</v>
          </cell>
          <cell r="EG48">
            <v>0</v>
          </cell>
          <cell r="EH48">
            <v>0</v>
          </cell>
          <cell r="EI48">
            <v>0</v>
          </cell>
          <cell r="EJ48">
            <v>0</v>
          </cell>
          <cell r="EK48">
            <v>0</v>
          </cell>
          <cell r="EL48">
            <v>0</v>
          </cell>
          <cell r="EM48">
            <v>3.0181889999999999E-2</v>
          </cell>
          <cell r="EN48">
            <v>0</v>
          </cell>
          <cell r="EO48">
            <v>8.5986000000000005E-4</v>
          </cell>
          <cell r="EP48">
            <v>2.9322029999999999E-2</v>
          </cell>
          <cell r="EQ48">
            <v>0</v>
          </cell>
          <cell r="ER48">
            <v>0</v>
          </cell>
          <cell r="ES48">
            <v>0</v>
          </cell>
          <cell r="ET48">
            <v>0</v>
          </cell>
          <cell r="EU48">
            <v>0</v>
          </cell>
          <cell r="EV48">
            <v>0</v>
          </cell>
          <cell r="EW48">
            <v>0</v>
          </cell>
          <cell r="EX48">
            <v>0</v>
          </cell>
          <cell r="EY48">
            <v>0</v>
          </cell>
          <cell r="EZ48">
            <v>0</v>
          </cell>
          <cell r="FA48">
            <v>0</v>
          </cell>
          <cell r="FB48">
            <v>0</v>
          </cell>
          <cell r="FC48">
            <v>0</v>
          </cell>
          <cell r="FD48">
            <v>0</v>
          </cell>
          <cell r="FE48">
            <v>0</v>
          </cell>
          <cell r="FF48">
            <v>0</v>
          </cell>
          <cell r="FG48" t="str">
            <v/>
          </cell>
          <cell r="FH48" t="str">
            <v/>
          </cell>
          <cell r="FI48" t="str">
            <v/>
          </cell>
          <cell r="FJ48" t="str">
            <v/>
          </cell>
          <cell r="FK48">
            <v>0</v>
          </cell>
          <cell r="FN48">
            <v>3.2288135593220336E-2</v>
          </cell>
          <cell r="FO48">
            <v>0</v>
          </cell>
          <cell r="FP48">
            <v>0</v>
          </cell>
          <cell r="FQ48">
            <v>0</v>
          </cell>
          <cell r="FR48">
            <v>0</v>
          </cell>
          <cell r="FS48">
            <v>0</v>
          </cell>
          <cell r="FT48">
            <v>0</v>
          </cell>
          <cell r="FU48">
            <v>0</v>
          </cell>
          <cell r="FV48">
            <v>1</v>
          </cell>
          <cell r="FW48">
            <v>0</v>
          </cell>
          <cell r="FX48">
            <v>1</v>
          </cell>
          <cell r="FZ48">
            <v>0</v>
          </cell>
          <cell r="GA48">
            <v>0</v>
          </cell>
          <cell r="GB48">
            <v>0</v>
          </cell>
          <cell r="GC48">
            <v>0</v>
          </cell>
          <cell r="GD48">
            <v>0</v>
          </cell>
          <cell r="GE48">
            <v>0</v>
          </cell>
          <cell r="GF48">
            <v>0</v>
          </cell>
          <cell r="GG48">
            <v>0</v>
          </cell>
          <cell r="GH48">
            <v>0</v>
          </cell>
          <cell r="GI48">
            <v>0</v>
          </cell>
          <cell r="GJ48">
            <v>0</v>
          </cell>
          <cell r="GK48">
            <v>0</v>
          </cell>
          <cell r="GL48">
            <v>0</v>
          </cell>
          <cell r="GM48">
            <v>0</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0</v>
          </cell>
          <cell r="HS48">
            <v>0</v>
          </cell>
          <cell r="HT48">
            <v>0</v>
          </cell>
          <cell r="HU48">
            <v>0</v>
          </cell>
          <cell r="HV48">
            <v>0</v>
          </cell>
          <cell r="HW48">
            <v>0</v>
          </cell>
          <cell r="HX48">
            <v>0</v>
          </cell>
          <cell r="HY48">
            <v>0</v>
          </cell>
          <cell r="HZ48">
            <v>0</v>
          </cell>
          <cell r="IA48">
            <v>0</v>
          </cell>
          <cell r="IB48">
            <v>0</v>
          </cell>
          <cell r="IC48">
            <v>0</v>
          </cell>
          <cell r="ID48">
            <v>0</v>
          </cell>
          <cell r="IE48">
            <v>0</v>
          </cell>
          <cell r="IF48">
            <v>0</v>
          </cell>
          <cell r="IG48">
            <v>0</v>
          </cell>
          <cell r="IH48">
            <v>0</v>
          </cell>
          <cell r="II48">
            <v>0</v>
          </cell>
          <cell r="IJ48">
            <v>0</v>
          </cell>
          <cell r="IK48">
            <v>0</v>
          </cell>
          <cell r="IL48">
            <v>0</v>
          </cell>
          <cell r="IM48">
            <v>0</v>
          </cell>
          <cell r="IN48">
            <v>0</v>
          </cell>
          <cell r="IO48">
            <v>0</v>
          </cell>
          <cell r="IP48">
            <v>0</v>
          </cell>
          <cell r="IQ48">
            <v>0</v>
          </cell>
          <cell r="IR48">
            <v>0</v>
          </cell>
          <cell r="IS48">
            <v>0</v>
          </cell>
          <cell r="IT48">
            <v>0</v>
          </cell>
          <cell r="IU48">
            <v>0</v>
          </cell>
          <cell r="IV48">
            <v>0</v>
          </cell>
          <cell r="IW48">
            <v>0</v>
          </cell>
          <cell r="IX48">
            <v>0</v>
          </cell>
          <cell r="IY48">
            <v>3.0181889999999999E-2</v>
          </cell>
          <cell r="IZ48">
            <v>0</v>
          </cell>
          <cell r="JA48">
            <v>0</v>
          </cell>
          <cell r="JB48">
            <v>0</v>
          </cell>
          <cell r="JC48">
            <v>0</v>
          </cell>
          <cell r="JD48">
            <v>0</v>
          </cell>
          <cell r="JE48">
            <v>0</v>
          </cell>
          <cell r="JF48">
            <v>0</v>
          </cell>
          <cell r="JG48">
            <v>1</v>
          </cell>
          <cell r="JH48">
            <v>0</v>
          </cell>
          <cell r="JI48">
            <v>1</v>
          </cell>
          <cell r="JJ48">
            <v>0</v>
          </cell>
          <cell r="JK48">
            <v>0</v>
          </cell>
          <cell r="JL48">
            <v>0</v>
          </cell>
          <cell r="JM48">
            <v>0</v>
          </cell>
          <cell r="JN48">
            <v>0</v>
          </cell>
          <cell r="JO48">
            <v>0</v>
          </cell>
          <cell r="JP48">
            <v>0</v>
          </cell>
          <cell r="JQ48">
            <v>0</v>
          </cell>
          <cell r="JR48">
            <v>0</v>
          </cell>
          <cell r="JS48">
            <v>0</v>
          </cell>
          <cell r="JT48">
            <v>0</v>
          </cell>
          <cell r="JU48">
            <v>3.0181889999999999E-2</v>
          </cell>
          <cell r="JV48">
            <v>0</v>
          </cell>
          <cell r="JW48">
            <v>0</v>
          </cell>
          <cell r="JX48">
            <v>0</v>
          </cell>
          <cell r="JY48">
            <v>0</v>
          </cell>
          <cell r="JZ48">
            <v>0</v>
          </cell>
          <cell r="KA48">
            <v>0</v>
          </cell>
          <cell r="KB48">
            <v>0</v>
          </cell>
          <cell r="KC48">
            <v>1</v>
          </cell>
          <cell r="KD48">
            <v>0</v>
          </cell>
          <cell r="KE48">
            <v>1</v>
          </cell>
          <cell r="KF48">
            <v>0</v>
          </cell>
          <cell r="KG48">
            <v>0</v>
          </cell>
          <cell r="KH48">
            <v>0</v>
          </cell>
          <cell r="KI48">
            <v>0</v>
          </cell>
          <cell r="KJ48">
            <v>0</v>
          </cell>
          <cell r="KK48">
            <v>0</v>
          </cell>
          <cell r="KL48">
            <v>0</v>
          </cell>
          <cell r="KM48">
            <v>0</v>
          </cell>
          <cell r="KN48">
            <v>0</v>
          </cell>
          <cell r="KO48">
            <v>0</v>
          </cell>
          <cell r="KP48">
            <v>0</v>
          </cell>
          <cell r="KQ48">
            <v>0</v>
          </cell>
          <cell r="KR48">
            <v>0</v>
          </cell>
          <cell r="KS48">
            <v>0</v>
          </cell>
          <cell r="KT48">
            <v>0</v>
          </cell>
          <cell r="KU48">
            <v>0</v>
          </cell>
          <cell r="KV48">
            <v>0</v>
          </cell>
          <cell r="KW48">
            <v>0</v>
          </cell>
          <cell r="KX48">
            <v>0</v>
          </cell>
          <cell r="KY48">
            <v>0</v>
          </cell>
          <cell r="KZ48">
            <v>0</v>
          </cell>
          <cell r="LA48">
            <v>0</v>
          </cell>
          <cell r="LB48">
            <v>0</v>
          </cell>
          <cell r="LC48">
            <v>0</v>
          </cell>
          <cell r="LD48">
            <v>0</v>
          </cell>
          <cell r="LE48">
            <v>0</v>
          </cell>
          <cell r="LF48">
            <v>0</v>
          </cell>
          <cell r="LG48">
            <v>0</v>
          </cell>
          <cell r="LH48">
            <v>0</v>
          </cell>
          <cell r="LI48">
            <v>0</v>
          </cell>
          <cell r="LJ48">
            <v>0</v>
          </cell>
          <cell r="LK48">
            <v>0</v>
          </cell>
          <cell r="LL48">
            <v>0</v>
          </cell>
          <cell r="LQ48">
            <v>0</v>
          </cell>
          <cell r="LR48">
            <v>0</v>
          </cell>
          <cell r="LS48">
            <v>0</v>
          </cell>
          <cell r="LT48">
            <v>0</v>
          </cell>
          <cell r="LU48">
            <v>0</v>
          </cell>
          <cell r="LX48">
            <v>0</v>
          </cell>
          <cell r="LY48">
            <v>0</v>
          </cell>
          <cell r="LZ48">
            <v>0</v>
          </cell>
          <cell r="MA48">
            <v>0</v>
          </cell>
          <cell r="MB48">
            <v>0</v>
          </cell>
          <cell r="MC48">
            <v>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2019</v>
          </cell>
          <cell r="OM48">
            <v>2019</v>
          </cell>
          <cell r="ON48">
            <v>2019</v>
          </cell>
          <cell r="OO48">
            <v>2019</v>
          </cell>
          <cell r="OP48" t="str">
            <v>п</v>
          </cell>
          <cell r="OR48">
            <v>0</v>
          </cell>
          <cell r="OT48">
            <v>3.8745762711864404E-2</v>
          </cell>
        </row>
        <row r="49">
          <cell r="A49" t="str">
            <v>I_Che135</v>
          </cell>
          <cell r="B49" t="str">
            <v>1.1.4.2</v>
          </cell>
          <cell r="C49" t="str">
            <v>Модернизация оборудования ячейки в РУ-10 кВ Ф-1 ПС 35 кВ Красноармейская  для технологического присоединения ООО "Стандарт-С" Насос для орошения полей к сетям АО "Чеченэнерго" (Доп.соглашение от 21.03.2018 №1 к договору №4516 от 03.07.2017г.)</v>
          </cell>
          <cell r="D49" t="str">
            <v>I_Che135</v>
          </cell>
          <cell r="E49">
            <v>3.8745762711864404E-2</v>
          </cell>
          <cell r="H49">
            <v>0</v>
          </cell>
          <cell r="J49">
            <v>3.8745762711864404E-2</v>
          </cell>
          <cell r="K49">
            <v>3.8745762711864404E-2</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cell r="BA49">
            <v>0</v>
          </cell>
          <cell r="BB49" t="str">
            <v/>
          </cell>
          <cell r="BC49" t="str">
            <v/>
          </cell>
          <cell r="BD49" t="str">
            <v/>
          </cell>
          <cell r="BE49" t="str">
            <v/>
          </cell>
          <cell r="BF49">
            <v>0</v>
          </cell>
          <cell r="BG49">
            <v>0</v>
          </cell>
          <cell r="BH49">
            <v>0</v>
          </cell>
          <cell r="BI49">
            <v>0</v>
          </cell>
          <cell r="BJ49">
            <v>0</v>
          </cell>
          <cell r="BK49">
            <v>0</v>
          </cell>
          <cell r="BL49">
            <v>0</v>
          </cell>
          <cell r="BM49">
            <v>0</v>
          </cell>
          <cell r="BN49">
            <v>0</v>
          </cell>
          <cell r="BO49">
            <v>0</v>
          </cell>
          <cell r="BP49">
            <v>0</v>
          </cell>
          <cell r="BQ49">
            <v>0</v>
          </cell>
          <cell r="BR49">
            <v>0</v>
          </cell>
          <cell r="BS49">
            <v>0</v>
          </cell>
          <cell r="BT49">
            <v>0</v>
          </cell>
          <cell r="BU49">
            <v>0</v>
          </cell>
          <cell r="BV49">
            <v>0</v>
          </cell>
          <cell r="BW49">
            <v>0</v>
          </cell>
          <cell r="BX49">
            <v>0</v>
          </cell>
          <cell r="BY49">
            <v>0</v>
          </cell>
          <cell r="BZ49">
            <v>0</v>
          </cell>
          <cell r="CA49">
            <v>0</v>
          </cell>
          <cell r="CB49">
            <v>0</v>
          </cell>
          <cell r="CC49">
            <v>0</v>
          </cell>
          <cell r="CD49">
            <v>0</v>
          </cell>
          <cell r="CE49">
            <v>0</v>
          </cell>
          <cell r="CF49">
            <v>0</v>
          </cell>
          <cell r="CG49">
            <v>0</v>
          </cell>
          <cell r="CH49">
            <v>0</v>
          </cell>
          <cell r="CI49">
            <v>0</v>
          </cell>
          <cell r="CJ49">
            <v>0</v>
          </cell>
          <cell r="CK49">
            <v>0</v>
          </cell>
          <cell r="CL49">
            <v>0</v>
          </cell>
          <cell r="CM49">
            <v>0</v>
          </cell>
          <cell r="CN49">
            <v>0</v>
          </cell>
          <cell r="CO49">
            <v>0</v>
          </cell>
          <cell r="CP49">
            <v>0</v>
          </cell>
          <cell r="CQ49" t="str">
            <v/>
          </cell>
          <cell r="CR49" t="str">
            <v/>
          </cell>
          <cell r="CS49" t="str">
            <v/>
          </cell>
          <cell r="CT49" t="str">
            <v/>
          </cell>
          <cell r="CU49">
            <v>0</v>
          </cell>
          <cell r="CX49">
            <v>3.2288135593220336E-2</v>
          </cell>
          <cell r="CY49">
            <v>1.7790841386003853E-3</v>
          </cell>
          <cell r="CZ49">
            <v>7.9239802745452014E-3</v>
          </cell>
          <cell r="DA49">
            <v>1.4439308943598027E-2</v>
          </cell>
          <cell r="DB49">
            <v>8.1476257664726565E-3</v>
          </cell>
          <cell r="DE49">
            <v>3.0181889999999999E-2</v>
          </cell>
          <cell r="DG49">
            <v>3.2288135593220336E-2</v>
          </cell>
          <cell r="DH49">
            <v>3.2288135593220336E-2</v>
          </cell>
          <cell r="DI49">
            <v>0</v>
          </cell>
          <cell r="DJ49">
            <v>0</v>
          </cell>
          <cell r="DK49">
            <v>0</v>
          </cell>
          <cell r="DL49">
            <v>0</v>
          </cell>
          <cell r="DM49">
            <v>0</v>
          </cell>
          <cell r="DN49">
            <v>0</v>
          </cell>
          <cell r="DS49">
            <v>0</v>
          </cell>
          <cell r="DT49">
            <v>0</v>
          </cell>
          <cell r="DU49">
            <v>0</v>
          </cell>
          <cell r="DV49">
            <v>0</v>
          </cell>
          <cell r="DW49">
            <v>0</v>
          </cell>
          <cell r="DX49" t="str">
            <v/>
          </cell>
          <cell r="DY49">
            <v>2</v>
          </cell>
          <cell r="DZ49" t="str">
            <v/>
          </cell>
          <cell r="EA49" t="str">
            <v/>
          </cell>
          <cell r="EB49" t="str">
            <v>2</v>
          </cell>
          <cell r="EC49">
            <v>3.0181889999999999E-2</v>
          </cell>
          <cell r="ED49">
            <v>0</v>
          </cell>
          <cell r="EE49">
            <v>8.5986000000000005E-4</v>
          </cell>
          <cell r="EF49">
            <v>2.9322029999999999E-2</v>
          </cell>
          <cell r="EG49">
            <v>0</v>
          </cell>
          <cell r="EH49">
            <v>0</v>
          </cell>
          <cell r="EI49">
            <v>0</v>
          </cell>
          <cell r="EJ49">
            <v>0</v>
          </cell>
          <cell r="EK49">
            <v>0</v>
          </cell>
          <cell r="EL49">
            <v>0</v>
          </cell>
          <cell r="EM49">
            <v>3.0181889999999999E-2</v>
          </cell>
          <cell r="EN49">
            <v>0</v>
          </cell>
          <cell r="EO49">
            <v>8.5986000000000005E-4</v>
          </cell>
          <cell r="EP49">
            <v>2.9322029999999999E-2</v>
          </cell>
          <cell r="EQ49">
            <v>0</v>
          </cell>
          <cell r="ER49">
            <v>0</v>
          </cell>
          <cell r="ES49">
            <v>0</v>
          </cell>
          <cell r="ET49">
            <v>0</v>
          </cell>
          <cell r="EU49">
            <v>0</v>
          </cell>
          <cell r="EV49">
            <v>0</v>
          </cell>
          <cell r="EW49">
            <v>0</v>
          </cell>
          <cell r="EX49">
            <v>0</v>
          </cell>
          <cell r="EY49">
            <v>0</v>
          </cell>
          <cell r="EZ49">
            <v>0</v>
          </cell>
          <cell r="FA49">
            <v>0</v>
          </cell>
          <cell r="FB49">
            <v>0</v>
          </cell>
          <cell r="FC49">
            <v>0</v>
          </cell>
          <cell r="FD49">
            <v>0</v>
          </cell>
          <cell r="FE49">
            <v>0</v>
          </cell>
          <cell r="FF49">
            <v>0</v>
          </cell>
          <cell r="FG49" t="str">
            <v/>
          </cell>
          <cell r="FH49" t="str">
            <v/>
          </cell>
          <cell r="FI49" t="str">
            <v/>
          </cell>
          <cell r="FJ49" t="str">
            <v/>
          </cell>
          <cell r="FK49">
            <v>0</v>
          </cell>
          <cell r="FN49">
            <v>3.2288135593220336E-2</v>
          </cell>
          <cell r="FO49">
            <v>0</v>
          </cell>
          <cell r="FP49">
            <v>0</v>
          </cell>
          <cell r="FQ49">
            <v>0</v>
          </cell>
          <cell r="FR49">
            <v>0</v>
          </cell>
          <cell r="FS49">
            <v>0</v>
          </cell>
          <cell r="FT49">
            <v>0</v>
          </cell>
          <cell r="FU49">
            <v>0</v>
          </cell>
          <cell r="FV49">
            <v>1</v>
          </cell>
          <cell r="FW49">
            <v>0</v>
          </cell>
          <cell r="FX49">
            <v>1</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0</v>
          </cell>
          <cell r="HS49">
            <v>0</v>
          </cell>
          <cell r="HT49">
            <v>0</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3.0181889999999999E-2</v>
          </cell>
          <cell r="IZ49">
            <v>0</v>
          </cell>
          <cell r="JA49">
            <v>0</v>
          </cell>
          <cell r="JB49">
            <v>0</v>
          </cell>
          <cell r="JC49">
            <v>0</v>
          </cell>
          <cell r="JD49">
            <v>0</v>
          </cell>
          <cell r="JE49">
            <v>0</v>
          </cell>
          <cell r="JF49">
            <v>0</v>
          </cell>
          <cell r="JG49">
            <v>1</v>
          </cell>
          <cell r="JH49">
            <v>0</v>
          </cell>
          <cell r="JI49">
            <v>1</v>
          </cell>
          <cell r="JJ49">
            <v>0</v>
          </cell>
          <cell r="JK49">
            <v>0</v>
          </cell>
          <cell r="JL49">
            <v>0</v>
          </cell>
          <cell r="JM49">
            <v>0</v>
          </cell>
          <cell r="JN49">
            <v>0</v>
          </cell>
          <cell r="JO49">
            <v>0</v>
          </cell>
          <cell r="JP49">
            <v>0</v>
          </cell>
          <cell r="JQ49">
            <v>0</v>
          </cell>
          <cell r="JR49">
            <v>0</v>
          </cell>
          <cell r="JS49">
            <v>0</v>
          </cell>
          <cell r="JT49">
            <v>0</v>
          </cell>
          <cell r="JU49">
            <v>3.0181889999999999E-2</v>
          </cell>
          <cell r="JV49">
            <v>0</v>
          </cell>
          <cell r="JW49">
            <v>0</v>
          </cell>
          <cell r="JX49">
            <v>0</v>
          </cell>
          <cell r="JY49">
            <v>0</v>
          </cell>
          <cell r="JZ49">
            <v>0</v>
          </cell>
          <cell r="KA49">
            <v>0</v>
          </cell>
          <cell r="KB49">
            <v>0</v>
          </cell>
          <cell r="KC49">
            <v>1</v>
          </cell>
          <cell r="KD49">
            <v>0</v>
          </cell>
          <cell r="KE49">
            <v>1</v>
          </cell>
          <cell r="KF49">
            <v>0</v>
          </cell>
          <cell r="KG49">
            <v>0</v>
          </cell>
          <cell r="KH49">
            <v>0</v>
          </cell>
          <cell r="KI49">
            <v>0</v>
          </cell>
          <cell r="KJ49">
            <v>0</v>
          </cell>
          <cell r="KK49">
            <v>0</v>
          </cell>
          <cell r="KL49">
            <v>0</v>
          </cell>
          <cell r="KM49">
            <v>0</v>
          </cell>
          <cell r="KN49">
            <v>0</v>
          </cell>
          <cell r="KO49">
            <v>0</v>
          </cell>
          <cell r="KP49">
            <v>0</v>
          </cell>
          <cell r="KQ49">
            <v>0</v>
          </cell>
          <cell r="KR49">
            <v>0</v>
          </cell>
          <cell r="KS49">
            <v>0</v>
          </cell>
          <cell r="KT49">
            <v>0</v>
          </cell>
          <cell r="KU49">
            <v>0</v>
          </cell>
          <cell r="KV49">
            <v>0</v>
          </cell>
          <cell r="KW49">
            <v>0</v>
          </cell>
          <cell r="KX49">
            <v>0</v>
          </cell>
          <cell r="KY49">
            <v>0</v>
          </cell>
          <cell r="KZ49">
            <v>0</v>
          </cell>
          <cell r="LA49">
            <v>0</v>
          </cell>
          <cell r="LB49">
            <v>0</v>
          </cell>
          <cell r="LC49">
            <v>0</v>
          </cell>
          <cell r="LD49">
            <v>0</v>
          </cell>
          <cell r="LE49">
            <v>0</v>
          </cell>
          <cell r="LF49">
            <v>0</v>
          </cell>
          <cell r="LG49">
            <v>0</v>
          </cell>
          <cell r="LH49">
            <v>0</v>
          </cell>
          <cell r="LI49">
            <v>0</v>
          </cell>
          <cell r="LJ49">
            <v>0</v>
          </cell>
          <cell r="LK49">
            <v>0</v>
          </cell>
          <cell r="LL49">
            <v>0</v>
          </cell>
          <cell r="LQ49">
            <v>0</v>
          </cell>
          <cell r="LR49">
            <v>0</v>
          </cell>
          <cell r="LS49">
            <v>0</v>
          </cell>
          <cell r="LT49">
            <v>0</v>
          </cell>
          <cell r="LU49">
            <v>0</v>
          </cell>
          <cell r="LX49">
            <v>0</v>
          </cell>
          <cell r="LY49">
            <v>0</v>
          </cell>
          <cell r="LZ49">
            <v>0</v>
          </cell>
          <cell r="MA49">
            <v>0</v>
          </cell>
          <cell r="MB49">
            <v>0</v>
          </cell>
          <cell r="MC49">
            <v>0</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0</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2019</v>
          </cell>
          <cell r="OM49">
            <v>2019</v>
          </cell>
          <cell r="ON49">
            <v>2019</v>
          </cell>
          <cell r="OO49">
            <v>2019</v>
          </cell>
          <cell r="OP49" t="str">
            <v>п</v>
          </cell>
          <cell r="OR49">
            <v>0</v>
          </cell>
          <cell r="OT49">
            <v>3.8745762711864404E-2</v>
          </cell>
        </row>
        <row r="50">
          <cell r="A50" t="str">
            <v>H_Che82</v>
          </cell>
          <cell r="B50" t="str">
            <v>1.1.4.2</v>
          </cell>
          <cell r="C50" t="str">
            <v>Реконструкция ПС 110 кВ "Горец" (Расширение ОРУ-110кВ с установкой одной линейной ячейки 110кВ) (для технологического присоединения энергопринимающих устройств ВГК Ведучи)</v>
          </cell>
          <cell r="D50" t="str">
            <v>H_Che82</v>
          </cell>
          <cell r="E50">
            <v>23.147228506076502</v>
          </cell>
          <cell r="H50">
            <v>0</v>
          </cell>
          <cell r="J50">
            <v>23.147228506076502</v>
          </cell>
          <cell r="K50">
            <v>23.147228506076502</v>
          </cell>
          <cell r="L50">
            <v>0</v>
          </cell>
          <cell r="M50">
            <v>0</v>
          </cell>
          <cell r="N50">
            <v>0</v>
          </cell>
          <cell r="O50">
            <v>0</v>
          </cell>
          <cell r="P50">
            <v>0</v>
          </cell>
          <cell r="Q50">
            <v>0</v>
          </cell>
          <cell r="R50">
            <v>23.147228506076502</v>
          </cell>
          <cell r="S50">
            <v>0</v>
          </cell>
          <cell r="T50">
            <v>0</v>
          </cell>
          <cell r="U50">
            <v>19.616295344132631</v>
          </cell>
          <cell r="V50">
            <v>0</v>
          </cell>
          <cell r="W50">
            <v>3.5309331619438709</v>
          </cell>
          <cell r="X50">
            <v>0</v>
          </cell>
          <cell r="Y50">
            <v>0</v>
          </cell>
          <cell r="Z50">
            <v>0</v>
          </cell>
          <cell r="AA50">
            <v>0</v>
          </cell>
          <cell r="AB50">
            <v>0</v>
          </cell>
          <cell r="AC50">
            <v>0</v>
          </cell>
          <cell r="AD50">
            <v>0</v>
          </cell>
          <cell r="AE50">
            <v>0</v>
          </cell>
          <cell r="AF50">
            <v>0</v>
          </cell>
          <cell r="AG50">
            <v>0</v>
          </cell>
          <cell r="AH50">
            <v>0</v>
          </cell>
          <cell r="AI50">
            <v>0</v>
          </cell>
          <cell r="AJ50">
            <v>23.147228506076502</v>
          </cell>
          <cell r="AK50">
            <v>0</v>
          </cell>
          <cell r="AL50">
            <v>0</v>
          </cell>
          <cell r="AM50">
            <v>19.616295344132631</v>
          </cell>
          <cell r="AN50">
            <v>0</v>
          </cell>
          <cell r="AO50">
            <v>3.5309331619438709</v>
          </cell>
          <cell r="AP50">
            <v>0</v>
          </cell>
          <cell r="AQ50">
            <v>0</v>
          </cell>
          <cell r="AR50">
            <v>0</v>
          </cell>
          <cell r="AS50">
            <v>0</v>
          </cell>
          <cell r="AT50">
            <v>0</v>
          </cell>
          <cell r="AU50">
            <v>0</v>
          </cell>
          <cell r="AV50">
            <v>23.147228506076502</v>
          </cell>
          <cell r="AW50">
            <v>0</v>
          </cell>
          <cell r="AX50">
            <v>0</v>
          </cell>
          <cell r="AY50">
            <v>19.616295344132631</v>
          </cell>
          <cell r="AZ50">
            <v>0</v>
          </cell>
          <cell r="BA50">
            <v>3.5309331619438709</v>
          </cell>
          <cell r="BB50" t="str">
            <v/>
          </cell>
          <cell r="BC50" t="str">
            <v/>
          </cell>
          <cell r="BD50">
            <v>3</v>
          </cell>
          <cell r="BE50" t="str">
            <v/>
          </cell>
          <cell r="BF50" t="str">
            <v>3</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19.616295344132631</v>
          </cell>
          <cell r="CY50">
            <v>1.0071758044793</v>
          </cell>
          <cell r="CZ50">
            <v>4.5870611851938303</v>
          </cell>
          <cell r="DA50">
            <v>10.899099025478799</v>
          </cell>
          <cell r="DB50">
            <v>3.12295932898071</v>
          </cell>
          <cell r="DE50">
            <v>0</v>
          </cell>
          <cell r="DG50">
            <v>19.616295344132631</v>
          </cell>
          <cell r="DH50">
            <v>19.616295344132631</v>
          </cell>
          <cell r="DI50">
            <v>0</v>
          </cell>
          <cell r="DJ50">
            <v>0</v>
          </cell>
          <cell r="DK50">
            <v>0</v>
          </cell>
          <cell r="DL50">
            <v>0</v>
          </cell>
          <cell r="DM50">
            <v>0</v>
          </cell>
          <cell r="DN50">
            <v>19.616295344132631</v>
          </cell>
          <cell r="DS50">
            <v>0</v>
          </cell>
          <cell r="DT50">
            <v>0</v>
          </cell>
          <cell r="DU50">
            <v>19.616295344132631</v>
          </cell>
          <cell r="DV50">
            <v>0</v>
          </cell>
          <cell r="DW50">
            <v>19.616295344132631</v>
          </cell>
          <cell r="DX50" t="str">
            <v/>
          </cell>
          <cell r="DY50" t="str">
            <v/>
          </cell>
          <cell r="DZ50" t="str">
            <v/>
          </cell>
          <cell r="EA50" t="str">
            <v/>
          </cell>
          <cell r="EB50">
            <v>0</v>
          </cell>
          <cell r="EC50">
            <v>0</v>
          </cell>
          <cell r="ED50">
            <v>0</v>
          </cell>
          <cell r="EE50">
            <v>0</v>
          </cell>
          <cell r="EF50">
            <v>0</v>
          </cell>
          <cell r="EG50">
            <v>0</v>
          </cell>
          <cell r="EH50">
            <v>0</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0</v>
          </cell>
          <cell r="FD50">
            <v>0</v>
          </cell>
          <cell r="FE50">
            <v>0</v>
          </cell>
          <cell r="FF50">
            <v>0</v>
          </cell>
          <cell r="FG50" t="str">
            <v/>
          </cell>
          <cell r="FH50">
            <v>2</v>
          </cell>
          <cell r="FI50" t="str">
            <v/>
          </cell>
          <cell r="FJ50" t="str">
            <v/>
          </cell>
          <cell r="FK50" t="str">
            <v>2</v>
          </cell>
          <cell r="FN50">
            <v>19.616295344132631</v>
          </cell>
          <cell r="FO50">
            <v>0</v>
          </cell>
          <cell r="FP50">
            <v>0</v>
          </cell>
          <cell r="FQ50">
            <v>0</v>
          </cell>
          <cell r="FR50">
            <v>0</v>
          </cell>
          <cell r="FS50">
            <v>0</v>
          </cell>
          <cell r="FT50">
            <v>0</v>
          </cell>
          <cell r="FU50">
            <v>0</v>
          </cell>
          <cell r="FV50">
            <v>1</v>
          </cell>
          <cell r="FW50">
            <v>0</v>
          </cell>
          <cell r="FX50">
            <v>1</v>
          </cell>
          <cell r="FZ50">
            <v>0</v>
          </cell>
          <cell r="GA50">
            <v>0</v>
          </cell>
          <cell r="GB50">
            <v>0</v>
          </cell>
          <cell r="GC50">
            <v>0</v>
          </cell>
          <cell r="GD50">
            <v>0</v>
          </cell>
          <cell r="GE50">
            <v>0</v>
          </cell>
          <cell r="GF50">
            <v>0</v>
          </cell>
          <cell r="GG50">
            <v>0</v>
          </cell>
          <cell r="GH50">
            <v>0</v>
          </cell>
          <cell r="GI50">
            <v>0</v>
          </cell>
          <cell r="GJ50">
            <v>0</v>
          </cell>
          <cell r="GK50">
            <v>0</v>
          </cell>
          <cell r="GL50">
            <v>0</v>
          </cell>
          <cell r="GM50">
            <v>0</v>
          </cell>
          <cell r="GN50">
            <v>0</v>
          </cell>
          <cell r="GO50">
            <v>0</v>
          </cell>
          <cell r="GP50">
            <v>0</v>
          </cell>
          <cell r="GQ50">
            <v>0</v>
          </cell>
          <cell r="GR50">
            <v>0</v>
          </cell>
          <cell r="GS50">
            <v>0</v>
          </cell>
          <cell r="GT50">
            <v>0</v>
          </cell>
          <cell r="GU50">
            <v>0</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0</v>
          </cell>
          <cell r="HS50">
            <v>0</v>
          </cell>
          <cell r="HT50">
            <v>0</v>
          </cell>
          <cell r="HU50">
            <v>0</v>
          </cell>
          <cell r="HV50">
            <v>0</v>
          </cell>
          <cell r="HW50">
            <v>0</v>
          </cell>
          <cell r="HX50">
            <v>0</v>
          </cell>
          <cell r="HY50">
            <v>0</v>
          </cell>
          <cell r="HZ50">
            <v>0</v>
          </cell>
          <cell r="IA50">
            <v>0</v>
          </cell>
          <cell r="IB50">
            <v>0</v>
          </cell>
          <cell r="IC50">
            <v>0</v>
          </cell>
          <cell r="ID50">
            <v>0</v>
          </cell>
          <cell r="IE50">
            <v>0</v>
          </cell>
          <cell r="IF50">
            <v>0</v>
          </cell>
          <cell r="IG50">
            <v>0</v>
          </cell>
          <cell r="IH50">
            <v>0</v>
          </cell>
          <cell r="II50">
            <v>0</v>
          </cell>
          <cell r="IJ50">
            <v>0</v>
          </cell>
          <cell r="IK50">
            <v>0</v>
          </cell>
          <cell r="IL50">
            <v>0</v>
          </cell>
          <cell r="IM50">
            <v>0</v>
          </cell>
          <cell r="IN50">
            <v>0</v>
          </cell>
          <cell r="IO50">
            <v>0</v>
          </cell>
          <cell r="IP50">
            <v>0</v>
          </cell>
          <cell r="IQ50">
            <v>0</v>
          </cell>
          <cell r="IR50">
            <v>0</v>
          </cell>
          <cell r="IS50">
            <v>0</v>
          </cell>
          <cell r="IT50">
            <v>0</v>
          </cell>
          <cell r="IU50">
            <v>0</v>
          </cell>
          <cell r="IV50">
            <v>0</v>
          </cell>
          <cell r="IW50">
            <v>0</v>
          </cell>
          <cell r="IX50">
            <v>0</v>
          </cell>
          <cell r="IY50">
            <v>0</v>
          </cell>
          <cell r="IZ50">
            <v>0</v>
          </cell>
          <cell r="JA50">
            <v>0</v>
          </cell>
          <cell r="JB50">
            <v>0</v>
          </cell>
          <cell r="JC50">
            <v>0</v>
          </cell>
          <cell r="JD50">
            <v>0</v>
          </cell>
          <cell r="JE50">
            <v>0</v>
          </cell>
          <cell r="JF50">
            <v>0</v>
          </cell>
          <cell r="JG50">
            <v>0</v>
          </cell>
          <cell r="JH50">
            <v>0</v>
          </cell>
          <cell r="JI50">
            <v>0</v>
          </cell>
          <cell r="JJ50">
            <v>0</v>
          </cell>
          <cell r="JK50">
            <v>0</v>
          </cell>
          <cell r="JL50">
            <v>0</v>
          </cell>
          <cell r="JM50">
            <v>0</v>
          </cell>
          <cell r="JN50">
            <v>0</v>
          </cell>
          <cell r="JO50">
            <v>0</v>
          </cell>
          <cell r="JP50">
            <v>0</v>
          </cell>
          <cell r="JQ50">
            <v>0</v>
          </cell>
          <cell r="JR50">
            <v>0</v>
          </cell>
          <cell r="JS50">
            <v>0</v>
          </cell>
          <cell r="JT50">
            <v>0</v>
          </cell>
          <cell r="JU50">
            <v>0</v>
          </cell>
          <cell r="JV50">
            <v>0</v>
          </cell>
          <cell r="JW50">
            <v>0</v>
          </cell>
          <cell r="JX50">
            <v>0</v>
          </cell>
          <cell r="JY50">
            <v>0</v>
          </cell>
          <cell r="JZ50">
            <v>0</v>
          </cell>
          <cell r="KA50">
            <v>0</v>
          </cell>
          <cell r="KB50">
            <v>0</v>
          </cell>
          <cell r="KC50">
            <v>0</v>
          </cell>
          <cell r="KD50">
            <v>0</v>
          </cell>
          <cell r="KE50">
            <v>0</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0</v>
          </cell>
          <cell r="LC50">
            <v>0</v>
          </cell>
          <cell r="LD50">
            <v>0</v>
          </cell>
          <cell r="LE50">
            <v>0</v>
          </cell>
          <cell r="LF50">
            <v>0</v>
          </cell>
          <cell r="LG50">
            <v>0</v>
          </cell>
          <cell r="LH50">
            <v>0</v>
          </cell>
          <cell r="LI50">
            <v>0</v>
          </cell>
          <cell r="LJ50">
            <v>0</v>
          </cell>
          <cell r="LK50">
            <v>0</v>
          </cell>
          <cell r="LL50">
            <v>0</v>
          </cell>
          <cell r="LQ50">
            <v>0</v>
          </cell>
          <cell r="LR50">
            <v>0</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v>2019</v>
          </cell>
          <cell r="OM50">
            <v>2020</v>
          </cell>
          <cell r="ON50">
            <v>2019</v>
          </cell>
          <cell r="OO50">
            <v>2020</v>
          </cell>
          <cell r="OP50" t="str">
            <v>п</v>
          </cell>
          <cell r="OR50">
            <v>0</v>
          </cell>
          <cell r="OT50">
            <v>23.147228506076502</v>
          </cell>
        </row>
        <row r="51">
          <cell r="A51" t="str">
            <v>H_Che83</v>
          </cell>
          <cell r="B51" t="str">
            <v>1.1.4.2</v>
          </cell>
          <cell r="C51" t="str">
            <v>Реконструкция ПС 110 кВ "Цемзавод" (Расширение ОРУ-110кВ с установкой одной линейной ячейки 110кВ) (для технологического присоединения энергопринимающих устройств ВГК Ведучи)</v>
          </cell>
          <cell r="D51" t="str">
            <v>H_Che83</v>
          </cell>
          <cell r="E51">
            <v>23.147228506076502</v>
          </cell>
          <cell r="H51">
            <v>0</v>
          </cell>
          <cell r="J51">
            <v>23.147228506076502</v>
          </cell>
          <cell r="K51">
            <v>23.147228506076502</v>
          </cell>
          <cell r="L51">
            <v>0</v>
          </cell>
          <cell r="M51">
            <v>0</v>
          </cell>
          <cell r="N51">
            <v>0</v>
          </cell>
          <cell r="O51">
            <v>0</v>
          </cell>
          <cell r="P51">
            <v>0</v>
          </cell>
          <cell r="Q51">
            <v>0</v>
          </cell>
          <cell r="R51">
            <v>23.147228506076502</v>
          </cell>
          <cell r="S51">
            <v>0</v>
          </cell>
          <cell r="T51">
            <v>0</v>
          </cell>
          <cell r="U51">
            <v>19.616295344132631</v>
          </cell>
          <cell r="V51">
            <v>0</v>
          </cell>
          <cell r="W51">
            <v>3.5309331619438709</v>
          </cell>
          <cell r="X51">
            <v>0</v>
          </cell>
          <cell r="Y51">
            <v>0</v>
          </cell>
          <cell r="Z51">
            <v>0</v>
          </cell>
          <cell r="AA51">
            <v>0</v>
          </cell>
          <cell r="AB51">
            <v>0</v>
          </cell>
          <cell r="AC51">
            <v>0</v>
          </cell>
          <cell r="AD51">
            <v>0</v>
          </cell>
          <cell r="AE51">
            <v>0</v>
          </cell>
          <cell r="AF51">
            <v>0</v>
          </cell>
          <cell r="AG51">
            <v>0</v>
          </cell>
          <cell r="AH51">
            <v>0</v>
          </cell>
          <cell r="AI51">
            <v>0</v>
          </cell>
          <cell r="AJ51">
            <v>23.147228506076502</v>
          </cell>
          <cell r="AK51">
            <v>0</v>
          </cell>
          <cell r="AL51">
            <v>0</v>
          </cell>
          <cell r="AM51">
            <v>19.616295344132631</v>
          </cell>
          <cell r="AN51">
            <v>0</v>
          </cell>
          <cell r="AO51">
            <v>3.5309331619438709</v>
          </cell>
          <cell r="AP51">
            <v>0</v>
          </cell>
          <cell r="AQ51">
            <v>0</v>
          </cell>
          <cell r="AR51">
            <v>0</v>
          </cell>
          <cell r="AS51">
            <v>0</v>
          </cell>
          <cell r="AT51">
            <v>0</v>
          </cell>
          <cell r="AU51">
            <v>0</v>
          </cell>
          <cell r="AV51">
            <v>23.147228506076502</v>
          </cell>
          <cell r="AW51">
            <v>0</v>
          </cell>
          <cell r="AX51">
            <v>0</v>
          </cell>
          <cell r="AY51">
            <v>19.616295344132631</v>
          </cell>
          <cell r="AZ51">
            <v>0</v>
          </cell>
          <cell r="BA51">
            <v>3.5309331619438709</v>
          </cell>
          <cell r="BB51" t="str">
            <v/>
          </cell>
          <cell r="BC51" t="str">
            <v/>
          </cell>
          <cell r="BD51">
            <v>3</v>
          </cell>
          <cell r="BE51" t="str">
            <v/>
          </cell>
          <cell r="BF51" t="str">
            <v>3</v>
          </cell>
          <cell r="BG51">
            <v>0</v>
          </cell>
          <cell r="BH51">
            <v>0</v>
          </cell>
          <cell r="BI51">
            <v>0</v>
          </cell>
          <cell r="BJ51">
            <v>0</v>
          </cell>
          <cell r="BK51">
            <v>0</v>
          </cell>
          <cell r="BL51">
            <v>0</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0</v>
          </cell>
          <cell r="CF51">
            <v>0</v>
          </cell>
          <cell r="CG51">
            <v>0</v>
          </cell>
          <cell r="CH51">
            <v>0</v>
          </cell>
          <cell r="CI51">
            <v>0</v>
          </cell>
          <cell r="CJ51">
            <v>0</v>
          </cell>
          <cell r="CK51">
            <v>0</v>
          </cell>
          <cell r="CL51">
            <v>0</v>
          </cell>
          <cell r="CM51">
            <v>0</v>
          </cell>
          <cell r="CN51">
            <v>0</v>
          </cell>
          <cell r="CO51">
            <v>0</v>
          </cell>
          <cell r="CP51">
            <v>0</v>
          </cell>
          <cell r="CQ51" t="str">
            <v/>
          </cell>
          <cell r="CR51" t="str">
            <v/>
          </cell>
          <cell r="CS51" t="str">
            <v/>
          </cell>
          <cell r="CT51" t="str">
            <v/>
          </cell>
          <cell r="CU51">
            <v>0</v>
          </cell>
          <cell r="CX51">
            <v>19.616295344132631</v>
          </cell>
          <cell r="CY51">
            <v>1.0071758044793</v>
          </cell>
          <cell r="CZ51">
            <v>4.5870611851938303</v>
          </cell>
          <cell r="DA51">
            <v>10.899099025478799</v>
          </cell>
          <cell r="DB51">
            <v>3.12295932898071</v>
          </cell>
          <cell r="DE51">
            <v>0</v>
          </cell>
          <cell r="DG51">
            <v>19.616295344132631</v>
          </cell>
          <cell r="DH51">
            <v>19.616295344132631</v>
          </cell>
          <cell r="DI51">
            <v>0</v>
          </cell>
          <cell r="DJ51">
            <v>0</v>
          </cell>
          <cell r="DK51">
            <v>0</v>
          </cell>
          <cell r="DL51">
            <v>0</v>
          </cell>
          <cell r="DM51">
            <v>0</v>
          </cell>
          <cell r="DN51">
            <v>19.616295344132631</v>
          </cell>
          <cell r="DS51">
            <v>0</v>
          </cell>
          <cell r="DT51">
            <v>0</v>
          </cell>
          <cell r="DU51">
            <v>19.616295344132631</v>
          </cell>
          <cell r="DV51">
            <v>0</v>
          </cell>
          <cell r="DW51">
            <v>19.616295344132631</v>
          </cell>
          <cell r="DX51" t="str">
            <v/>
          </cell>
          <cell r="DY51" t="str">
            <v/>
          </cell>
          <cell r="DZ51" t="str">
            <v/>
          </cell>
          <cell r="EA51" t="str">
            <v/>
          </cell>
          <cell r="EB51">
            <v>0</v>
          </cell>
          <cell r="EC51">
            <v>0</v>
          </cell>
          <cell r="ED51">
            <v>0</v>
          </cell>
          <cell r="EE51">
            <v>0</v>
          </cell>
          <cell r="EF51">
            <v>0</v>
          </cell>
          <cell r="EG51">
            <v>0</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0</v>
          </cell>
          <cell r="EX51">
            <v>0</v>
          </cell>
          <cell r="EY51">
            <v>0</v>
          </cell>
          <cell r="EZ51">
            <v>0</v>
          </cell>
          <cell r="FA51">
            <v>0</v>
          </cell>
          <cell r="FB51">
            <v>0</v>
          </cell>
          <cell r="FC51">
            <v>0</v>
          </cell>
          <cell r="FD51">
            <v>0</v>
          </cell>
          <cell r="FE51">
            <v>0</v>
          </cell>
          <cell r="FF51">
            <v>0</v>
          </cell>
          <cell r="FG51" t="str">
            <v/>
          </cell>
          <cell r="FH51">
            <v>2</v>
          </cell>
          <cell r="FI51" t="str">
            <v/>
          </cell>
          <cell r="FJ51" t="str">
            <v/>
          </cell>
          <cell r="FK51" t="str">
            <v>2</v>
          </cell>
          <cell r="FN51">
            <v>19.616295344132631</v>
          </cell>
          <cell r="FO51">
            <v>0</v>
          </cell>
          <cell r="FP51">
            <v>0</v>
          </cell>
          <cell r="FQ51">
            <v>0</v>
          </cell>
          <cell r="FR51">
            <v>0</v>
          </cell>
          <cell r="FS51">
            <v>0</v>
          </cell>
          <cell r="FT51">
            <v>0</v>
          </cell>
          <cell r="FU51">
            <v>0</v>
          </cell>
          <cell r="FV51">
            <v>1</v>
          </cell>
          <cell r="FW51">
            <v>0</v>
          </cell>
          <cell r="FX51">
            <v>1</v>
          </cell>
          <cell r="FZ51">
            <v>0</v>
          </cell>
          <cell r="GA51">
            <v>0</v>
          </cell>
          <cell r="GB51">
            <v>0</v>
          </cell>
          <cell r="GC51">
            <v>0</v>
          </cell>
          <cell r="GD51">
            <v>0</v>
          </cell>
          <cell r="GE51">
            <v>0</v>
          </cell>
          <cell r="GF51">
            <v>0</v>
          </cell>
          <cell r="GG51">
            <v>0</v>
          </cell>
          <cell r="GH51">
            <v>0</v>
          </cell>
          <cell r="GI51">
            <v>0</v>
          </cell>
          <cell r="GJ51">
            <v>0</v>
          </cell>
          <cell r="GK51">
            <v>0</v>
          </cell>
          <cell r="GL51">
            <v>0</v>
          </cell>
          <cell r="GM51">
            <v>0</v>
          </cell>
          <cell r="GN51">
            <v>0</v>
          </cell>
          <cell r="GO51">
            <v>0</v>
          </cell>
          <cell r="GP51">
            <v>0</v>
          </cell>
          <cell r="GQ51">
            <v>0</v>
          </cell>
          <cell r="GR51">
            <v>0</v>
          </cell>
          <cell r="GS51">
            <v>0</v>
          </cell>
          <cell r="GT51">
            <v>0</v>
          </cell>
          <cell r="GU51">
            <v>0</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0</v>
          </cell>
          <cell r="HS51">
            <v>0</v>
          </cell>
          <cell r="HT51">
            <v>0</v>
          </cell>
          <cell r="HU51">
            <v>0</v>
          </cell>
          <cell r="HV51">
            <v>0</v>
          </cell>
          <cell r="HW51">
            <v>0</v>
          </cell>
          <cell r="HX51">
            <v>0</v>
          </cell>
          <cell r="HY51">
            <v>0</v>
          </cell>
          <cell r="HZ51">
            <v>0</v>
          </cell>
          <cell r="IA51">
            <v>0</v>
          </cell>
          <cell r="IB51">
            <v>0</v>
          </cell>
          <cell r="IC51">
            <v>0</v>
          </cell>
          <cell r="ID51">
            <v>0</v>
          </cell>
          <cell r="IE51">
            <v>0</v>
          </cell>
          <cell r="IF51">
            <v>0</v>
          </cell>
          <cell r="IG51">
            <v>0</v>
          </cell>
          <cell r="IH51">
            <v>0</v>
          </cell>
          <cell r="II51">
            <v>0</v>
          </cell>
          <cell r="IJ51">
            <v>0</v>
          </cell>
          <cell r="IK51">
            <v>0</v>
          </cell>
          <cell r="IL51">
            <v>0</v>
          </cell>
          <cell r="IM51">
            <v>0</v>
          </cell>
          <cell r="IN51">
            <v>0</v>
          </cell>
          <cell r="IO51">
            <v>0</v>
          </cell>
          <cell r="IP51">
            <v>0</v>
          </cell>
          <cell r="IQ51">
            <v>0</v>
          </cell>
          <cell r="IR51">
            <v>0</v>
          </cell>
          <cell r="IS51">
            <v>0</v>
          </cell>
          <cell r="IT51">
            <v>0</v>
          </cell>
          <cell r="IU51">
            <v>0</v>
          </cell>
          <cell r="IV51">
            <v>0</v>
          </cell>
          <cell r="IW51">
            <v>0</v>
          </cell>
          <cell r="IX51">
            <v>0</v>
          </cell>
          <cell r="IY51">
            <v>0</v>
          </cell>
          <cell r="IZ51">
            <v>0</v>
          </cell>
          <cell r="JA51">
            <v>0</v>
          </cell>
          <cell r="JB51">
            <v>0</v>
          </cell>
          <cell r="JC51">
            <v>0</v>
          </cell>
          <cell r="JD51">
            <v>0</v>
          </cell>
          <cell r="JE51">
            <v>0</v>
          </cell>
          <cell r="JF51">
            <v>0</v>
          </cell>
          <cell r="JG51">
            <v>0</v>
          </cell>
          <cell r="JH51">
            <v>0</v>
          </cell>
          <cell r="JI51">
            <v>0</v>
          </cell>
          <cell r="JJ51">
            <v>0</v>
          </cell>
          <cell r="JK51">
            <v>0</v>
          </cell>
          <cell r="JL51">
            <v>0</v>
          </cell>
          <cell r="JM51">
            <v>0</v>
          </cell>
          <cell r="JN51">
            <v>0</v>
          </cell>
          <cell r="JO51">
            <v>0</v>
          </cell>
          <cell r="JP51">
            <v>0</v>
          </cell>
          <cell r="JQ51">
            <v>0</v>
          </cell>
          <cell r="JR51">
            <v>0</v>
          </cell>
          <cell r="JS51">
            <v>0</v>
          </cell>
          <cell r="JT51">
            <v>0</v>
          </cell>
          <cell r="JU51">
            <v>0</v>
          </cell>
          <cell r="JV51">
            <v>0</v>
          </cell>
          <cell r="JW51">
            <v>0</v>
          </cell>
          <cell r="JX51">
            <v>0</v>
          </cell>
          <cell r="JY51">
            <v>0</v>
          </cell>
          <cell r="JZ51">
            <v>0</v>
          </cell>
          <cell r="KA51">
            <v>0</v>
          </cell>
          <cell r="KB51">
            <v>0</v>
          </cell>
          <cell r="KC51">
            <v>0</v>
          </cell>
          <cell r="KD51">
            <v>0</v>
          </cell>
          <cell r="KE51">
            <v>0</v>
          </cell>
          <cell r="KF51">
            <v>0</v>
          </cell>
          <cell r="KG51">
            <v>0</v>
          </cell>
          <cell r="KH51">
            <v>0</v>
          </cell>
          <cell r="KI51">
            <v>0</v>
          </cell>
          <cell r="KJ51">
            <v>0</v>
          </cell>
          <cell r="KK51">
            <v>0</v>
          </cell>
          <cell r="KL51">
            <v>0</v>
          </cell>
          <cell r="KM51">
            <v>0</v>
          </cell>
          <cell r="KN51">
            <v>0</v>
          </cell>
          <cell r="KO51">
            <v>0</v>
          </cell>
          <cell r="KP51">
            <v>0</v>
          </cell>
          <cell r="KQ51">
            <v>0</v>
          </cell>
          <cell r="KR51">
            <v>0</v>
          </cell>
          <cell r="KS51">
            <v>0</v>
          </cell>
          <cell r="KT51">
            <v>0</v>
          </cell>
          <cell r="KU51">
            <v>0</v>
          </cell>
          <cell r="KV51">
            <v>0</v>
          </cell>
          <cell r="KW51">
            <v>0</v>
          </cell>
          <cell r="KX51">
            <v>0</v>
          </cell>
          <cell r="KY51">
            <v>0</v>
          </cell>
          <cell r="KZ51">
            <v>0</v>
          </cell>
          <cell r="LA51">
            <v>0</v>
          </cell>
          <cell r="LB51">
            <v>0</v>
          </cell>
          <cell r="LC51">
            <v>0</v>
          </cell>
          <cell r="LD51">
            <v>0</v>
          </cell>
          <cell r="LE51">
            <v>0</v>
          </cell>
          <cell r="LF51">
            <v>0</v>
          </cell>
          <cell r="LG51">
            <v>0</v>
          </cell>
          <cell r="LH51">
            <v>0</v>
          </cell>
          <cell r="LI51">
            <v>0</v>
          </cell>
          <cell r="LJ51">
            <v>0</v>
          </cell>
          <cell r="LK51">
            <v>0</v>
          </cell>
          <cell r="LL51">
            <v>0</v>
          </cell>
          <cell r="LQ51">
            <v>0</v>
          </cell>
          <cell r="LR51">
            <v>0</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v>2019</v>
          </cell>
          <cell r="OM51">
            <v>2020</v>
          </cell>
          <cell r="ON51">
            <v>2019</v>
          </cell>
          <cell r="OO51">
            <v>2020</v>
          </cell>
          <cell r="OP51" t="str">
            <v>п</v>
          </cell>
          <cell r="OR51">
            <v>0</v>
          </cell>
          <cell r="OT51">
            <v>23.147228506076502</v>
          </cell>
        </row>
        <row r="52">
          <cell r="A52" t="str">
            <v>Г</v>
          </cell>
          <cell r="B52" t="str">
            <v>1.2</v>
          </cell>
          <cell r="C52" t="str">
            <v>Реконструкция, модернизация, техническое перевооружение всего, в том числе:</v>
          </cell>
          <cell r="D52" t="str">
            <v>Г</v>
          </cell>
          <cell r="E52">
            <v>12.33106106</v>
          </cell>
          <cell r="H52">
            <v>0</v>
          </cell>
          <cell r="J52">
            <v>864.62110393199998</v>
          </cell>
          <cell r="K52">
            <v>12.33106106</v>
          </cell>
          <cell r="L52">
            <v>852.29004287199996</v>
          </cell>
          <cell r="M52">
            <v>0</v>
          </cell>
          <cell r="N52">
            <v>0</v>
          </cell>
          <cell r="O52">
            <v>75.508838269152477</v>
          </cell>
          <cell r="P52">
            <v>178.17639041999999</v>
          </cell>
          <cell r="Q52">
            <v>598.60481432284746</v>
          </cell>
          <cell r="R52">
            <v>11.8</v>
          </cell>
          <cell r="S52">
            <v>0</v>
          </cell>
          <cell r="T52">
            <v>0</v>
          </cell>
          <cell r="U52">
            <v>10</v>
          </cell>
          <cell r="V52">
            <v>0</v>
          </cell>
          <cell r="W52">
            <v>1.8</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11.8</v>
          </cell>
          <cell r="AQ52">
            <v>0</v>
          </cell>
          <cell r="AR52">
            <v>0</v>
          </cell>
          <cell r="AS52">
            <v>10</v>
          </cell>
          <cell r="AT52">
            <v>0</v>
          </cell>
          <cell r="AU52">
            <v>1.8</v>
          </cell>
          <cell r="AV52">
            <v>0</v>
          </cell>
          <cell r="AW52">
            <v>0</v>
          </cell>
          <cell r="AX52">
            <v>0</v>
          </cell>
          <cell r="AY52">
            <v>0</v>
          </cell>
          <cell r="AZ52">
            <v>0</v>
          </cell>
          <cell r="BA52">
            <v>0</v>
          </cell>
          <cell r="BB52" t="str">
            <v/>
          </cell>
          <cell r="BC52" t="str">
            <v/>
          </cell>
          <cell r="BD52" t="str">
            <v/>
          </cell>
          <cell r="BE52">
            <v>4</v>
          </cell>
          <cell r="BF52" t="str">
            <v>4</v>
          </cell>
          <cell r="BG52">
            <v>0</v>
          </cell>
          <cell r="BH52">
            <v>0</v>
          </cell>
          <cell r="BI52">
            <v>0</v>
          </cell>
          <cell r="BJ52">
            <v>0</v>
          </cell>
          <cell r="BK52">
            <v>0</v>
          </cell>
          <cell r="BL52">
            <v>0</v>
          </cell>
          <cell r="BM52">
            <v>0</v>
          </cell>
          <cell r="BN52">
            <v>0</v>
          </cell>
          <cell r="BO52">
            <v>0</v>
          </cell>
          <cell r="BP52">
            <v>0</v>
          </cell>
          <cell r="BQ52">
            <v>0</v>
          </cell>
          <cell r="BR52">
            <v>0</v>
          </cell>
          <cell r="BS52">
            <v>0</v>
          </cell>
          <cell r="BT52">
            <v>0</v>
          </cell>
          <cell r="BU52">
            <v>0</v>
          </cell>
          <cell r="BV52">
            <v>0</v>
          </cell>
          <cell r="BW52">
            <v>0</v>
          </cell>
          <cell r="BX52">
            <v>0</v>
          </cell>
          <cell r="BY52">
            <v>0</v>
          </cell>
          <cell r="BZ52">
            <v>0</v>
          </cell>
          <cell r="CA52">
            <v>0</v>
          </cell>
          <cell r="CB52">
            <v>0</v>
          </cell>
          <cell r="CC52">
            <v>0</v>
          </cell>
          <cell r="CD52">
            <v>0</v>
          </cell>
          <cell r="CE52">
            <v>0</v>
          </cell>
          <cell r="CF52">
            <v>0</v>
          </cell>
          <cell r="CG52">
            <v>0</v>
          </cell>
          <cell r="CH52">
            <v>0</v>
          </cell>
          <cell r="CI52">
            <v>0</v>
          </cell>
          <cell r="CJ52">
            <v>0</v>
          </cell>
          <cell r="CK52">
            <v>0</v>
          </cell>
          <cell r="CL52">
            <v>0</v>
          </cell>
          <cell r="CM52">
            <v>0</v>
          </cell>
          <cell r="CN52">
            <v>0</v>
          </cell>
          <cell r="CO52">
            <v>0</v>
          </cell>
          <cell r="CP52">
            <v>0</v>
          </cell>
          <cell r="CQ52" t="str">
            <v/>
          </cell>
          <cell r="CR52" t="str">
            <v/>
          </cell>
          <cell r="CS52" t="str">
            <v/>
          </cell>
          <cell r="CT52" t="str">
            <v/>
          </cell>
          <cell r="CU52">
            <v>0</v>
          </cell>
          <cell r="CX52">
            <v>3812.2178934788185</v>
          </cell>
          <cell r="CY52">
            <v>572.7289210797162</v>
          </cell>
          <cell r="CZ52">
            <v>1552.4358180467182</v>
          </cell>
          <cell r="DA52">
            <v>1396.6332410204841</v>
          </cell>
          <cell r="DB52">
            <v>351.73938608438334</v>
          </cell>
          <cell r="DE52">
            <v>0.44255088999999997</v>
          </cell>
          <cell r="DG52">
            <v>617.01871443999994</v>
          </cell>
          <cell r="DH52">
            <v>10.44255089</v>
          </cell>
          <cell r="DI52">
            <v>606.57616354999993</v>
          </cell>
          <cell r="DJ52">
            <v>38.906113530000006</v>
          </cell>
          <cell r="DK52">
            <v>197.33895278</v>
          </cell>
          <cell r="DL52">
            <v>344.75768944999993</v>
          </cell>
          <cell r="DM52">
            <v>25.573407790000001</v>
          </cell>
          <cell r="DN52">
            <v>277.00832313952753</v>
          </cell>
          <cell r="DS52">
            <v>142.68802315457594</v>
          </cell>
          <cell r="DT52">
            <v>56.493174655273869</v>
          </cell>
          <cell r="DU52">
            <v>49.232590688265262</v>
          </cell>
          <cell r="DV52">
            <v>28.594534641412469</v>
          </cell>
          <cell r="DW52">
            <v>49.232590688265262</v>
          </cell>
          <cell r="DX52" t="str">
            <v/>
          </cell>
          <cell r="DY52">
            <v>2</v>
          </cell>
          <cell r="DZ52" t="str">
            <v/>
          </cell>
          <cell r="EA52" t="str">
            <v/>
          </cell>
          <cell r="EB52" t="str">
            <v>2</v>
          </cell>
          <cell r="EC52">
            <v>870.93788626000003</v>
          </cell>
          <cell r="ED52">
            <v>346.03663713000003</v>
          </cell>
          <cell r="EE52">
            <v>488.22764986999994</v>
          </cell>
          <cell r="EF52">
            <v>24.389055679999998</v>
          </cell>
          <cell r="EG52">
            <v>12.284543580000001</v>
          </cell>
          <cell r="EH52">
            <v>323.89559782000003</v>
          </cell>
          <cell r="EI52">
            <v>224.59279934</v>
          </cell>
          <cell r="EJ52">
            <v>95.952902250000008</v>
          </cell>
          <cell r="EK52">
            <v>0</v>
          </cell>
          <cell r="EL52">
            <v>3.3498962299999997</v>
          </cell>
          <cell r="EM52">
            <v>547.04228843999999</v>
          </cell>
          <cell r="EN52">
            <v>121.44383779</v>
          </cell>
          <cell r="EO52">
            <v>392.27474761999997</v>
          </cell>
          <cell r="EP52">
            <v>24.389055679999998</v>
          </cell>
          <cell r="EQ52">
            <v>8.9346473500000005</v>
          </cell>
          <cell r="ER52">
            <v>0</v>
          </cell>
          <cell r="ES52">
            <v>0</v>
          </cell>
          <cell r="ET52">
            <v>0</v>
          </cell>
          <cell r="EU52">
            <v>0</v>
          </cell>
          <cell r="EV52">
            <v>0</v>
          </cell>
          <cell r="EW52">
            <v>0</v>
          </cell>
          <cell r="EX52">
            <v>0</v>
          </cell>
          <cell r="EY52">
            <v>0</v>
          </cell>
          <cell r="EZ52">
            <v>0</v>
          </cell>
          <cell r="FA52">
            <v>0</v>
          </cell>
          <cell r="FB52">
            <v>0</v>
          </cell>
          <cell r="FC52">
            <v>0</v>
          </cell>
          <cell r="FD52">
            <v>0</v>
          </cell>
          <cell r="FE52">
            <v>0</v>
          </cell>
          <cell r="FF52">
            <v>0</v>
          </cell>
          <cell r="FG52" t="str">
            <v/>
          </cell>
          <cell r="FH52">
            <v>2</v>
          </cell>
          <cell r="FI52" t="str">
            <v/>
          </cell>
          <cell r="FJ52" t="str">
            <v/>
          </cell>
          <cell r="FK52" t="str">
            <v>2</v>
          </cell>
          <cell r="FN52">
            <v>3102.5564480438834</v>
          </cell>
          <cell r="FO52">
            <v>0</v>
          </cell>
          <cell r="FP52">
            <v>175.58</v>
          </cell>
          <cell r="FQ52">
            <v>0</v>
          </cell>
          <cell r="FR52">
            <v>697.62100000000009</v>
          </cell>
          <cell r="FS52">
            <v>695.62100000000009</v>
          </cell>
          <cell r="FT52">
            <v>2</v>
          </cell>
          <cell r="FU52">
            <v>0</v>
          </cell>
          <cell r="FV52">
            <v>162</v>
          </cell>
          <cell r="FW52">
            <v>0</v>
          </cell>
          <cell r="FX52">
            <v>162</v>
          </cell>
          <cell r="FZ52">
            <v>604.26295830000004</v>
          </cell>
          <cell r="GA52">
            <v>0</v>
          </cell>
          <cell r="GB52">
            <v>10.842000000000002</v>
          </cell>
          <cell r="GC52">
            <v>0</v>
          </cell>
          <cell r="GD52">
            <v>18.175000000000001</v>
          </cell>
          <cell r="GE52">
            <v>18.175000000000001</v>
          </cell>
          <cell r="GF52">
            <v>0</v>
          </cell>
          <cell r="GG52">
            <v>0</v>
          </cell>
          <cell r="GH52">
            <v>112</v>
          </cell>
          <cell r="GI52">
            <v>0</v>
          </cell>
          <cell r="GJ52">
            <v>112</v>
          </cell>
          <cell r="GK52">
            <v>514.82344348999948</v>
          </cell>
          <cell r="GL52">
            <v>0</v>
          </cell>
          <cell r="GM52">
            <v>0</v>
          </cell>
          <cell r="GN52">
            <v>0</v>
          </cell>
          <cell r="GO52">
            <v>59.307000000000002</v>
          </cell>
          <cell r="GP52">
            <v>59.307000000000002</v>
          </cell>
          <cell r="GQ52">
            <v>0</v>
          </cell>
          <cell r="GR52">
            <v>0</v>
          </cell>
          <cell r="GS52">
            <v>1</v>
          </cell>
          <cell r="GT52">
            <v>0</v>
          </cell>
          <cell r="GU52">
            <v>1</v>
          </cell>
          <cell r="GV52">
            <v>475.62674384858701</v>
          </cell>
          <cell r="GW52">
            <v>0</v>
          </cell>
          <cell r="GX52">
            <v>0</v>
          </cell>
          <cell r="GY52">
            <v>0</v>
          </cell>
          <cell r="GZ52">
            <v>53</v>
          </cell>
          <cell r="HA52">
            <v>53</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0</v>
          </cell>
          <cell r="HS52">
            <v>0</v>
          </cell>
          <cell r="HT52">
            <v>0</v>
          </cell>
          <cell r="HU52">
            <v>0</v>
          </cell>
          <cell r="HV52">
            <v>0</v>
          </cell>
          <cell r="HW52">
            <v>0</v>
          </cell>
          <cell r="HX52">
            <v>0</v>
          </cell>
          <cell r="HY52">
            <v>0</v>
          </cell>
          <cell r="HZ52">
            <v>0</v>
          </cell>
          <cell r="IA52">
            <v>0</v>
          </cell>
          <cell r="IB52">
            <v>0</v>
          </cell>
          <cell r="IC52">
            <v>39.196699641412465</v>
          </cell>
          <cell r="ID52">
            <v>0</v>
          </cell>
          <cell r="IE52">
            <v>0</v>
          </cell>
          <cell r="IF52">
            <v>0</v>
          </cell>
          <cell r="IG52">
            <v>0</v>
          </cell>
          <cell r="IH52">
            <v>6.3069999999999995</v>
          </cell>
          <cell r="II52">
            <v>0</v>
          </cell>
          <cell r="IJ52">
            <v>0</v>
          </cell>
          <cell r="IK52">
            <v>0</v>
          </cell>
          <cell r="IL52">
            <v>0</v>
          </cell>
          <cell r="IM52">
            <v>0</v>
          </cell>
          <cell r="IN52">
            <v>0</v>
          </cell>
          <cell r="IO52">
            <v>0</v>
          </cell>
          <cell r="IP52">
            <v>0</v>
          </cell>
          <cell r="IQ52">
            <v>0</v>
          </cell>
          <cell r="IR52">
            <v>0</v>
          </cell>
          <cell r="IS52">
            <v>0</v>
          </cell>
          <cell r="IT52">
            <v>0</v>
          </cell>
          <cell r="IU52">
            <v>0</v>
          </cell>
          <cell r="IV52">
            <v>0</v>
          </cell>
          <cell r="IW52">
            <v>0</v>
          </cell>
          <cell r="IX52">
            <v>0</v>
          </cell>
          <cell r="IY52">
            <v>104.98333589000001</v>
          </cell>
          <cell r="IZ52">
            <v>0</v>
          </cell>
          <cell r="JA52">
            <v>0</v>
          </cell>
          <cell r="JB52">
            <v>0</v>
          </cell>
          <cell r="JC52">
            <v>4.1915000000000004</v>
          </cell>
          <cell r="JD52">
            <v>4.1915000000000004</v>
          </cell>
          <cell r="JE52">
            <v>0</v>
          </cell>
          <cell r="JF52">
            <v>0</v>
          </cell>
          <cell r="JG52">
            <v>3</v>
          </cell>
          <cell r="JH52">
            <v>0</v>
          </cell>
          <cell r="JI52">
            <v>3</v>
          </cell>
          <cell r="JJ52">
            <v>2.0477729099999999</v>
          </cell>
          <cell r="JK52">
            <v>0</v>
          </cell>
          <cell r="JL52">
            <v>0</v>
          </cell>
          <cell r="JM52">
            <v>0</v>
          </cell>
          <cell r="JN52">
            <v>0.73250000000000004</v>
          </cell>
          <cell r="JO52">
            <v>0.73250000000000004</v>
          </cell>
          <cell r="JP52">
            <v>0</v>
          </cell>
          <cell r="JQ52">
            <v>0</v>
          </cell>
          <cell r="JR52">
            <v>0</v>
          </cell>
          <cell r="JS52">
            <v>0</v>
          </cell>
          <cell r="JT52">
            <v>0</v>
          </cell>
          <cell r="JU52">
            <v>102.93556298</v>
          </cell>
          <cell r="JV52">
            <v>0</v>
          </cell>
          <cell r="JW52">
            <v>0</v>
          </cell>
          <cell r="JX52">
            <v>0</v>
          </cell>
          <cell r="JY52">
            <v>3.4590000000000001</v>
          </cell>
          <cell r="JZ52">
            <v>3.4590000000000001</v>
          </cell>
          <cell r="KA52">
            <v>0</v>
          </cell>
          <cell r="KB52">
            <v>0</v>
          </cell>
          <cell r="KC52">
            <v>3</v>
          </cell>
          <cell r="KD52">
            <v>0</v>
          </cell>
          <cell r="KE52">
            <v>3</v>
          </cell>
          <cell r="KF52">
            <v>0</v>
          </cell>
          <cell r="KG52">
            <v>0</v>
          </cell>
          <cell r="KH52">
            <v>0</v>
          </cell>
          <cell r="KI52">
            <v>0</v>
          </cell>
          <cell r="KJ52">
            <v>0</v>
          </cell>
          <cell r="KK52">
            <v>0</v>
          </cell>
          <cell r="KL52">
            <v>0</v>
          </cell>
          <cell r="KM52">
            <v>0</v>
          </cell>
          <cell r="KN52">
            <v>0</v>
          </cell>
          <cell r="KO52">
            <v>0</v>
          </cell>
          <cell r="KP52">
            <v>0</v>
          </cell>
          <cell r="KQ52">
            <v>0</v>
          </cell>
          <cell r="KR52">
            <v>0</v>
          </cell>
          <cell r="KS52">
            <v>0</v>
          </cell>
          <cell r="KT52">
            <v>0</v>
          </cell>
          <cell r="KU52">
            <v>0</v>
          </cell>
          <cell r="KV52">
            <v>0</v>
          </cell>
          <cell r="KW52">
            <v>0</v>
          </cell>
          <cell r="KX52">
            <v>0</v>
          </cell>
          <cell r="KY52">
            <v>0</v>
          </cell>
          <cell r="KZ52">
            <v>0</v>
          </cell>
          <cell r="LA52">
            <v>0</v>
          </cell>
          <cell r="LB52">
            <v>0</v>
          </cell>
          <cell r="LC52">
            <v>0</v>
          </cell>
          <cell r="LD52">
            <v>0</v>
          </cell>
          <cell r="LE52">
            <v>0</v>
          </cell>
          <cell r="LF52">
            <v>0</v>
          </cell>
          <cell r="LG52">
            <v>0</v>
          </cell>
          <cell r="LH52">
            <v>0</v>
          </cell>
          <cell r="LI52">
            <v>0</v>
          </cell>
          <cell r="LJ52">
            <v>0</v>
          </cell>
          <cell r="LK52">
            <v>0</v>
          </cell>
          <cell r="LL52">
            <v>0</v>
          </cell>
          <cell r="LQ52">
            <v>0</v>
          </cell>
          <cell r="LR52">
            <v>0</v>
          </cell>
          <cell r="LS52">
            <v>0</v>
          </cell>
          <cell r="LT52">
            <v>0</v>
          </cell>
          <cell r="LU52">
            <v>0</v>
          </cell>
          <cell r="LX52">
            <v>0</v>
          </cell>
          <cell r="LY52">
            <v>0</v>
          </cell>
          <cell r="LZ52">
            <v>0</v>
          </cell>
          <cell r="MA52">
            <v>0</v>
          </cell>
          <cell r="MB52">
            <v>0</v>
          </cell>
          <cell r="MC52">
            <v>0</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0</v>
          </cell>
          <cell r="MX52">
            <v>0</v>
          </cell>
          <cell r="MY52">
            <v>0</v>
          </cell>
          <cell r="MZ52">
            <v>0</v>
          </cell>
          <cell r="NA52">
            <v>0</v>
          </cell>
          <cell r="NB52">
            <v>0</v>
          </cell>
          <cell r="NC52">
            <v>0</v>
          </cell>
          <cell r="ND52">
            <v>0</v>
          </cell>
          <cell r="NE52">
            <v>0</v>
          </cell>
          <cell r="NF52">
            <v>0</v>
          </cell>
          <cell r="NG52">
            <v>0</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0</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v>0</v>
          </cell>
          <cell r="OM52">
            <v>0</v>
          </cell>
          <cell r="ON52">
            <v>0</v>
          </cell>
          <cell r="OO52">
            <v>0</v>
          </cell>
          <cell r="OP52">
            <v>0</v>
          </cell>
          <cell r="OR52">
            <v>0</v>
          </cell>
          <cell r="OT52">
            <v>2031.6875938646697</v>
          </cell>
        </row>
        <row r="53">
          <cell r="A53" t="str">
            <v>Г</v>
          </cell>
          <cell r="B53" t="str">
            <v>1.2.1</v>
          </cell>
          <cell r="C53" t="str">
            <v>Реконструкция, модернизация, техническое перевооружение  трансформаторных и иных подстанций, распределительных пунктов, всего, в том числе:</v>
          </cell>
          <cell r="D53" t="str">
            <v>Г</v>
          </cell>
          <cell r="E53">
            <v>0.53106105999999997</v>
          </cell>
          <cell r="H53">
            <v>0</v>
          </cell>
          <cell r="J53">
            <v>852.82110393199991</v>
          </cell>
          <cell r="K53">
            <v>0.53106105999999997</v>
          </cell>
          <cell r="L53">
            <v>852.29004287199996</v>
          </cell>
          <cell r="M53">
            <v>0</v>
          </cell>
          <cell r="N53">
            <v>0</v>
          </cell>
          <cell r="O53">
            <v>75.508838269152477</v>
          </cell>
          <cell r="P53">
            <v>178.17639041999999</v>
          </cell>
          <cell r="Q53">
            <v>598.60481432284746</v>
          </cell>
          <cell r="R53">
            <v>0</v>
          </cell>
          <cell r="S53">
            <v>0</v>
          </cell>
          <cell r="T53">
            <v>0</v>
          </cell>
          <cell r="U53">
            <v>0</v>
          </cell>
          <cell r="V53">
            <v>0</v>
          </cell>
          <cell r="W53">
            <v>0</v>
          </cell>
          <cell r="X53">
            <v>0</v>
          </cell>
          <cell r="Y53">
            <v>0</v>
          </cell>
          <cell r="Z53">
            <v>0</v>
          </cell>
          <cell r="AA53">
            <v>0</v>
          </cell>
          <cell r="AB53">
            <v>0</v>
          </cell>
          <cell r="AC53">
            <v>0</v>
          </cell>
          <cell r="AD53">
            <v>0</v>
          </cell>
          <cell r="AE53">
            <v>0</v>
          </cell>
          <cell r="AF53">
            <v>0</v>
          </cell>
          <cell r="AG53">
            <v>0</v>
          </cell>
          <cell r="AH53">
            <v>0</v>
          </cell>
          <cell r="AI53">
            <v>0</v>
          </cell>
          <cell r="AJ53">
            <v>0</v>
          </cell>
          <cell r="AK53">
            <v>0</v>
          </cell>
          <cell r="AL53">
            <v>0</v>
          </cell>
          <cell r="AM53">
            <v>0</v>
          </cell>
          <cell r="AN53">
            <v>0</v>
          </cell>
          <cell r="AO53">
            <v>0</v>
          </cell>
          <cell r="AP53">
            <v>0</v>
          </cell>
          <cell r="AQ53">
            <v>0</v>
          </cell>
          <cell r="AR53">
            <v>0</v>
          </cell>
          <cell r="AS53">
            <v>0</v>
          </cell>
          <cell r="AT53">
            <v>0</v>
          </cell>
          <cell r="AU53">
            <v>0</v>
          </cell>
          <cell r="AV53">
            <v>0</v>
          </cell>
          <cell r="AW53">
            <v>0</v>
          </cell>
          <cell r="AX53">
            <v>0</v>
          </cell>
          <cell r="AY53">
            <v>0</v>
          </cell>
          <cell r="AZ53">
            <v>0</v>
          </cell>
          <cell r="BA53">
            <v>0</v>
          </cell>
          <cell r="BB53" t="str">
            <v/>
          </cell>
          <cell r="BC53" t="str">
            <v/>
          </cell>
          <cell r="BD53" t="str">
            <v/>
          </cell>
          <cell r="BE53" t="str">
            <v/>
          </cell>
          <cell r="BF53">
            <v>0</v>
          </cell>
          <cell r="BG53">
            <v>0</v>
          </cell>
          <cell r="BH53">
            <v>0</v>
          </cell>
          <cell r="BI53">
            <v>0</v>
          </cell>
          <cell r="BJ53">
            <v>0</v>
          </cell>
          <cell r="BK53">
            <v>0</v>
          </cell>
          <cell r="BL53">
            <v>0</v>
          </cell>
          <cell r="BM53">
            <v>0</v>
          </cell>
          <cell r="BN53">
            <v>0</v>
          </cell>
          <cell r="BO53">
            <v>0</v>
          </cell>
          <cell r="BP53">
            <v>0</v>
          </cell>
          <cell r="BQ53">
            <v>0</v>
          </cell>
          <cell r="BR53">
            <v>0</v>
          </cell>
          <cell r="BS53">
            <v>0</v>
          </cell>
          <cell r="BT53">
            <v>0</v>
          </cell>
          <cell r="BU53">
            <v>0</v>
          </cell>
          <cell r="BV53">
            <v>0</v>
          </cell>
          <cell r="BW53">
            <v>0</v>
          </cell>
          <cell r="BX53">
            <v>0</v>
          </cell>
          <cell r="BY53">
            <v>0</v>
          </cell>
          <cell r="BZ53">
            <v>0</v>
          </cell>
          <cell r="CA53">
            <v>0</v>
          </cell>
          <cell r="CB53">
            <v>0</v>
          </cell>
          <cell r="CC53">
            <v>0</v>
          </cell>
          <cell r="CD53">
            <v>0</v>
          </cell>
          <cell r="CE53">
            <v>0</v>
          </cell>
          <cell r="CF53">
            <v>0</v>
          </cell>
          <cell r="CG53">
            <v>0</v>
          </cell>
          <cell r="CH53">
            <v>0</v>
          </cell>
          <cell r="CI53">
            <v>0</v>
          </cell>
          <cell r="CJ53">
            <v>0</v>
          </cell>
          <cell r="CK53">
            <v>0</v>
          </cell>
          <cell r="CL53">
            <v>0</v>
          </cell>
          <cell r="CM53">
            <v>0</v>
          </cell>
          <cell r="CN53">
            <v>0</v>
          </cell>
          <cell r="CO53">
            <v>0</v>
          </cell>
          <cell r="CP53">
            <v>0</v>
          </cell>
          <cell r="CQ53" t="str">
            <v/>
          </cell>
          <cell r="CR53" t="str">
            <v/>
          </cell>
          <cell r="CS53" t="str">
            <v/>
          </cell>
          <cell r="CT53" t="str">
            <v/>
          </cell>
          <cell r="CU53">
            <v>0</v>
          </cell>
          <cell r="CX53">
            <v>3812.2178934788185</v>
          </cell>
          <cell r="CY53">
            <v>572.7289210797162</v>
          </cell>
          <cell r="CZ53">
            <v>1552.4358180467182</v>
          </cell>
          <cell r="DA53">
            <v>1396.6332410204841</v>
          </cell>
          <cell r="DB53">
            <v>351.73938608438334</v>
          </cell>
          <cell r="DE53">
            <v>0.44255088999999997</v>
          </cell>
          <cell r="DG53">
            <v>607.01871443999994</v>
          </cell>
          <cell r="DH53">
            <v>0.44255088999999997</v>
          </cell>
          <cell r="DI53">
            <v>606.57616354999993</v>
          </cell>
          <cell r="DJ53">
            <v>38.906113530000006</v>
          </cell>
          <cell r="DK53">
            <v>197.33895278</v>
          </cell>
          <cell r="DL53">
            <v>344.75768944999993</v>
          </cell>
          <cell r="DM53">
            <v>25.573407790000001</v>
          </cell>
          <cell r="DN53">
            <v>277.00832313952753</v>
          </cell>
          <cell r="DS53">
            <v>142.68802315457594</v>
          </cell>
          <cell r="DT53">
            <v>56.493174655273869</v>
          </cell>
          <cell r="DU53">
            <v>49.232590688265262</v>
          </cell>
          <cell r="DV53">
            <v>28.594534641412469</v>
          </cell>
          <cell r="DW53">
            <v>49.232590688265262</v>
          </cell>
          <cell r="DX53" t="str">
            <v/>
          </cell>
          <cell r="DY53">
            <v>2</v>
          </cell>
          <cell r="DZ53" t="str">
            <v/>
          </cell>
          <cell r="EA53" t="str">
            <v/>
          </cell>
          <cell r="EB53" t="str">
            <v>2</v>
          </cell>
          <cell r="EC53">
            <v>870.93788626000003</v>
          </cell>
          <cell r="ED53">
            <v>346.03663713000003</v>
          </cell>
          <cell r="EE53">
            <v>488.22764986999994</v>
          </cell>
          <cell r="EF53">
            <v>24.389055679999998</v>
          </cell>
          <cell r="EG53">
            <v>12.284543580000001</v>
          </cell>
          <cell r="EH53">
            <v>323.89559782000003</v>
          </cell>
          <cell r="EI53">
            <v>224.59279934</v>
          </cell>
          <cell r="EJ53">
            <v>95.952902250000008</v>
          </cell>
          <cell r="EK53">
            <v>0</v>
          </cell>
          <cell r="EL53">
            <v>3.3498962299999997</v>
          </cell>
          <cell r="EM53">
            <v>547.04228843999999</v>
          </cell>
          <cell r="EN53">
            <v>121.44383779</v>
          </cell>
          <cell r="EO53">
            <v>392.27474761999997</v>
          </cell>
          <cell r="EP53">
            <v>24.389055679999998</v>
          </cell>
          <cell r="EQ53">
            <v>8.9346473500000005</v>
          </cell>
          <cell r="ER53">
            <v>0</v>
          </cell>
          <cell r="ES53">
            <v>0</v>
          </cell>
          <cell r="ET53">
            <v>0</v>
          </cell>
          <cell r="EU53">
            <v>0</v>
          </cell>
          <cell r="EV53">
            <v>0</v>
          </cell>
          <cell r="EW53">
            <v>0</v>
          </cell>
          <cell r="EX53">
            <v>0</v>
          </cell>
          <cell r="EY53">
            <v>0</v>
          </cell>
          <cell r="EZ53">
            <v>0</v>
          </cell>
          <cell r="FA53">
            <v>0</v>
          </cell>
          <cell r="FB53">
            <v>0</v>
          </cell>
          <cell r="FC53">
            <v>0</v>
          </cell>
          <cell r="FD53">
            <v>0</v>
          </cell>
          <cell r="FE53">
            <v>0</v>
          </cell>
          <cell r="FF53">
            <v>0</v>
          </cell>
          <cell r="FG53" t="str">
            <v/>
          </cell>
          <cell r="FH53" t="str">
            <v/>
          </cell>
          <cell r="FI53" t="str">
            <v/>
          </cell>
          <cell r="FJ53" t="str">
            <v/>
          </cell>
          <cell r="FK53">
            <v>0</v>
          </cell>
          <cell r="FN53">
            <v>3102.5564480438834</v>
          </cell>
          <cell r="FO53">
            <v>0</v>
          </cell>
          <cell r="FP53">
            <v>175.58</v>
          </cell>
          <cell r="FQ53">
            <v>0</v>
          </cell>
          <cell r="FR53">
            <v>697.62100000000009</v>
          </cell>
          <cell r="FS53">
            <v>695.62100000000009</v>
          </cell>
          <cell r="FT53">
            <v>2</v>
          </cell>
          <cell r="FU53">
            <v>0</v>
          </cell>
          <cell r="FV53">
            <v>162</v>
          </cell>
          <cell r="FW53">
            <v>0</v>
          </cell>
          <cell r="FX53">
            <v>162</v>
          </cell>
          <cell r="FZ53">
            <v>604.26295830000004</v>
          </cell>
          <cell r="GA53">
            <v>0</v>
          </cell>
          <cell r="GB53">
            <v>10.842000000000002</v>
          </cell>
          <cell r="GC53">
            <v>0</v>
          </cell>
          <cell r="GD53">
            <v>18.175000000000001</v>
          </cell>
          <cell r="GE53">
            <v>18.175000000000001</v>
          </cell>
          <cell r="GF53">
            <v>0</v>
          </cell>
          <cell r="GG53">
            <v>0</v>
          </cell>
          <cell r="GH53">
            <v>112</v>
          </cell>
          <cell r="GI53">
            <v>0</v>
          </cell>
          <cell r="GJ53">
            <v>112</v>
          </cell>
          <cell r="GK53">
            <v>514.82344348999948</v>
          </cell>
          <cell r="GL53">
            <v>0</v>
          </cell>
          <cell r="GM53">
            <v>0</v>
          </cell>
          <cell r="GN53">
            <v>0</v>
          </cell>
          <cell r="GO53">
            <v>59.307000000000002</v>
          </cell>
          <cell r="GP53">
            <v>59.307000000000002</v>
          </cell>
          <cell r="GQ53">
            <v>0</v>
          </cell>
          <cell r="GR53">
            <v>0</v>
          </cell>
          <cell r="GS53">
            <v>1</v>
          </cell>
          <cell r="GT53">
            <v>0</v>
          </cell>
          <cell r="GU53">
            <v>1</v>
          </cell>
          <cell r="GV53">
            <v>475.62674384858701</v>
          </cell>
          <cell r="GW53">
            <v>0</v>
          </cell>
          <cell r="GX53">
            <v>0</v>
          </cell>
          <cell r="GY53">
            <v>0</v>
          </cell>
          <cell r="GZ53">
            <v>53</v>
          </cell>
          <cell r="HA53">
            <v>53</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39.196699641412465</v>
          </cell>
          <cell r="ID53">
            <v>0</v>
          </cell>
          <cell r="IE53">
            <v>0</v>
          </cell>
          <cell r="IF53">
            <v>0</v>
          </cell>
          <cell r="IG53">
            <v>0</v>
          </cell>
          <cell r="IH53">
            <v>6.3069999999999995</v>
          </cell>
          <cell r="II53">
            <v>0</v>
          </cell>
          <cell r="IJ53">
            <v>0</v>
          </cell>
          <cell r="IK53">
            <v>0</v>
          </cell>
          <cell r="IL53">
            <v>0</v>
          </cell>
          <cell r="IM53">
            <v>0</v>
          </cell>
          <cell r="IN53">
            <v>0</v>
          </cell>
          <cell r="IO53">
            <v>0</v>
          </cell>
          <cell r="IP53">
            <v>0</v>
          </cell>
          <cell r="IQ53">
            <v>0</v>
          </cell>
          <cell r="IR53">
            <v>0</v>
          </cell>
          <cell r="IS53">
            <v>0</v>
          </cell>
          <cell r="IT53">
            <v>0</v>
          </cell>
          <cell r="IU53">
            <v>0</v>
          </cell>
          <cell r="IV53">
            <v>0</v>
          </cell>
          <cell r="IW53">
            <v>0</v>
          </cell>
          <cell r="IX53">
            <v>0</v>
          </cell>
          <cell r="IY53">
            <v>104.98333589000001</v>
          </cell>
          <cell r="IZ53">
            <v>0</v>
          </cell>
          <cell r="JA53">
            <v>0</v>
          </cell>
          <cell r="JB53">
            <v>0</v>
          </cell>
          <cell r="JC53">
            <v>4.1915000000000004</v>
          </cell>
          <cell r="JD53">
            <v>4.1915000000000004</v>
          </cell>
          <cell r="JE53">
            <v>0</v>
          </cell>
          <cell r="JF53">
            <v>0</v>
          </cell>
          <cell r="JG53">
            <v>3</v>
          </cell>
          <cell r="JH53">
            <v>0</v>
          </cell>
          <cell r="JI53">
            <v>3</v>
          </cell>
          <cell r="JJ53">
            <v>2.0477729099999999</v>
          </cell>
          <cell r="JK53">
            <v>0</v>
          </cell>
          <cell r="JL53">
            <v>0</v>
          </cell>
          <cell r="JM53">
            <v>0</v>
          </cell>
          <cell r="JN53">
            <v>0.73250000000000004</v>
          </cell>
          <cell r="JO53">
            <v>0.73250000000000004</v>
          </cell>
          <cell r="JP53">
            <v>0</v>
          </cell>
          <cell r="JQ53">
            <v>0</v>
          </cell>
          <cell r="JR53">
            <v>0</v>
          </cell>
          <cell r="JS53">
            <v>0</v>
          </cell>
          <cell r="JT53">
            <v>0</v>
          </cell>
          <cell r="JU53">
            <v>102.93556298</v>
          </cell>
          <cell r="JV53">
            <v>0</v>
          </cell>
          <cell r="JW53">
            <v>0</v>
          </cell>
          <cell r="JX53">
            <v>0</v>
          </cell>
          <cell r="JY53">
            <v>3.4590000000000001</v>
          </cell>
          <cell r="JZ53">
            <v>3.4590000000000001</v>
          </cell>
          <cell r="KA53">
            <v>0</v>
          </cell>
          <cell r="KB53">
            <v>0</v>
          </cell>
          <cell r="KC53">
            <v>3</v>
          </cell>
          <cell r="KD53">
            <v>0</v>
          </cell>
          <cell r="KE53">
            <v>3</v>
          </cell>
          <cell r="KF53">
            <v>0</v>
          </cell>
          <cell r="KG53">
            <v>0</v>
          </cell>
          <cell r="KH53">
            <v>0</v>
          </cell>
          <cell r="KI53">
            <v>0</v>
          </cell>
          <cell r="KJ53">
            <v>0</v>
          </cell>
          <cell r="KK53">
            <v>0</v>
          </cell>
          <cell r="KL53">
            <v>0</v>
          </cell>
          <cell r="KM53">
            <v>0</v>
          </cell>
          <cell r="KN53">
            <v>0</v>
          </cell>
          <cell r="KO53">
            <v>0</v>
          </cell>
          <cell r="KP53">
            <v>0</v>
          </cell>
          <cell r="KQ53">
            <v>0</v>
          </cell>
          <cell r="KR53">
            <v>0</v>
          </cell>
          <cell r="KS53">
            <v>0</v>
          </cell>
          <cell r="KT53">
            <v>0</v>
          </cell>
          <cell r="KU53">
            <v>0</v>
          </cell>
          <cell r="KV53">
            <v>0</v>
          </cell>
          <cell r="KW53">
            <v>0</v>
          </cell>
          <cell r="KX53">
            <v>0</v>
          </cell>
          <cell r="KY53">
            <v>0</v>
          </cell>
          <cell r="KZ53">
            <v>0</v>
          </cell>
          <cell r="LA53">
            <v>0</v>
          </cell>
          <cell r="LB53">
            <v>0</v>
          </cell>
          <cell r="LC53">
            <v>0</v>
          </cell>
          <cell r="LD53">
            <v>0</v>
          </cell>
          <cell r="LE53">
            <v>0</v>
          </cell>
          <cell r="LF53">
            <v>0</v>
          </cell>
          <cell r="LG53">
            <v>0</v>
          </cell>
          <cell r="LH53">
            <v>0</v>
          </cell>
          <cell r="LI53">
            <v>0</v>
          </cell>
          <cell r="LJ53">
            <v>0</v>
          </cell>
          <cell r="LK53">
            <v>0</v>
          </cell>
          <cell r="LL53">
            <v>0</v>
          </cell>
          <cell r="LQ53">
            <v>0</v>
          </cell>
          <cell r="LR53">
            <v>0</v>
          </cell>
          <cell r="LS53">
            <v>0</v>
          </cell>
          <cell r="LT53">
            <v>0</v>
          </cell>
          <cell r="LU53">
            <v>0</v>
          </cell>
          <cell r="LX53">
            <v>0</v>
          </cell>
          <cell r="LY53">
            <v>0</v>
          </cell>
          <cell r="LZ53">
            <v>0</v>
          </cell>
          <cell r="MA53">
            <v>0</v>
          </cell>
          <cell r="MB53">
            <v>0</v>
          </cell>
          <cell r="MC53">
            <v>0</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0</v>
          </cell>
          <cell r="MX53">
            <v>0</v>
          </cell>
          <cell r="MY53">
            <v>0</v>
          </cell>
          <cell r="MZ53">
            <v>0</v>
          </cell>
          <cell r="NA53">
            <v>0</v>
          </cell>
          <cell r="NB53">
            <v>0</v>
          </cell>
          <cell r="NC53">
            <v>0</v>
          </cell>
          <cell r="ND53">
            <v>0</v>
          </cell>
          <cell r="NE53">
            <v>0</v>
          </cell>
          <cell r="NF53">
            <v>0</v>
          </cell>
          <cell r="NG53">
            <v>0</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0</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v>0</v>
          </cell>
          <cell r="OM53">
            <v>0</v>
          </cell>
          <cell r="ON53">
            <v>0</v>
          </cell>
          <cell r="OO53">
            <v>0</v>
          </cell>
          <cell r="OP53">
            <v>0</v>
          </cell>
          <cell r="OR53">
            <v>0</v>
          </cell>
          <cell r="OT53">
            <v>2031.6875938646697</v>
          </cell>
        </row>
        <row r="54">
          <cell r="A54" t="str">
            <v>Г</v>
          </cell>
          <cell r="B54" t="str">
            <v>1.2.1.1</v>
          </cell>
          <cell r="C54" t="str">
            <v>Реконструкция трансформаторных и иных подстанций, всего, в том числе:</v>
          </cell>
          <cell r="D54" t="str">
            <v>Г</v>
          </cell>
          <cell r="E54">
            <v>0</v>
          </cell>
          <cell r="H54">
            <v>0</v>
          </cell>
          <cell r="J54">
            <v>852.29004287199996</v>
          </cell>
          <cell r="K54">
            <v>0</v>
          </cell>
          <cell r="L54">
            <v>852.29004287199996</v>
          </cell>
          <cell r="M54">
            <v>0</v>
          </cell>
          <cell r="N54">
            <v>0</v>
          </cell>
          <cell r="O54">
            <v>75.508838269152477</v>
          </cell>
          <cell r="P54">
            <v>178.17639041999999</v>
          </cell>
          <cell r="Q54">
            <v>598.60481432284746</v>
          </cell>
          <cell r="R54">
            <v>0</v>
          </cell>
          <cell r="S54">
            <v>0</v>
          </cell>
          <cell r="T54">
            <v>0</v>
          </cell>
          <cell r="U54">
            <v>0</v>
          </cell>
          <cell r="V54">
            <v>0</v>
          </cell>
          <cell r="W54">
            <v>0</v>
          </cell>
          <cell r="X54">
            <v>0</v>
          </cell>
          <cell r="Y54">
            <v>0</v>
          </cell>
          <cell r="Z54">
            <v>0</v>
          </cell>
          <cell r="AA54">
            <v>0</v>
          </cell>
          <cell r="AB54">
            <v>0</v>
          </cell>
          <cell r="AC54">
            <v>0</v>
          </cell>
          <cell r="AD54">
            <v>0</v>
          </cell>
          <cell r="AE54">
            <v>0</v>
          </cell>
          <cell r="AF54">
            <v>0</v>
          </cell>
          <cell r="AG54">
            <v>0</v>
          </cell>
          <cell r="AH54">
            <v>0</v>
          </cell>
          <cell r="AI54">
            <v>0</v>
          </cell>
          <cell r="AJ54">
            <v>0</v>
          </cell>
          <cell r="AK54">
            <v>0</v>
          </cell>
          <cell r="AL54">
            <v>0</v>
          </cell>
          <cell r="AM54">
            <v>0</v>
          </cell>
          <cell r="AN54">
            <v>0</v>
          </cell>
          <cell r="AO54">
            <v>0</v>
          </cell>
          <cell r="AP54">
            <v>0</v>
          </cell>
          <cell r="AQ54">
            <v>0</v>
          </cell>
          <cell r="AR54">
            <v>0</v>
          </cell>
          <cell r="AS54">
            <v>0</v>
          </cell>
          <cell r="AT54">
            <v>0</v>
          </cell>
          <cell r="AU54">
            <v>0</v>
          </cell>
          <cell r="AV54">
            <v>0</v>
          </cell>
          <cell r="AW54">
            <v>0</v>
          </cell>
          <cell r="AX54">
            <v>0</v>
          </cell>
          <cell r="AY54">
            <v>0</v>
          </cell>
          <cell r="AZ54">
            <v>0</v>
          </cell>
          <cell r="BA54">
            <v>0</v>
          </cell>
          <cell r="BB54" t="str">
            <v/>
          </cell>
          <cell r="BC54" t="str">
            <v/>
          </cell>
          <cell r="BD54" t="str">
            <v/>
          </cell>
          <cell r="BE54" t="str">
            <v/>
          </cell>
          <cell r="BF54">
            <v>0</v>
          </cell>
          <cell r="BG54">
            <v>0</v>
          </cell>
          <cell r="BH54">
            <v>0</v>
          </cell>
          <cell r="BI54">
            <v>0</v>
          </cell>
          <cell r="BJ54">
            <v>0</v>
          </cell>
          <cell r="BK54">
            <v>0</v>
          </cell>
          <cell r="BL54">
            <v>0</v>
          </cell>
          <cell r="BM54">
            <v>0</v>
          </cell>
          <cell r="BN54">
            <v>0</v>
          </cell>
          <cell r="BO54">
            <v>0</v>
          </cell>
          <cell r="BP54">
            <v>0</v>
          </cell>
          <cell r="BQ54">
            <v>0</v>
          </cell>
          <cell r="BR54">
            <v>0</v>
          </cell>
          <cell r="BS54">
            <v>0</v>
          </cell>
          <cell r="BT54">
            <v>0</v>
          </cell>
          <cell r="BU54">
            <v>0</v>
          </cell>
          <cell r="BV54">
            <v>0</v>
          </cell>
          <cell r="BW54">
            <v>0</v>
          </cell>
          <cell r="BX54">
            <v>0</v>
          </cell>
          <cell r="BY54">
            <v>0</v>
          </cell>
          <cell r="BZ54">
            <v>0</v>
          </cell>
          <cell r="CA54">
            <v>0</v>
          </cell>
          <cell r="CB54">
            <v>0</v>
          </cell>
          <cell r="CC54">
            <v>0</v>
          </cell>
          <cell r="CD54">
            <v>0</v>
          </cell>
          <cell r="CE54">
            <v>0</v>
          </cell>
          <cell r="CF54">
            <v>0</v>
          </cell>
          <cell r="CG54">
            <v>0</v>
          </cell>
          <cell r="CH54">
            <v>0</v>
          </cell>
          <cell r="CI54">
            <v>0</v>
          </cell>
          <cell r="CJ54">
            <v>0</v>
          </cell>
          <cell r="CK54">
            <v>0</v>
          </cell>
          <cell r="CL54">
            <v>0</v>
          </cell>
          <cell r="CM54">
            <v>0</v>
          </cell>
          <cell r="CN54">
            <v>0</v>
          </cell>
          <cell r="CO54">
            <v>0</v>
          </cell>
          <cell r="CP54">
            <v>0</v>
          </cell>
          <cell r="CQ54" t="str">
            <v/>
          </cell>
          <cell r="CR54" t="str">
            <v/>
          </cell>
          <cell r="CS54" t="str">
            <v/>
          </cell>
          <cell r="CT54" t="str">
            <v/>
          </cell>
          <cell r="CU54">
            <v>0</v>
          </cell>
          <cell r="CX54">
            <v>3812.2178934788185</v>
          </cell>
          <cell r="CY54">
            <v>572.7289210797162</v>
          </cell>
          <cell r="CZ54">
            <v>1552.4358180467182</v>
          </cell>
          <cell r="DA54">
            <v>1396.6332410204841</v>
          </cell>
          <cell r="DB54">
            <v>351.73938608438334</v>
          </cell>
          <cell r="DE54">
            <v>0</v>
          </cell>
          <cell r="DG54">
            <v>606.57616354999993</v>
          </cell>
          <cell r="DH54">
            <v>0</v>
          </cell>
          <cell r="DI54">
            <v>606.57616354999993</v>
          </cell>
          <cell r="DJ54">
            <v>38.906113530000006</v>
          </cell>
          <cell r="DK54">
            <v>197.33895278</v>
          </cell>
          <cell r="DL54">
            <v>344.75768944999993</v>
          </cell>
          <cell r="DM54">
            <v>25.573407790000001</v>
          </cell>
          <cell r="DN54">
            <v>277.00832313952753</v>
          </cell>
          <cell r="DS54">
            <v>142.68802315457594</v>
          </cell>
          <cell r="DT54">
            <v>56.493174655273869</v>
          </cell>
          <cell r="DU54">
            <v>49.232590688265262</v>
          </cell>
          <cell r="DV54">
            <v>28.594534641412469</v>
          </cell>
          <cell r="DW54">
            <v>49.232590688265262</v>
          </cell>
          <cell r="DX54" t="str">
            <v/>
          </cell>
          <cell r="DY54" t="str">
            <v/>
          </cell>
          <cell r="DZ54" t="str">
            <v/>
          </cell>
          <cell r="EA54" t="str">
            <v/>
          </cell>
          <cell r="EB54">
            <v>0</v>
          </cell>
          <cell r="EC54">
            <v>870.93788626000003</v>
          </cell>
          <cell r="ED54">
            <v>346.03663713000003</v>
          </cell>
          <cell r="EE54">
            <v>488.22764986999994</v>
          </cell>
          <cell r="EF54">
            <v>24.389055679999998</v>
          </cell>
          <cell r="EG54">
            <v>12.284543580000001</v>
          </cell>
          <cell r="EH54">
            <v>323.89559782000003</v>
          </cell>
          <cell r="EI54">
            <v>224.59279934</v>
          </cell>
          <cell r="EJ54">
            <v>95.952902250000008</v>
          </cell>
          <cell r="EK54">
            <v>0</v>
          </cell>
          <cell r="EL54">
            <v>3.3498962299999997</v>
          </cell>
          <cell r="EM54">
            <v>547.04228843999999</v>
          </cell>
          <cell r="EN54">
            <v>121.44383779</v>
          </cell>
          <cell r="EO54">
            <v>392.27474761999997</v>
          </cell>
          <cell r="EP54">
            <v>24.389055679999998</v>
          </cell>
          <cell r="EQ54">
            <v>8.9346473500000005</v>
          </cell>
          <cell r="ER54">
            <v>0</v>
          </cell>
          <cell r="ES54">
            <v>0</v>
          </cell>
          <cell r="ET54">
            <v>0</v>
          </cell>
          <cell r="EU54">
            <v>0</v>
          </cell>
          <cell r="EV54">
            <v>0</v>
          </cell>
          <cell r="EW54">
            <v>0</v>
          </cell>
          <cell r="EX54">
            <v>0</v>
          </cell>
          <cell r="EY54">
            <v>0</v>
          </cell>
          <cell r="EZ54">
            <v>0</v>
          </cell>
          <cell r="FA54">
            <v>0</v>
          </cell>
          <cell r="FB54">
            <v>0</v>
          </cell>
          <cell r="FC54">
            <v>0</v>
          </cell>
          <cell r="FD54">
            <v>0</v>
          </cell>
          <cell r="FE54">
            <v>0</v>
          </cell>
          <cell r="FF54">
            <v>0</v>
          </cell>
          <cell r="FG54" t="str">
            <v/>
          </cell>
          <cell r="FH54" t="str">
            <v/>
          </cell>
          <cell r="FI54" t="str">
            <v/>
          </cell>
          <cell r="FJ54" t="str">
            <v/>
          </cell>
          <cell r="FK54">
            <v>0</v>
          </cell>
          <cell r="FN54">
            <v>3102.5564480438834</v>
          </cell>
          <cell r="FO54">
            <v>0</v>
          </cell>
          <cell r="FP54">
            <v>175.58</v>
          </cell>
          <cell r="FQ54">
            <v>0</v>
          </cell>
          <cell r="FR54">
            <v>697.62100000000009</v>
          </cell>
          <cell r="FS54">
            <v>695.62100000000009</v>
          </cell>
          <cell r="FT54">
            <v>2</v>
          </cell>
          <cell r="FU54">
            <v>0</v>
          </cell>
          <cell r="FV54">
            <v>162</v>
          </cell>
          <cell r="FW54">
            <v>0</v>
          </cell>
          <cell r="FX54">
            <v>162</v>
          </cell>
          <cell r="FZ54">
            <v>604.26295830000004</v>
          </cell>
          <cell r="GA54">
            <v>0</v>
          </cell>
          <cell r="GB54">
            <v>10.842000000000002</v>
          </cell>
          <cell r="GC54">
            <v>0</v>
          </cell>
          <cell r="GD54">
            <v>18.175000000000001</v>
          </cell>
          <cell r="GE54">
            <v>18.175000000000001</v>
          </cell>
          <cell r="GF54">
            <v>0</v>
          </cell>
          <cell r="GG54">
            <v>0</v>
          </cell>
          <cell r="GH54">
            <v>112</v>
          </cell>
          <cell r="GI54">
            <v>0</v>
          </cell>
          <cell r="GJ54">
            <v>112</v>
          </cell>
          <cell r="GK54">
            <v>514.82344348999948</v>
          </cell>
          <cell r="GL54">
            <v>0</v>
          </cell>
          <cell r="GM54">
            <v>0</v>
          </cell>
          <cell r="GN54">
            <v>0</v>
          </cell>
          <cell r="GO54">
            <v>59.307000000000002</v>
          </cell>
          <cell r="GP54">
            <v>59.307000000000002</v>
          </cell>
          <cell r="GQ54">
            <v>0</v>
          </cell>
          <cell r="GR54">
            <v>0</v>
          </cell>
          <cell r="GS54">
            <v>1</v>
          </cell>
          <cell r="GT54">
            <v>0</v>
          </cell>
          <cell r="GU54">
            <v>1</v>
          </cell>
          <cell r="GV54">
            <v>475.62674384858701</v>
          </cell>
          <cell r="GW54">
            <v>0</v>
          </cell>
          <cell r="GX54">
            <v>0</v>
          </cell>
          <cell r="GY54">
            <v>0</v>
          </cell>
          <cell r="GZ54">
            <v>53</v>
          </cell>
          <cell r="HA54">
            <v>53</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39.196699641412465</v>
          </cell>
          <cell r="ID54">
            <v>0</v>
          </cell>
          <cell r="IE54">
            <v>0</v>
          </cell>
          <cell r="IF54">
            <v>0</v>
          </cell>
          <cell r="IG54">
            <v>0</v>
          </cell>
          <cell r="IH54">
            <v>6.3069999999999995</v>
          </cell>
          <cell r="II54">
            <v>0</v>
          </cell>
          <cell r="IJ54">
            <v>0</v>
          </cell>
          <cell r="IK54">
            <v>0</v>
          </cell>
          <cell r="IL54">
            <v>0</v>
          </cell>
          <cell r="IM54">
            <v>0</v>
          </cell>
          <cell r="IN54">
            <v>0</v>
          </cell>
          <cell r="IO54">
            <v>0</v>
          </cell>
          <cell r="IP54">
            <v>0</v>
          </cell>
          <cell r="IQ54">
            <v>0</v>
          </cell>
          <cell r="IR54">
            <v>0</v>
          </cell>
          <cell r="IS54">
            <v>0</v>
          </cell>
          <cell r="IT54">
            <v>0</v>
          </cell>
          <cell r="IU54">
            <v>0</v>
          </cell>
          <cell r="IV54">
            <v>0</v>
          </cell>
          <cell r="IW54">
            <v>0</v>
          </cell>
          <cell r="IX54">
            <v>0</v>
          </cell>
          <cell r="IY54">
            <v>104.98333589000001</v>
          </cell>
          <cell r="IZ54">
            <v>0</v>
          </cell>
          <cell r="JA54">
            <v>0</v>
          </cell>
          <cell r="JB54">
            <v>0</v>
          </cell>
          <cell r="JC54">
            <v>4.1915000000000004</v>
          </cell>
          <cell r="JD54">
            <v>4.1915000000000004</v>
          </cell>
          <cell r="JE54">
            <v>0</v>
          </cell>
          <cell r="JF54">
            <v>0</v>
          </cell>
          <cell r="JG54">
            <v>3</v>
          </cell>
          <cell r="JH54">
            <v>0</v>
          </cell>
          <cell r="JI54">
            <v>3</v>
          </cell>
          <cell r="JJ54">
            <v>2.0477729099999999</v>
          </cell>
          <cell r="JK54">
            <v>0</v>
          </cell>
          <cell r="JL54">
            <v>0</v>
          </cell>
          <cell r="JM54">
            <v>0</v>
          </cell>
          <cell r="JN54">
            <v>0.73250000000000004</v>
          </cell>
          <cell r="JO54">
            <v>0.73250000000000004</v>
          </cell>
          <cell r="JP54">
            <v>0</v>
          </cell>
          <cell r="JQ54">
            <v>0</v>
          </cell>
          <cell r="JR54">
            <v>0</v>
          </cell>
          <cell r="JS54">
            <v>0</v>
          </cell>
          <cell r="JT54">
            <v>0</v>
          </cell>
          <cell r="JU54">
            <v>102.93556298</v>
          </cell>
          <cell r="JV54">
            <v>0</v>
          </cell>
          <cell r="JW54">
            <v>0</v>
          </cell>
          <cell r="JX54">
            <v>0</v>
          </cell>
          <cell r="JY54">
            <v>3.4590000000000001</v>
          </cell>
          <cell r="JZ54">
            <v>3.4590000000000001</v>
          </cell>
          <cell r="KA54">
            <v>0</v>
          </cell>
          <cell r="KB54">
            <v>0</v>
          </cell>
          <cell r="KC54">
            <v>3</v>
          </cell>
          <cell r="KD54">
            <v>0</v>
          </cell>
          <cell r="KE54">
            <v>3</v>
          </cell>
          <cell r="KF54">
            <v>0</v>
          </cell>
          <cell r="KG54">
            <v>0</v>
          </cell>
          <cell r="KH54">
            <v>0</v>
          </cell>
          <cell r="KI54">
            <v>0</v>
          </cell>
          <cell r="KJ54">
            <v>0</v>
          </cell>
          <cell r="KK54">
            <v>0</v>
          </cell>
          <cell r="KL54">
            <v>0</v>
          </cell>
          <cell r="KM54">
            <v>0</v>
          </cell>
          <cell r="KN54">
            <v>0</v>
          </cell>
          <cell r="KO54">
            <v>0</v>
          </cell>
          <cell r="KP54">
            <v>0</v>
          </cell>
          <cell r="KQ54">
            <v>0</v>
          </cell>
          <cell r="KR54">
            <v>0</v>
          </cell>
          <cell r="KS54">
            <v>0</v>
          </cell>
          <cell r="KT54">
            <v>0</v>
          </cell>
          <cell r="KU54">
            <v>0</v>
          </cell>
          <cell r="KV54">
            <v>0</v>
          </cell>
          <cell r="KW54">
            <v>0</v>
          </cell>
          <cell r="KX54">
            <v>0</v>
          </cell>
          <cell r="KY54">
            <v>0</v>
          </cell>
          <cell r="KZ54">
            <v>0</v>
          </cell>
          <cell r="LA54">
            <v>0</v>
          </cell>
          <cell r="LB54">
            <v>0</v>
          </cell>
          <cell r="LC54">
            <v>0</v>
          </cell>
          <cell r="LD54">
            <v>0</v>
          </cell>
          <cell r="LE54">
            <v>0</v>
          </cell>
          <cell r="LF54">
            <v>0</v>
          </cell>
          <cell r="LG54">
            <v>0</v>
          </cell>
          <cell r="LH54">
            <v>0</v>
          </cell>
          <cell r="LI54">
            <v>0</v>
          </cell>
          <cell r="LJ54">
            <v>0</v>
          </cell>
          <cell r="LK54">
            <v>0</v>
          </cell>
          <cell r="LL54">
            <v>0</v>
          </cell>
          <cell r="LQ54">
            <v>0</v>
          </cell>
          <cell r="LR54">
            <v>0</v>
          </cell>
          <cell r="LS54">
            <v>0</v>
          </cell>
          <cell r="LT54">
            <v>0</v>
          </cell>
          <cell r="LU54">
            <v>0</v>
          </cell>
          <cell r="LX54">
            <v>0</v>
          </cell>
          <cell r="LY54">
            <v>0</v>
          </cell>
          <cell r="LZ54">
            <v>0</v>
          </cell>
          <cell r="MA54">
            <v>0</v>
          </cell>
          <cell r="MB54">
            <v>0</v>
          </cell>
          <cell r="MC54">
            <v>0</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0</v>
          </cell>
          <cell r="MX54">
            <v>0</v>
          </cell>
          <cell r="MY54">
            <v>0</v>
          </cell>
          <cell r="MZ54">
            <v>0</v>
          </cell>
          <cell r="NA54">
            <v>0</v>
          </cell>
          <cell r="NB54">
            <v>0</v>
          </cell>
          <cell r="NC54">
            <v>0</v>
          </cell>
          <cell r="ND54">
            <v>0</v>
          </cell>
          <cell r="NE54">
            <v>0</v>
          </cell>
          <cell r="NF54">
            <v>0</v>
          </cell>
          <cell r="NG54">
            <v>0</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0</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v>0</v>
          </cell>
          <cell r="OM54">
            <v>0</v>
          </cell>
          <cell r="ON54">
            <v>0</v>
          </cell>
          <cell r="OO54">
            <v>0</v>
          </cell>
          <cell r="OP54">
            <v>0</v>
          </cell>
          <cell r="OR54">
            <v>0</v>
          </cell>
          <cell r="OT54">
            <v>2031.6875938646697</v>
          </cell>
        </row>
        <row r="55">
          <cell r="A55" t="str">
            <v>Г</v>
          </cell>
          <cell r="B55" t="str">
            <v>1.2.1.2</v>
          </cell>
          <cell r="C55" t="str">
            <v>Модернизация, техническое перевооружение трансформаторных и иных подстанций, распределительных пунктов, всего, в том числе:</v>
          </cell>
          <cell r="D55" t="str">
            <v>Г</v>
          </cell>
          <cell r="E55">
            <v>0.53106105999999997</v>
          </cell>
          <cell r="H55">
            <v>0</v>
          </cell>
          <cell r="J55">
            <v>852.82110393199991</v>
          </cell>
          <cell r="K55">
            <v>0.53106105999999997</v>
          </cell>
          <cell r="L55">
            <v>852.29004287199996</v>
          </cell>
          <cell r="M55">
            <v>0</v>
          </cell>
          <cell r="N55">
            <v>0</v>
          </cell>
          <cell r="O55">
            <v>75.508838269152477</v>
          </cell>
          <cell r="P55">
            <v>178.17639041999999</v>
          </cell>
          <cell r="Q55">
            <v>598.60481432284746</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t="str">
            <v/>
          </cell>
          <cell r="BC55" t="str">
            <v/>
          </cell>
          <cell r="BD55" t="str">
            <v/>
          </cell>
          <cell r="BE55" t="str">
            <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BZ55">
            <v>0</v>
          </cell>
          <cell r="CA55">
            <v>0</v>
          </cell>
          <cell r="CB55">
            <v>0</v>
          </cell>
          <cell r="CC55">
            <v>0</v>
          </cell>
          <cell r="CD55">
            <v>0</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3812.2178934788185</v>
          </cell>
          <cell r="CY55">
            <v>572.7289210797162</v>
          </cell>
          <cell r="CZ55">
            <v>1552.4358180467182</v>
          </cell>
          <cell r="DA55">
            <v>1396.6332410204841</v>
          </cell>
          <cell r="DB55">
            <v>351.73938608438334</v>
          </cell>
          <cell r="DE55">
            <v>0.44255088999999997</v>
          </cell>
          <cell r="DG55">
            <v>607.01871443999994</v>
          </cell>
          <cell r="DH55">
            <v>0.44255088999999997</v>
          </cell>
          <cell r="DI55">
            <v>606.57616354999993</v>
          </cell>
          <cell r="DJ55">
            <v>38.906113530000006</v>
          </cell>
          <cell r="DK55">
            <v>197.33895278</v>
          </cell>
          <cell r="DL55">
            <v>344.75768944999993</v>
          </cell>
          <cell r="DM55">
            <v>25.573407790000001</v>
          </cell>
          <cell r="DN55">
            <v>277.00832313952753</v>
          </cell>
          <cell r="DS55">
            <v>142.68802315457594</v>
          </cell>
          <cell r="DT55">
            <v>56.493174655273869</v>
          </cell>
          <cell r="DU55">
            <v>49.232590688265262</v>
          </cell>
          <cell r="DV55">
            <v>28.594534641412469</v>
          </cell>
          <cell r="DW55">
            <v>49.232590688265262</v>
          </cell>
          <cell r="DX55" t="str">
            <v/>
          </cell>
          <cell r="DY55">
            <v>2</v>
          </cell>
          <cell r="DZ55" t="str">
            <v/>
          </cell>
          <cell r="EA55" t="str">
            <v/>
          </cell>
          <cell r="EB55" t="str">
            <v>2</v>
          </cell>
          <cell r="EC55">
            <v>870.93788626000003</v>
          </cell>
          <cell r="ED55">
            <v>346.03663713000003</v>
          </cell>
          <cell r="EE55">
            <v>488.22764986999994</v>
          </cell>
          <cell r="EF55">
            <v>24.389055679999998</v>
          </cell>
          <cell r="EG55">
            <v>12.284543580000001</v>
          </cell>
          <cell r="EH55">
            <v>323.89559782000003</v>
          </cell>
          <cell r="EI55">
            <v>224.59279934</v>
          </cell>
          <cell r="EJ55">
            <v>95.952902250000008</v>
          </cell>
          <cell r="EK55">
            <v>0</v>
          </cell>
          <cell r="EL55">
            <v>3.3498962299999997</v>
          </cell>
          <cell r="EM55">
            <v>547.04228843999999</v>
          </cell>
          <cell r="EN55">
            <v>121.44383779</v>
          </cell>
          <cell r="EO55">
            <v>392.27474761999997</v>
          </cell>
          <cell r="EP55">
            <v>24.389055679999998</v>
          </cell>
          <cell r="EQ55">
            <v>8.9346473500000005</v>
          </cell>
          <cell r="ER55">
            <v>0</v>
          </cell>
          <cell r="ES55">
            <v>0</v>
          </cell>
          <cell r="ET55">
            <v>0</v>
          </cell>
          <cell r="EU55">
            <v>0</v>
          </cell>
          <cell r="EV55">
            <v>0</v>
          </cell>
          <cell r="EW55">
            <v>0</v>
          </cell>
          <cell r="EX55">
            <v>0</v>
          </cell>
          <cell r="EY55">
            <v>0</v>
          </cell>
          <cell r="EZ55">
            <v>0</v>
          </cell>
          <cell r="FA55">
            <v>0</v>
          </cell>
          <cell r="FB55">
            <v>0</v>
          </cell>
          <cell r="FC55">
            <v>0</v>
          </cell>
          <cell r="FD55">
            <v>0</v>
          </cell>
          <cell r="FE55">
            <v>0</v>
          </cell>
          <cell r="FF55">
            <v>0</v>
          </cell>
          <cell r="FG55" t="str">
            <v/>
          </cell>
          <cell r="FH55" t="str">
            <v/>
          </cell>
          <cell r="FI55" t="str">
            <v/>
          </cell>
          <cell r="FJ55" t="str">
            <v/>
          </cell>
          <cell r="FK55">
            <v>0</v>
          </cell>
          <cell r="FN55">
            <v>3102.5564480438834</v>
          </cell>
          <cell r="FO55">
            <v>0</v>
          </cell>
          <cell r="FP55">
            <v>175.58</v>
          </cell>
          <cell r="FQ55">
            <v>0</v>
          </cell>
          <cell r="FR55">
            <v>697.62100000000009</v>
          </cell>
          <cell r="FS55">
            <v>695.62100000000009</v>
          </cell>
          <cell r="FT55">
            <v>2</v>
          </cell>
          <cell r="FU55">
            <v>0</v>
          </cell>
          <cell r="FV55">
            <v>162</v>
          </cell>
          <cell r="FW55">
            <v>0</v>
          </cell>
          <cell r="FX55">
            <v>162</v>
          </cell>
          <cell r="FZ55">
            <v>604.26295830000004</v>
          </cell>
          <cell r="GA55">
            <v>0</v>
          </cell>
          <cell r="GB55">
            <v>10.842000000000002</v>
          </cell>
          <cell r="GC55">
            <v>0</v>
          </cell>
          <cell r="GD55">
            <v>18.175000000000001</v>
          </cell>
          <cell r="GE55">
            <v>18.175000000000001</v>
          </cell>
          <cell r="GF55">
            <v>0</v>
          </cell>
          <cell r="GG55">
            <v>0</v>
          </cell>
          <cell r="GH55">
            <v>112</v>
          </cell>
          <cell r="GI55">
            <v>0</v>
          </cell>
          <cell r="GJ55">
            <v>112</v>
          </cell>
          <cell r="GK55">
            <v>514.82344348999948</v>
          </cell>
          <cell r="GL55">
            <v>0</v>
          </cell>
          <cell r="GM55">
            <v>0</v>
          </cell>
          <cell r="GN55">
            <v>0</v>
          </cell>
          <cell r="GO55">
            <v>59.307000000000002</v>
          </cell>
          <cell r="GP55">
            <v>59.307000000000002</v>
          </cell>
          <cell r="GQ55">
            <v>0</v>
          </cell>
          <cell r="GR55">
            <v>0</v>
          </cell>
          <cell r="GS55">
            <v>1</v>
          </cell>
          <cell r="GT55">
            <v>0</v>
          </cell>
          <cell r="GU55">
            <v>1</v>
          </cell>
          <cell r="GV55">
            <v>475.62674384858701</v>
          </cell>
          <cell r="GW55">
            <v>0</v>
          </cell>
          <cell r="GX55">
            <v>0</v>
          </cell>
          <cell r="GY55">
            <v>0</v>
          </cell>
          <cell r="GZ55">
            <v>53</v>
          </cell>
          <cell r="HA55">
            <v>53</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39.196699641412465</v>
          </cell>
          <cell r="ID55">
            <v>0</v>
          </cell>
          <cell r="IE55">
            <v>0</v>
          </cell>
          <cell r="IF55">
            <v>0</v>
          </cell>
          <cell r="IG55">
            <v>0</v>
          </cell>
          <cell r="IH55">
            <v>6.3069999999999995</v>
          </cell>
          <cell r="II55">
            <v>0</v>
          </cell>
          <cell r="IJ55">
            <v>0</v>
          </cell>
          <cell r="IK55">
            <v>0</v>
          </cell>
          <cell r="IL55">
            <v>0</v>
          </cell>
          <cell r="IM55">
            <v>0</v>
          </cell>
          <cell r="IN55">
            <v>0</v>
          </cell>
          <cell r="IO55">
            <v>0</v>
          </cell>
          <cell r="IP55">
            <v>0</v>
          </cell>
          <cell r="IQ55">
            <v>0</v>
          </cell>
          <cell r="IR55">
            <v>0</v>
          </cell>
          <cell r="IS55">
            <v>0</v>
          </cell>
          <cell r="IT55">
            <v>0</v>
          </cell>
          <cell r="IU55">
            <v>0</v>
          </cell>
          <cell r="IV55">
            <v>0</v>
          </cell>
          <cell r="IW55">
            <v>0</v>
          </cell>
          <cell r="IX55">
            <v>0</v>
          </cell>
          <cell r="IY55">
            <v>104.98333589000001</v>
          </cell>
          <cell r="IZ55">
            <v>0</v>
          </cell>
          <cell r="JA55">
            <v>0</v>
          </cell>
          <cell r="JB55">
            <v>0</v>
          </cell>
          <cell r="JC55">
            <v>4.1915000000000004</v>
          </cell>
          <cell r="JD55">
            <v>4.1915000000000004</v>
          </cell>
          <cell r="JE55">
            <v>0</v>
          </cell>
          <cell r="JF55">
            <v>0</v>
          </cell>
          <cell r="JG55">
            <v>3</v>
          </cell>
          <cell r="JH55">
            <v>0</v>
          </cell>
          <cell r="JI55">
            <v>3</v>
          </cell>
          <cell r="JJ55">
            <v>2.0477729099999999</v>
          </cell>
          <cell r="JK55">
            <v>0</v>
          </cell>
          <cell r="JL55">
            <v>0</v>
          </cell>
          <cell r="JM55">
            <v>0</v>
          </cell>
          <cell r="JN55">
            <v>0.73250000000000004</v>
          </cell>
          <cell r="JO55">
            <v>0.73250000000000004</v>
          </cell>
          <cell r="JP55">
            <v>0</v>
          </cell>
          <cell r="JQ55">
            <v>0</v>
          </cell>
          <cell r="JR55">
            <v>0</v>
          </cell>
          <cell r="JS55">
            <v>0</v>
          </cell>
          <cell r="JT55">
            <v>0</v>
          </cell>
          <cell r="JU55">
            <v>102.93556298</v>
          </cell>
          <cell r="JV55">
            <v>0</v>
          </cell>
          <cell r="JW55">
            <v>0</v>
          </cell>
          <cell r="JX55">
            <v>0</v>
          </cell>
          <cell r="JY55">
            <v>3.4590000000000001</v>
          </cell>
          <cell r="JZ55">
            <v>3.4590000000000001</v>
          </cell>
          <cell r="KA55">
            <v>0</v>
          </cell>
          <cell r="KB55">
            <v>0</v>
          </cell>
          <cell r="KC55">
            <v>3</v>
          </cell>
          <cell r="KD55">
            <v>0</v>
          </cell>
          <cell r="KE55">
            <v>3</v>
          </cell>
          <cell r="KF55">
            <v>0</v>
          </cell>
          <cell r="KG55">
            <v>0</v>
          </cell>
          <cell r="KH55">
            <v>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0</v>
          </cell>
          <cell r="LS55">
            <v>0</v>
          </cell>
          <cell r="LT55">
            <v>0</v>
          </cell>
          <cell r="LU55">
            <v>0</v>
          </cell>
          <cell r="LX55">
            <v>0</v>
          </cell>
          <cell r="LY55">
            <v>0</v>
          </cell>
          <cell r="LZ55">
            <v>0</v>
          </cell>
          <cell r="MA55">
            <v>0</v>
          </cell>
          <cell r="MB55">
            <v>0</v>
          </cell>
          <cell r="MC55">
            <v>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0</v>
          </cell>
          <cell r="MX55">
            <v>0</v>
          </cell>
          <cell r="MY55">
            <v>0</v>
          </cell>
          <cell r="MZ55">
            <v>0</v>
          </cell>
          <cell r="NA55">
            <v>0</v>
          </cell>
          <cell r="NB55">
            <v>0</v>
          </cell>
          <cell r="NC55">
            <v>0</v>
          </cell>
          <cell r="ND55">
            <v>0</v>
          </cell>
          <cell r="NE55">
            <v>0</v>
          </cell>
          <cell r="NF55">
            <v>0</v>
          </cell>
          <cell r="NG55">
            <v>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0</v>
          </cell>
          <cell r="OM55">
            <v>0</v>
          </cell>
          <cell r="ON55">
            <v>0</v>
          </cell>
          <cell r="OO55">
            <v>0</v>
          </cell>
          <cell r="OP55">
            <v>0</v>
          </cell>
          <cell r="OR55">
            <v>0</v>
          </cell>
          <cell r="OT55">
            <v>2031.6875938646697</v>
          </cell>
        </row>
        <row r="56">
          <cell r="A56" t="str">
            <v>J_Che251_19</v>
          </cell>
          <cell r="B56" t="str">
            <v>1.2.1.2</v>
          </cell>
          <cell r="C56" t="str">
            <v>Техническое перевооружение ПС 110/10 кВ Северная, с установкой защит и автоматики включения резерва (АВР) по стороне 10 кВ" для нужд АО "Чеченэнерго"</v>
          </cell>
          <cell r="D56" t="str">
            <v>J_Che251_19</v>
          </cell>
          <cell r="E56" t="str">
            <v>нд</v>
          </cell>
          <cell r="H56">
            <v>0</v>
          </cell>
          <cell r="J56">
            <v>0.53106105999999997</v>
          </cell>
          <cell r="K56">
            <v>0.53106105999999997</v>
          </cell>
          <cell r="L56">
            <v>0</v>
          </cell>
          <cell r="M56">
            <v>0</v>
          </cell>
          <cell r="N56">
            <v>0</v>
          </cell>
          <cell r="O56">
            <v>0</v>
          </cell>
          <cell r="P56">
            <v>0</v>
          </cell>
          <cell r="Q56">
            <v>0</v>
          </cell>
          <cell r="R56" t="str">
            <v>нд</v>
          </cell>
          <cell r="S56" t="str">
            <v>нд</v>
          </cell>
          <cell r="T56" t="str">
            <v>нд</v>
          </cell>
          <cell r="U56" t="str">
            <v>нд</v>
          </cell>
          <cell r="V56" t="str">
            <v>нд</v>
          </cell>
          <cell r="W56" t="str">
            <v>нд</v>
          </cell>
          <cell r="X56" t="str">
            <v>нд</v>
          </cell>
          <cell r="Y56" t="str">
            <v>нд</v>
          </cell>
          <cell r="Z56" t="str">
            <v>нд</v>
          </cell>
          <cell r="AA56" t="str">
            <v>нд</v>
          </cell>
          <cell r="AB56" t="str">
            <v>нд</v>
          </cell>
          <cell r="AC56" t="str">
            <v>нд</v>
          </cell>
          <cell r="AD56" t="str">
            <v>нд</v>
          </cell>
          <cell r="AE56" t="str">
            <v>нд</v>
          </cell>
          <cell r="AF56" t="str">
            <v>нд</v>
          </cell>
          <cell r="AG56" t="str">
            <v>нд</v>
          </cell>
          <cell r="AH56" t="str">
            <v>нд</v>
          </cell>
          <cell r="AI56" t="str">
            <v>нд</v>
          </cell>
          <cell r="AJ56" t="str">
            <v>нд</v>
          </cell>
          <cell r="AK56" t="str">
            <v>нд</v>
          </cell>
          <cell r="AL56" t="str">
            <v>нд</v>
          </cell>
          <cell r="AM56" t="str">
            <v>нд</v>
          </cell>
          <cell r="AN56" t="str">
            <v>нд</v>
          </cell>
          <cell r="AO56" t="str">
            <v>нд</v>
          </cell>
          <cell r="AP56" t="str">
            <v>нд</v>
          </cell>
          <cell r="AQ56" t="str">
            <v>нд</v>
          </cell>
          <cell r="AR56" t="str">
            <v>нд</v>
          </cell>
          <cell r="AS56" t="str">
            <v>нд</v>
          </cell>
          <cell r="AT56" t="str">
            <v>нд</v>
          </cell>
          <cell r="AU56" t="str">
            <v>нд</v>
          </cell>
          <cell r="AV56" t="str">
            <v>нд</v>
          </cell>
          <cell r="AW56" t="str">
            <v>нд</v>
          </cell>
          <cell r="AX56" t="str">
            <v>нд</v>
          </cell>
          <cell r="AY56" t="str">
            <v>нд</v>
          </cell>
          <cell r="AZ56" t="str">
            <v>нд</v>
          </cell>
          <cell r="BA56" t="str">
            <v>нд</v>
          </cell>
          <cell r="BB56">
            <v>1</v>
          </cell>
          <cell r="BC56">
            <v>2</v>
          </cell>
          <cell r="BD56">
            <v>3</v>
          </cell>
          <cell r="BE56">
            <v>4</v>
          </cell>
          <cell r="BF56" t="str">
            <v>1 2 3 4</v>
          </cell>
          <cell r="BG56">
            <v>0</v>
          </cell>
          <cell r="BH56">
            <v>0</v>
          </cell>
          <cell r="BI56">
            <v>0</v>
          </cell>
          <cell r="BJ56">
            <v>0</v>
          </cell>
          <cell r="BK56">
            <v>0</v>
          </cell>
          <cell r="BL56">
            <v>0</v>
          </cell>
          <cell r="BM56">
            <v>0</v>
          </cell>
          <cell r="BN56">
            <v>0</v>
          </cell>
          <cell r="BO56">
            <v>0</v>
          </cell>
          <cell r="BP56">
            <v>0</v>
          </cell>
          <cell r="BQ56">
            <v>0</v>
          </cell>
          <cell r="BR56">
            <v>0</v>
          </cell>
          <cell r="BS56">
            <v>0</v>
          </cell>
          <cell r="BT56">
            <v>0</v>
          </cell>
          <cell r="BU56">
            <v>0</v>
          </cell>
          <cell r="BV56">
            <v>0</v>
          </cell>
          <cell r="BW56">
            <v>0</v>
          </cell>
          <cell r="BX56">
            <v>0</v>
          </cell>
          <cell r="BY56">
            <v>0</v>
          </cell>
          <cell r="BZ56">
            <v>0</v>
          </cell>
          <cell r="CA56">
            <v>0</v>
          </cell>
          <cell r="CB56">
            <v>0</v>
          </cell>
          <cell r="CC56">
            <v>0</v>
          </cell>
          <cell r="CD56">
            <v>0</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t="str">
            <v>нд</v>
          </cell>
          <cell r="CY56" t="str">
            <v>нд</v>
          </cell>
          <cell r="CZ56" t="str">
            <v>нд</v>
          </cell>
          <cell r="DA56" t="str">
            <v>нд</v>
          </cell>
          <cell r="DB56" t="str">
            <v>нд</v>
          </cell>
          <cell r="DE56">
            <v>0.44255088999999997</v>
          </cell>
          <cell r="DG56">
            <v>0.44255088999999997</v>
          </cell>
          <cell r="DH56">
            <v>0.44255088999999997</v>
          </cell>
          <cell r="DI56">
            <v>0</v>
          </cell>
          <cell r="DJ56">
            <v>0</v>
          </cell>
          <cell r="DK56">
            <v>0</v>
          </cell>
          <cell r="DL56">
            <v>0</v>
          </cell>
          <cell r="DM56">
            <v>0</v>
          </cell>
          <cell r="DN56" t="str">
            <v>нд</v>
          </cell>
          <cell r="DS56" t="str">
            <v>нд</v>
          </cell>
          <cell r="DT56" t="str">
            <v>нд</v>
          </cell>
          <cell r="DU56" t="str">
            <v>нд</v>
          </cell>
          <cell r="DV56" t="str">
            <v>нд</v>
          </cell>
          <cell r="DW56" t="str">
            <v>нд</v>
          </cell>
          <cell r="DX56" t="str">
            <v/>
          </cell>
          <cell r="DY56">
            <v>2</v>
          </cell>
          <cell r="DZ56" t="str">
            <v/>
          </cell>
          <cell r="EA56" t="str">
            <v/>
          </cell>
          <cell r="EB56" t="str">
            <v>2</v>
          </cell>
          <cell r="EC56">
            <v>0.44255088999999997</v>
          </cell>
          <cell r="ED56">
            <v>2.811E-2</v>
          </cell>
          <cell r="EE56">
            <v>9.6319000000000005E-3</v>
          </cell>
          <cell r="EF56">
            <v>0.37501196999999997</v>
          </cell>
          <cell r="EG56">
            <v>2.979702E-2</v>
          </cell>
          <cell r="EH56">
            <v>0</v>
          </cell>
          <cell r="EI56">
            <v>0</v>
          </cell>
          <cell r="EJ56">
            <v>0</v>
          </cell>
          <cell r="EK56">
            <v>0</v>
          </cell>
          <cell r="EL56">
            <v>0</v>
          </cell>
          <cell r="EM56">
            <v>0.44255088999999997</v>
          </cell>
          <cell r="EN56">
            <v>2.811E-2</v>
          </cell>
          <cell r="EO56">
            <v>9.6319000000000005E-3</v>
          </cell>
          <cell r="EP56">
            <v>0.37501196999999997</v>
          </cell>
          <cell r="EQ56">
            <v>2.979702E-2</v>
          </cell>
          <cell r="ER56">
            <v>0</v>
          </cell>
          <cell r="ES56">
            <v>0</v>
          </cell>
          <cell r="ET56">
            <v>0</v>
          </cell>
          <cell r="EU56">
            <v>0</v>
          </cell>
          <cell r="EV56">
            <v>0</v>
          </cell>
          <cell r="EW56">
            <v>0</v>
          </cell>
          <cell r="EX56">
            <v>0</v>
          </cell>
          <cell r="EY56">
            <v>0</v>
          </cell>
          <cell r="EZ56">
            <v>0</v>
          </cell>
          <cell r="FA56">
            <v>0</v>
          </cell>
          <cell r="FB56">
            <v>0</v>
          </cell>
          <cell r="FC56">
            <v>0</v>
          </cell>
          <cell r="FD56">
            <v>0</v>
          </cell>
          <cell r="FE56">
            <v>0</v>
          </cell>
          <cell r="FF56">
            <v>0</v>
          </cell>
          <cell r="FG56">
            <v>1</v>
          </cell>
          <cell r="FH56">
            <v>2</v>
          </cell>
          <cell r="FI56">
            <v>3</v>
          </cell>
          <cell r="FJ56">
            <v>4</v>
          </cell>
          <cell r="FK56" t="str">
            <v>1 2 3 4</v>
          </cell>
          <cell r="FN56" t="str">
            <v>нд</v>
          </cell>
          <cell r="FO56" t="str">
            <v>нд</v>
          </cell>
          <cell r="FP56" t="str">
            <v>нд</v>
          </cell>
          <cell r="FQ56" t="str">
            <v>нд</v>
          </cell>
          <cell r="FR56" t="str">
            <v>нд</v>
          </cell>
          <cell r="FS56" t="str">
            <v>нд</v>
          </cell>
          <cell r="FT56" t="str">
            <v>нд</v>
          </cell>
          <cell r="FU56" t="str">
            <v>нд</v>
          </cell>
          <cell r="FV56" t="str">
            <v>нд</v>
          </cell>
          <cell r="FW56" t="str">
            <v>нд</v>
          </cell>
          <cell r="FX56" t="str">
            <v>нд</v>
          </cell>
          <cell r="FZ56">
            <v>0</v>
          </cell>
          <cell r="GA56">
            <v>0</v>
          </cell>
          <cell r="GB56">
            <v>0</v>
          </cell>
          <cell r="GC56">
            <v>0</v>
          </cell>
          <cell r="GD56">
            <v>0</v>
          </cell>
          <cell r="GE56">
            <v>0</v>
          </cell>
          <cell r="GF56">
            <v>0</v>
          </cell>
          <cell r="GG56">
            <v>0</v>
          </cell>
          <cell r="GH56">
            <v>0</v>
          </cell>
          <cell r="GI56">
            <v>0</v>
          </cell>
          <cell r="GJ56">
            <v>0</v>
          </cell>
          <cell r="GK56" t="str">
            <v>нд</v>
          </cell>
          <cell r="GL56" t="str">
            <v>нд</v>
          </cell>
          <cell r="GM56" t="str">
            <v>нд</v>
          </cell>
          <cell r="GN56" t="str">
            <v>нд</v>
          </cell>
          <cell r="GO56" t="str">
            <v>нд</v>
          </cell>
          <cell r="GP56" t="str">
            <v>нд</v>
          </cell>
          <cell r="GQ56" t="str">
            <v>нд</v>
          </cell>
          <cell r="GR56" t="str">
            <v>нд</v>
          </cell>
          <cell r="GS56" t="str">
            <v>нд</v>
          </cell>
          <cell r="GT56" t="str">
            <v>нд</v>
          </cell>
          <cell r="GU56" t="str">
            <v>нд</v>
          </cell>
          <cell r="GV56" t="str">
            <v>нд</v>
          </cell>
          <cell r="GW56" t="str">
            <v>нд</v>
          </cell>
          <cell r="GX56" t="str">
            <v>нд</v>
          </cell>
          <cell r="GY56" t="str">
            <v>нд</v>
          </cell>
          <cell r="GZ56" t="str">
            <v>нд</v>
          </cell>
          <cell r="HA56" t="str">
            <v>нд</v>
          </cell>
          <cell r="HB56" t="str">
            <v>нд</v>
          </cell>
          <cell r="HC56" t="str">
            <v>нд</v>
          </cell>
          <cell r="HD56" t="str">
            <v>нд</v>
          </cell>
          <cell r="HE56" t="str">
            <v>нд</v>
          </cell>
          <cell r="HF56" t="str">
            <v>нд</v>
          </cell>
          <cell r="HG56" t="str">
            <v>нд</v>
          </cell>
          <cell r="HH56" t="str">
            <v>нд</v>
          </cell>
          <cell r="HI56" t="str">
            <v>нд</v>
          </cell>
          <cell r="HJ56" t="str">
            <v>нд</v>
          </cell>
          <cell r="HK56" t="str">
            <v>нд</v>
          </cell>
          <cell r="HL56" t="str">
            <v>нд</v>
          </cell>
          <cell r="HM56" t="str">
            <v>нд</v>
          </cell>
          <cell r="HN56" t="str">
            <v>нд</v>
          </cell>
          <cell r="HO56" t="str">
            <v>нд</v>
          </cell>
          <cell r="HP56" t="str">
            <v>нд</v>
          </cell>
          <cell r="HQ56" t="str">
            <v>нд</v>
          </cell>
          <cell r="HR56" t="str">
            <v>нд</v>
          </cell>
          <cell r="HS56" t="str">
            <v>нд</v>
          </cell>
          <cell r="HT56" t="str">
            <v>нд</v>
          </cell>
          <cell r="HU56" t="str">
            <v>нд</v>
          </cell>
          <cell r="HV56" t="str">
            <v>нд</v>
          </cell>
          <cell r="HW56" t="str">
            <v>нд</v>
          </cell>
          <cell r="HX56" t="str">
            <v>нд</v>
          </cell>
          <cell r="HY56" t="str">
            <v>нд</v>
          </cell>
          <cell r="HZ56" t="str">
            <v>нд</v>
          </cell>
          <cell r="IA56" t="str">
            <v>нд</v>
          </cell>
          <cell r="IB56" t="str">
            <v>нд</v>
          </cell>
          <cell r="IC56" t="str">
            <v>нд</v>
          </cell>
          <cell r="ID56">
            <v>0</v>
          </cell>
          <cell r="IE56" t="str">
            <v>нд</v>
          </cell>
          <cell r="IF56">
            <v>0</v>
          </cell>
          <cell r="IG56">
            <v>0</v>
          </cell>
          <cell r="IH56" t="str">
            <v>нд</v>
          </cell>
          <cell r="II56" t="str">
            <v>нд</v>
          </cell>
          <cell r="IJ56" t="str">
            <v>нд</v>
          </cell>
          <cell r="IK56">
            <v>0</v>
          </cell>
          <cell r="IL56">
            <v>0</v>
          </cell>
          <cell r="IM56">
            <v>0</v>
          </cell>
          <cell r="IN56" t="str">
            <v>нд</v>
          </cell>
          <cell r="IO56" t="str">
            <v>нд</v>
          </cell>
          <cell r="IP56" t="str">
            <v>нд</v>
          </cell>
          <cell r="IQ56" t="str">
            <v>нд</v>
          </cell>
          <cell r="IR56" t="str">
            <v>нд</v>
          </cell>
          <cell r="IS56" t="str">
            <v>нд</v>
          </cell>
          <cell r="IT56" t="str">
            <v>нд</v>
          </cell>
          <cell r="IU56" t="str">
            <v>нд</v>
          </cell>
          <cell r="IV56" t="str">
            <v>нд</v>
          </cell>
          <cell r="IW56" t="str">
            <v>нд</v>
          </cell>
          <cell r="IX56" t="str">
            <v>нд</v>
          </cell>
          <cell r="IY56">
            <v>0</v>
          </cell>
          <cell r="IZ56">
            <v>0</v>
          </cell>
          <cell r="JA56">
            <v>0</v>
          </cell>
          <cell r="JB56">
            <v>0</v>
          </cell>
          <cell r="JC56">
            <v>0</v>
          </cell>
          <cell r="JD56">
            <v>0</v>
          </cell>
          <cell r="JE56">
            <v>0</v>
          </cell>
          <cell r="JF56">
            <v>0</v>
          </cell>
          <cell r="JG56">
            <v>0</v>
          </cell>
          <cell r="JH56">
            <v>0</v>
          </cell>
          <cell r="JI56">
            <v>0</v>
          </cell>
          <cell r="JJ56">
            <v>0</v>
          </cell>
          <cell r="JK56">
            <v>0</v>
          </cell>
          <cell r="JL56">
            <v>0</v>
          </cell>
          <cell r="JM56">
            <v>0</v>
          </cell>
          <cell r="JN56">
            <v>0</v>
          </cell>
          <cell r="JO56">
            <v>0</v>
          </cell>
          <cell r="JP56">
            <v>0</v>
          </cell>
          <cell r="JQ56">
            <v>0</v>
          </cell>
          <cell r="JR56">
            <v>0</v>
          </cell>
          <cell r="JS56">
            <v>0</v>
          </cell>
          <cell r="JT56">
            <v>0</v>
          </cell>
          <cell r="JU56">
            <v>0</v>
          </cell>
          <cell r="JV56">
            <v>0</v>
          </cell>
          <cell r="JW56">
            <v>0</v>
          </cell>
          <cell r="JX56">
            <v>0</v>
          </cell>
          <cell r="JY56">
            <v>0</v>
          </cell>
          <cell r="JZ56">
            <v>0</v>
          </cell>
          <cell r="KA56">
            <v>0</v>
          </cell>
          <cell r="KB56">
            <v>0</v>
          </cell>
          <cell r="KC56">
            <v>0</v>
          </cell>
          <cell r="KD56">
            <v>0</v>
          </cell>
          <cell r="KE56">
            <v>0</v>
          </cell>
          <cell r="KF56">
            <v>0</v>
          </cell>
          <cell r="KG56">
            <v>0</v>
          </cell>
          <cell r="KH56">
            <v>0</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0</v>
          </cell>
          <cell r="LC56">
            <v>0</v>
          </cell>
          <cell r="LD56">
            <v>0</v>
          </cell>
          <cell r="LE56">
            <v>0</v>
          </cell>
          <cell r="LF56">
            <v>0</v>
          </cell>
          <cell r="LG56">
            <v>0</v>
          </cell>
          <cell r="LH56">
            <v>0</v>
          </cell>
          <cell r="LI56">
            <v>0</v>
          </cell>
          <cell r="LJ56">
            <v>0</v>
          </cell>
          <cell r="LK56">
            <v>0</v>
          </cell>
          <cell r="LL56">
            <v>0</v>
          </cell>
          <cell r="LQ56" t="str">
            <v>нд</v>
          </cell>
          <cell r="LR56" t="str">
            <v>нд</v>
          </cell>
          <cell r="LS56" t="str">
            <v>нд</v>
          </cell>
          <cell r="LT56" t="str">
            <v>нд</v>
          </cell>
          <cell r="LU56" t="str">
            <v>нд</v>
          </cell>
          <cell r="LX56">
            <v>0</v>
          </cell>
          <cell r="LY56">
            <v>0</v>
          </cell>
          <cell r="LZ56">
            <v>0</v>
          </cell>
          <cell r="MA56">
            <v>0</v>
          </cell>
          <cell r="MB56">
            <v>0</v>
          </cell>
          <cell r="MC56" t="str">
            <v>нд</v>
          </cell>
          <cell r="MD56" t="str">
            <v>нд</v>
          </cell>
          <cell r="ME56" t="str">
            <v>нд</v>
          </cell>
          <cell r="MF56" t="str">
            <v>нд</v>
          </cell>
          <cell r="MG56" t="str">
            <v>нд</v>
          </cell>
          <cell r="MH56" t="str">
            <v>нд</v>
          </cell>
          <cell r="MI56" t="str">
            <v>нд</v>
          </cell>
          <cell r="MJ56" t="str">
            <v>нд</v>
          </cell>
          <cell r="MK56" t="str">
            <v>нд</v>
          </cell>
          <cell r="ML56" t="str">
            <v>нд</v>
          </cell>
          <cell r="MM56" t="str">
            <v>нд</v>
          </cell>
          <cell r="MN56" t="str">
            <v>нд</v>
          </cell>
          <cell r="MO56" t="str">
            <v>нд</v>
          </cell>
          <cell r="MP56" t="str">
            <v>нд</v>
          </cell>
          <cell r="MQ56" t="str">
            <v>нд</v>
          </cell>
          <cell r="MR56" t="str">
            <v>нд</v>
          </cell>
          <cell r="MS56" t="str">
            <v>нд</v>
          </cell>
          <cell r="MT56" t="str">
            <v>нд</v>
          </cell>
          <cell r="MU56" t="str">
            <v>нд</v>
          </cell>
          <cell r="MV56" t="str">
            <v>нд</v>
          </cell>
          <cell r="MW56" t="str">
            <v>нд</v>
          </cell>
          <cell r="MX56" t="str">
            <v>нд</v>
          </cell>
          <cell r="MY56" t="str">
            <v>нд</v>
          </cell>
          <cell r="MZ56" t="str">
            <v>нд</v>
          </cell>
          <cell r="NA56" t="str">
            <v>нд</v>
          </cell>
          <cell r="NB56" t="str">
            <v>нд</v>
          </cell>
          <cell r="NC56" t="str">
            <v>нд</v>
          </cell>
          <cell r="ND56" t="str">
            <v>нд</v>
          </cell>
          <cell r="NE56" t="str">
            <v>нд</v>
          </cell>
          <cell r="NF56" t="str">
            <v>нд</v>
          </cell>
          <cell r="NG56">
            <v>0</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0</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v>2019</v>
          </cell>
          <cell r="OM56">
            <v>2019</v>
          </cell>
          <cell r="ON56">
            <v>2019</v>
          </cell>
          <cell r="OO56">
            <v>2019</v>
          </cell>
          <cell r="OP56" t="str">
            <v>п</v>
          </cell>
          <cell r="OR56">
            <v>0</v>
          </cell>
          <cell r="OT56">
            <v>0.53106105999999997</v>
          </cell>
        </row>
        <row r="57">
          <cell r="A57" t="str">
            <v>Г</v>
          </cell>
          <cell r="B57" t="str">
            <v>1.2.2</v>
          </cell>
          <cell r="C57" t="str">
            <v>Реконструкция, модернизация, техническое перевооружение линий электропередачи, всего, в том числе:</v>
          </cell>
          <cell r="D57" t="str">
            <v>Г</v>
          </cell>
          <cell r="E57">
            <v>0</v>
          </cell>
          <cell r="H57">
            <v>0</v>
          </cell>
          <cell r="J57">
            <v>852.29004287199996</v>
          </cell>
          <cell r="K57">
            <v>0</v>
          </cell>
          <cell r="L57">
            <v>852.29004287199996</v>
          </cell>
          <cell r="M57">
            <v>0</v>
          </cell>
          <cell r="N57">
            <v>0</v>
          </cell>
          <cell r="O57">
            <v>75.508838269152477</v>
          </cell>
          <cell r="P57">
            <v>178.17639041999999</v>
          </cell>
          <cell r="Q57">
            <v>598.60481432284746</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0</v>
          </cell>
          <cell r="AQ57">
            <v>0</v>
          </cell>
          <cell r="AR57">
            <v>0</v>
          </cell>
          <cell r="AS57">
            <v>0</v>
          </cell>
          <cell r="AT57">
            <v>0</v>
          </cell>
          <cell r="AU57">
            <v>0</v>
          </cell>
          <cell r="AV57">
            <v>0</v>
          </cell>
          <cell r="AW57">
            <v>0</v>
          </cell>
          <cell r="AX57">
            <v>0</v>
          </cell>
          <cell r="AY57">
            <v>0</v>
          </cell>
          <cell r="AZ57">
            <v>0</v>
          </cell>
          <cell r="BA57">
            <v>0</v>
          </cell>
          <cell r="BB57" t="str">
            <v/>
          </cell>
          <cell r="BC57" t="str">
            <v/>
          </cell>
          <cell r="BD57" t="str">
            <v/>
          </cell>
          <cell r="BE57" t="str">
            <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t="str">
            <v/>
          </cell>
          <cell r="CR57" t="str">
            <v/>
          </cell>
          <cell r="CS57" t="str">
            <v/>
          </cell>
          <cell r="CT57" t="str">
            <v/>
          </cell>
          <cell r="CU57">
            <v>0</v>
          </cell>
          <cell r="CX57">
            <v>3812.2178934788185</v>
          </cell>
          <cell r="CY57">
            <v>572.7289210797162</v>
          </cell>
          <cell r="CZ57">
            <v>1552.4358180467182</v>
          </cell>
          <cell r="DA57">
            <v>1396.6332410204841</v>
          </cell>
          <cell r="DB57">
            <v>351.73938608438334</v>
          </cell>
          <cell r="DE57">
            <v>0</v>
          </cell>
          <cell r="DG57">
            <v>606.57616354999993</v>
          </cell>
          <cell r="DH57">
            <v>0</v>
          </cell>
          <cell r="DI57">
            <v>606.57616354999993</v>
          </cell>
          <cell r="DJ57">
            <v>38.906113530000006</v>
          </cell>
          <cell r="DK57">
            <v>197.33895278</v>
          </cell>
          <cell r="DL57">
            <v>344.75768944999993</v>
          </cell>
          <cell r="DM57">
            <v>25.573407790000001</v>
          </cell>
          <cell r="DN57">
            <v>277.00832313952753</v>
          </cell>
          <cell r="DS57">
            <v>142.68802315457594</v>
          </cell>
          <cell r="DT57">
            <v>56.493174655273869</v>
          </cell>
          <cell r="DU57">
            <v>49.232590688265262</v>
          </cell>
          <cell r="DV57">
            <v>28.594534641412469</v>
          </cell>
          <cell r="DW57">
            <v>49.232590688265262</v>
          </cell>
          <cell r="DX57" t="str">
            <v/>
          </cell>
          <cell r="DY57" t="str">
            <v/>
          </cell>
          <cell r="DZ57" t="str">
            <v/>
          </cell>
          <cell r="EA57" t="str">
            <v/>
          </cell>
          <cell r="EB57">
            <v>0</v>
          </cell>
          <cell r="EC57">
            <v>870.93788626000003</v>
          </cell>
          <cell r="ED57">
            <v>346.03663713000003</v>
          </cell>
          <cell r="EE57">
            <v>488.22764986999994</v>
          </cell>
          <cell r="EF57">
            <v>24.389055679999998</v>
          </cell>
          <cell r="EG57">
            <v>12.284543580000001</v>
          </cell>
          <cell r="EH57">
            <v>323.89559782000003</v>
          </cell>
          <cell r="EI57">
            <v>224.59279934</v>
          </cell>
          <cell r="EJ57">
            <v>95.952902250000008</v>
          </cell>
          <cell r="EK57">
            <v>0</v>
          </cell>
          <cell r="EL57">
            <v>3.3498962299999997</v>
          </cell>
          <cell r="EM57">
            <v>547.04228843999999</v>
          </cell>
          <cell r="EN57">
            <v>121.44383779</v>
          </cell>
          <cell r="EO57">
            <v>392.27474761999997</v>
          </cell>
          <cell r="EP57">
            <v>24.389055679999998</v>
          </cell>
          <cell r="EQ57">
            <v>8.9346473500000005</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t="str">
            <v/>
          </cell>
          <cell r="FH57" t="str">
            <v/>
          </cell>
          <cell r="FI57" t="str">
            <v/>
          </cell>
          <cell r="FJ57" t="str">
            <v/>
          </cell>
          <cell r="FK57">
            <v>0</v>
          </cell>
          <cell r="FN57">
            <v>3102.5564480438834</v>
          </cell>
          <cell r="FO57">
            <v>0</v>
          </cell>
          <cell r="FP57">
            <v>175.58</v>
          </cell>
          <cell r="FQ57">
            <v>0</v>
          </cell>
          <cell r="FR57">
            <v>697.62100000000009</v>
          </cell>
          <cell r="FS57">
            <v>695.62100000000009</v>
          </cell>
          <cell r="FT57">
            <v>2</v>
          </cell>
          <cell r="FU57">
            <v>0</v>
          </cell>
          <cell r="FV57">
            <v>162</v>
          </cell>
          <cell r="FW57">
            <v>0</v>
          </cell>
          <cell r="FX57">
            <v>162</v>
          </cell>
          <cell r="FZ57">
            <v>604.26295830000004</v>
          </cell>
          <cell r="GA57">
            <v>0</v>
          </cell>
          <cell r="GB57">
            <v>10.842000000000002</v>
          </cell>
          <cell r="GC57">
            <v>0</v>
          </cell>
          <cell r="GD57">
            <v>18.175000000000001</v>
          </cell>
          <cell r="GE57">
            <v>18.175000000000001</v>
          </cell>
          <cell r="GF57">
            <v>0</v>
          </cell>
          <cell r="GG57">
            <v>0</v>
          </cell>
          <cell r="GH57">
            <v>112</v>
          </cell>
          <cell r="GI57">
            <v>0</v>
          </cell>
          <cell r="GJ57">
            <v>112</v>
          </cell>
          <cell r="GK57">
            <v>514.82344348999948</v>
          </cell>
          <cell r="GL57">
            <v>0</v>
          </cell>
          <cell r="GM57">
            <v>0</v>
          </cell>
          <cell r="GN57">
            <v>0</v>
          </cell>
          <cell r="GO57">
            <v>59.307000000000002</v>
          </cell>
          <cell r="GP57">
            <v>59.307000000000002</v>
          </cell>
          <cell r="GQ57">
            <v>0</v>
          </cell>
          <cell r="GR57">
            <v>0</v>
          </cell>
          <cell r="GS57">
            <v>1</v>
          </cell>
          <cell r="GT57">
            <v>0</v>
          </cell>
          <cell r="GU57">
            <v>1</v>
          </cell>
          <cell r="GV57">
            <v>475.62674384858701</v>
          </cell>
          <cell r="GW57">
            <v>0</v>
          </cell>
          <cell r="GX57">
            <v>0</v>
          </cell>
          <cell r="GY57">
            <v>0</v>
          </cell>
          <cell r="GZ57">
            <v>53</v>
          </cell>
          <cell r="HA57">
            <v>53</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0</v>
          </cell>
          <cell r="HS57">
            <v>0</v>
          </cell>
          <cell r="HT57">
            <v>0</v>
          </cell>
          <cell r="HU57">
            <v>0</v>
          </cell>
          <cell r="HV57">
            <v>0</v>
          </cell>
          <cell r="HW57">
            <v>0</v>
          </cell>
          <cell r="HX57">
            <v>0</v>
          </cell>
          <cell r="HY57">
            <v>0</v>
          </cell>
          <cell r="HZ57">
            <v>0</v>
          </cell>
          <cell r="IA57">
            <v>0</v>
          </cell>
          <cell r="IB57">
            <v>0</v>
          </cell>
          <cell r="IC57">
            <v>39.196699641412465</v>
          </cell>
          <cell r="ID57">
            <v>0</v>
          </cell>
          <cell r="IE57">
            <v>0</v>
          </cell>
          <cell r="IF57">
            <v>0</v>
          </cell>
          <cell r="IG57">
            <v>0</v>
          </cell>
          <cell r="IH57">
            <v>6.3069999999999995</v>
          </cell>
          <cell r="II57">
            <v>0</v>
          </cell>
          <cell r="IJ57">
            <v>0</v>
          </cell>
          <cell r="IK57">
            <v>0</v>
          </cell>
          <cell r="IL57">
            <v>0</v>
          </cell>
          <cell r="IM57">
            <v>0</v>
          </cell>
          <cell r="IN57">
            <v>0</v>
          </cell>
          <cell r="IO57">
            <v>0</v>
          </cell>
          <cell r="IP57">
            <v>0</v>
          </cell>
          <cell r="IQ57">
            <v>0</v>
          </cell>
          <cell r="IR57">
            <v>0</v>
          </cell>
          <cell r="IS57">
            <v>0</v>
          </cell>
          <cell r="IT57">
            <v>0</v>
          </cell>
          <cell r="IU57">
            <v>0</v>
          </cell>
          <cell r="IV57">
            <v>0</v>
          </cell>
          <cell r="IW57">
            <v>0</v>
          </cell>
          <cell r="IX57">
            <v>0</v>
          </cell>
          <cell r="IY57">
            <v>104.98333589000001</v>
          </cell>
          <cell r="IZ57">
            <v>0</v>
          </cell>
          <cell r="JA57">
            <v>0</v>
          </cell>
          <cell r="JB57">
            <v>0</v>
          </cell>
          <cell r="JC57">
            <v>4.1915000000000004</v>
          </cell>
          <cell r="JD57">
            <v>4.1915000000000004</v>
          </cell>
          <cell r="JE57">
            <v>0</v>
          </cell>
          <cell r="JF57">
            <v>0</v>
          </cell>
          <cell r="JG57">
            <v>3</v>
          </cell>
          <cell r="JH57">
            <v>0</v>
          </cell>
          <cell r="JI57">
            <v>3</v>
          </cell>
          <cell r="JJ57">
            <v>2.0477729099999999</v>
          </cell>
          <cell r="JK57">
            <v>0</v>
          </cell>
          <cell r="JL57">
            <v>0</v>
          </cell>
          <cell r="JM57">
            <v>0</v>
          </cell>
          <cell r="JN57">
            <v>0.73250000000000004</v>
          </cell>
          <cell r="JO57">
            <v>0.73250000000000004</v>
          </cell>
          <cell r="JP57">
            <v>0</v>
          </cell>
          <cell r="JQ57">
            <v>0</v>
          </cell>
          <cell r="JR57">
            <v>0</v>
          </cell>
          <cell r="JS57">
            <v>0</v>
          </cell>
          <cell r="JT57">
            <v>0</v>
          </cell>
          <cell r="JU57">
            <v>102.93556298</v>
          </cell>
          <cell r="JV57">
            <v>0</v>
          </cell>
          <cell r="JW57">
            <v>0</v>
          </cell>
          <cell r="JX57">
            <v>0</v>
          </cell>
          <cell r="JY57">
            <v>3.4590000000000001</v>
          </cell>
          <cell r="JZ57">
            <v>3.4590000000000001</v>
          </cell>
          <cell r="KA57">
            <v>0</v>
          </cell>
          <cell r="KB57">
            <v>0</v>
          </cell>
          <cell r="KC57">
            <v>3</v>
          </cell>
          <cell r="KD57">
            <v>0</v>
          </cell>
          <cell r="KE57">
            <v>3</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0</v>
          </cell>
          <cell r="LC57">
            <v>0</v>
          </cell>
          <cell r="LD57">
            <v>0</v>
          </cell>
          <cell r="LE57">
            <v>0</v>
          </cell>
          <cell r="LF57">
            <v>0</v>
          </cell>
          <cell r="LG57">
            <v>0</v>
          </cell>
          <cell r="LH57">
            <v>0</v>
          </cell>
          <cell r="LI57">
            <v>0</v>
          </cell>
          <cell r="LJ57">
            <v>0</v>
          </cell>
          <cell r="LK57">
            <v>0</v>
          </cell>
          <cell r="LL57">
            <v>0</v>
          </cell>
          <cell r="LQ57">
            <v>0</v>
          </cell>
          <cell r="LR57">
            <v>0</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v>0</v>
          </cell>
          <cell r="OM57">
            <v>0</v>
          </cell>
          <cell r="ON57">
            <v>0</v>
          </cell>
          <cell r="OO57">
            <v>0</v>
          </cell>
          <cell r="OP57">
            <v>0</v>
          </cell>
          <cell r="OR57">
            <v>0</v>
          </cell>
          <cell r="OT57">
            <v>2031.6875938646697</v>
          </cell>
        </row>
        <row r="58">
          <cell r="A58" t="str">
            <v>Г</v>
          </cell>
          <cell r="B58" t="str">
            <v>1.2.2.1</v>
          </cell>
          <cell r="C58" t="str">
            <v>Реконструкция линий электропередачи, всего, в том числе:</v>
          </cell>
          <cell r="D58" t="str">
            <v>Г</v>
          </cell>
          <cell r="E58">
            <v>0</v>
          </cell>
          <cell r="H58">
            <v>0</v>
          </cell>
          <cell r="J58">
            <v>852.29004287199996</v>
          </cell>
          <cell r="K58">
            <v>0</v>
          </cell>
          <cell r="L58">
            <v>852.29004287199996</v>
          </cell>
          <cell r="M58">
            <v>0</v>
          </cell>
          <cell r="N58">
            <v>0</v>
          </cell>
          <cell r="O58">
            <v>75.508838269152477</v>
          </cell>
          <cell r="P58">
            <v>178.17639041999999</v>
          </cell>
          <cell r="Q58">
            <v>598.60481432284746</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cell r="BA58">
            <v>0</v>
          </cell>
          <cell r="BB58" t="str">
            <v/>
          </cell>
          <cell r="BC58" t="str">
            <v/>
          </cell>
          <cell r="BD58" t="str">
            <v/>
          </cell>
          <cell r="BE58" t="str">
            <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0</v>
          </cell>
          <cell r="CQ58" t="str">
            <v/>
          </cell>
          <cell r="CR58" t="str">
            <v/>
          </cell>
          <cell r="CS58" t="str">
            <v/>
          </cell>
          <cell r="CT58" t="str">
            <v/>
          </cell>
          <cell r="CU58">
            <v>0</v>
          </cell>
          <cell r="CX58">
            <v>3812.2178934788185</v>
          </cell>
          <cell r="CY58">
            <v>572.7289210797162</v>
          </cell>
          <cell r="CZ58">
            <v>1552.4358180467182</v>
          </cell>
          <cell r="DA58">
            <v>1396.6332410204841</v>
          </cell>
          <cell r="DB58">
            <v>351.73938608438334</v>
          </cell>
          <cell r="DE58">
            <v>0</v>
          </cell>
          <cell r="DG58">
            <v>606.57616354999993</v>
          </cell>
          <cell r="DH58">
            <v>0</v>
          </cell>
          <cell r="DI58">
            <v>606.57616354999993</v>
          </cell>
          <cell r="DJ58">
            <v>38.906113530000006</v>
          </cell>
          <cell r="DK58">
            <v>197.33895278</v>
          </cell>
          <cell r="DL58">
            <v>344.75768944999993</v>
          </cell>
          <cell r="DM58">
            <v>25.573407790000001</v>
          </cell>
          <cell r="DN58">
            <v>277.00832313952753</v>
          </cell>
          <cell r="DS58">
            <v>142.68802315457594</v>
          </cell>
          <cell r="DT58">
            <v>56.493174655273869</v>
          </cell>
          <cell r="DU58">
            <v>49.232590688265262</v>
          </cell>
          <cell r="DV58">
            <v>28.594534641412469</v>
          </cell>
          <cell r="DW58">
            <v>49.232590688265262</v>
          </cell>
          <cell r="DX58" t="str">
            <v/>
          </cell>
          <cell r="DY58" t="str">
            <v/>
          </cell>
          <cell r="DZ58" t="str">
            <v/>
          </cell>
          <cell r="EA58" t="str">
            <v/>
          </cell>
          <cell r="EB58">
            <v>0</v>
          </cell>
          <cell r="EC58">
            <v>870.93788626000003</v>
          </cell>
          <cell r="ED58">
            <v>346.03663713000003</v>
          </cell>
          <cell r="EE58">
            <v>488.22764986999994</v>
          </cell>
          <cell r="EF58">
            <v>24.389055679999998</v>
          </cell>
          <cell r="EG58">
            <v>12.284543580000001</v>
          </cell>
          <cell r="EH58">
            <v>323.89559782000003</v>
          </cell>
          <cell r="EI58">
            <v>224.59279934</v>
          </cell>
          <cell r="EJ58">
            <v>95.952902250000008</v>
          </cell>
          <cell r="EK58">
            <v>0</v>
          </cell>
          <cell r="EL58">
            <v>3.3498962299999997</v>
          </cell>
          <cell r="EM58">
            <v>547.04228843999999</v>
          </cell>
          <cell r="EN58">
            <v>121.44383779</v>
          </cell>
          <cell r="EO58">
            <v>392.27474761999997</v>
          </cell>
          <cell r="EP58">
            <v>24.389055679999998</v>
          </cell>
          <cell r="EQ58">
            <v>8.9346473500000005</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t="str">
            <v/>
          </cell>
          <cell r="FK58">
            <v>0</v>
          </cell>
          <cell r="FN58">
            <v>3102.5564480438834</v>
          </cell>
          <cell r="FO58">
            <v>0</v>
          </cell>
          <cell r="FP58">
            <v>175.58</v>
          </cell>
          <cell r="FQ58">
            <v>0</v>
          </cell>
          <cell r="FR58">
            <v>697.62100000000009</v>
          </cell>
          <cell r="FS58">
            <v>695.62100000000009</v>
          </cell>
          <cell r="FT58">
            <v>2</v>
          </cell>
          <cell r="FU58">
            <v>0</v>
          </cell>
          <cell r="FV58">
            <v>162</v>
          </cell>
          <cell r="FW58">
            <v>0</v>
          </cell>
          <cell r="FX58">
            <v>162</v>
          </cell>
          <cell r="FZ58">
            <v>604.26295830000004</v>
          </cell>
          <cell r="GA58">
            <v>0</v>
          </cell>
          <cell r="GB58">
            <v>10.842000000000002</v>
          </cell>
          <cell r="GC58">
            <v>0</v>
          </cell>
          <cell r="GD58">
            <v>18.175000000000001</v>
          </cell>
          <cell r="GE58">
            <v>18.175000000000001</v>
          </cell>
          <cell r="GF58">
            <v>0</v>
          </cell>
          <cell r="GG58">
            <v>0</v>
          </cell>
          <cell r="GH58">
            <v>112</v>
          </cell>
          <cell r="GI58">
            <v>0</v>
          </cell>
          <cell r="GJ58">
            <v>112</v>
          </cell>
          <cell r="GK58">
            <v>514.82344348999948</v>
          </cell>
          <cell r="GL58">
            <v>0</v>
          </cell>
          <cell r="GM58">
            <v>0</v>
          </cell>
          <cell r="GN58">
            <v>0</v>
          </cell>
          <cell r="GO58">
            <v>59.307000000000002</v>
          </cell>
          <cell r="GP58">
            <v>59.307000000000002</v>
          </cell>
          <cell r="GQ58">
            <v>0</v>
          </cell>
          <cell r="GR58">
            <v>0</v>
          </cell>
          <cell r="GS58">
            <v>1</v>
          </cell>
          <cell r="GT58">
            <v>0</v>
          </cell>
          <cell r="GU58">
            <v>1</v>
          </cell>
          <cell r="GV58">
            <v>475.62674384858701</v>
          </cell>
          <cell r="GW58">
            <v>0</v>
          </cell>
          <cell r="GX58">
            <v>0</v>
          </cell>
          <cell r="GY58">
            <v>0</v>
          </cell>
          <cell r="GZ58">
            <v>53</v>
          </cell>
          <cell r="HA58">
            <v>53</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39.196699641412465</v>
          </cell>
          <cell r="ID58">
            <v>0</v>
          </cell>
          <cell r="IE58">
            <v>0</v>
          </cell>
          <cell r="IF58">
            <v>0</v>
          </cell>
          <cell r="IG58">
            <v>0</v>
          </cell>
          <cell r="IH58">
            <v>6.3069999999999995</v>
          </cell>
          <cell r="II58">
            <v>0</v>
          </cell>
          <cell r="IJ58">
            <v>0</v>
          </cell>
          <cell r="IK58">
            <v>0</v>
          </cell>
          <cell r="IL58">
            <v>0</v>
          </cell>
          <cell r="IM58">
            <v>0</v>
          </cell>
          <cell r="IN58">
            <v>0</v>
          </cell>
          <cell r="IO58">
            <v>0</v>
          </cell>
          <cell r="IP58">
            <v>0</v>
          </cell>
          <cell r="IQ58">
            <v>0</v>
          </cell>
          <cell r="IR58">
            <v>0</v>
          </cell>
          <cell r="IS58">
            <v>0</v>
          </cell>
          <cell r="IT58">
            <v>0</v>
          </cell>
          <cell r="IU58">
            <v>0</v>
          </cell>
          <cell r="IV58">
            <v>0</v>
          </cell>
          <cell r="IW58">
            <v>0</v>
          </cell>
          <cell r="IX58">
            <v>0</v>
          </cell>
          <cell r="IY58">
            <v>104.98333589000001</v>
          </cell>
          <cell r="IZ58">
            <v>0</v>
          </cell>
          <cell r="JA58">
            <v>0</v>
          </cell>
          <cell r="JB58">
            <v>0</v>
          </cell>
          <cell r="JC58">
            <v>4.1915000000000004</v>
          </cell>
          <cell r="JD58">
            <v>4.1915000000000004</v>
          </cell>
          <cell r="JE58">
            <v>0</v>
          </cell>
          <cell r="JF58">
            <v>0</v>
          </cell>
          <cell r="JG58">
            <v>3</v>
          </cell>
          <cell r="JH58">
            <v>0</v>
          </cell>
          <cell r="JI58">
            <v>3</v>
          </cell>
          <cell r="JJ58">
            <v>2.0477729099999999</v>
          </cell>
          <cell r="JK58">
            <v>0</v>
          </cell>
          <cell r="JL58">
            <v>0</v>
          </cell>
          <cell r="JM58">
            <v>0</v>
          </cell>
          <cell r="JN58">
            <v>0.73250000000000004</v>
          </cell>
          <cell r="JO58">
            <v>0.73250000000000004</v>
          </cell>
          <cell r="JP58">
            <v>0</v>
          </cell>
          <cell r="JQ58">
            <v>0</v>
          </cell>
          <cell r="JR58">
            <v>0</v>
          </cell>
          <cell r="JS58">
            <v>0</v>
          </cell>
          <cell r="JT58">
            <v>0</v>
          </cell>
          <cell r="JU58">
            <v>102.93556298</v>
          </cell>
          <cell r="JV58">
            <v>0</v>
          </cell>
          <cell r="JW58">
            <v>0</v>
          </cell>
          <cell r="JX58">
            <v>0</v>
          </cell>
          <cell r="JY58">
            <v>3.4590000000000001</v>
          </cell>
          <cell r="JZ58">
            <v>3.4590000000000001</v>
          </cell>
          <cell r="KA58">
            <v>0</v>
          </cell>
          <cell r="KB58">
            <v>0</v>
          </cell>
          <cell r="KC58">
            <v>3</v>
          </cell>
          <cell r="KD58">
            <v>0</v>
          </cell>
          <cell r="KE58">
            <v>3</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0</v>
          </cell>
          <cell r="OM58">
            <v>0</v>
          </cell>
          <cell r="ON58">
            <v>0</v>
          </cell>
          <cell r="OO58">
            <v>0</v>
          </cell>
          <cell r="OP58">
            <v>0</v>
          </cell>
          <cell r="OR58">
            <v>0</v>
          </cell>
          <cell r="OT58">
            <v>2031.6875938646697</v>
          </cell>
        </row>
        <row r="59">
          <cell r="A59" t="str">
            <v>Г</v>
          </cell>
          <cell r="B59" t="str">
            <v>1.2.2.2</v>
          </cell>
          <cell r="C59" t="str">
            <v>Модернизация, техническое перевооружение линий электропередачи, всего, в том числе:</v>
          </cell>
          <cell r="D59" t="str">
            <v>Г</v>
          </cell>
          <cell r="E59">
            <v>0</v>
          </cell>
          <cell r="H59">
            <v>0</v>
          </cell>
          <cell r="J59">
            <v>852.29004287199996</v>
          </cell>
          <cell r="K59">
            <v>0</v>
          </cell>
          <cell r="L59">
            <v>852.29004287199996</v>
          </cell>
          <cell r="M59">
            <v>0</v>
          </cell>
          <cell r="N59">
            <v>0</v>
          </cell>
          <cell r="O59">
            <v>75.508838269152477</v>
          </cell>
          <cell r="P59">
            <v>178.17639041999999</v>
          </cell>
          <cell r="Q59">
            <v>598.60481432284746</v>
          </cell>
          <cell r="R59">
            <v>0</v>
          </cell>
          <cell r="S59">
            <v>0</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0</v>
          </cell>
          <cell r="AQ59">
            <v>0</v>
          </cell>
          <cell r="AR59">
            <v>0</v>
          </cell>
          <cell r="AS59">
            <v>0</v>
          </cell>
          <cell r="AT59">
            <v>0</v>
          </cell>
          <cell r="AU59">
            <v>0</v>
          </cell>
          <cell r="AV59">
            <v>0</v>
          </cell>
          <cell r="AW59">
            <v>0</v>
          </cell>
          <cell r="AX59">
            <v>0</v>
          </cell>
          <cell r="AY59">
            <v>0</v>
          </cell>
          <cell r="AZ59">
            <v>0</v>
          </cell>
          <cell r="BA59">
            <v>0</v>
          </cell>
          <cell r="BB59" t="str">
            <v/>
          </cell>
          <cell r="BC59" t="str">
            <v/>
          </cell>
          <cell r="BD59" t="str">
            <v/>
          </cell>
          <cell r="BE59" t="str">
            <v/>
          </cell>
          <cell r="BF59">
            <v>0</v>
          </cell>
          <cell r="BG59">
            <v>0</v>
          </cell>
          <cell r="BH59">
            <v>0</v>
          </cell>
          <cell r="BI59">
            <v>0</v>
          </cell>
          <cell r="BJ59">
            <v>0</v>
          </cell>
          <cell r="BK59">
            <v>0</v>
          </cell>
          <cell r="BL59">
            <v>0</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0</v>
          </cell>
          <cell r="CF59">
            <v>0</v>
          </cell>
          <cell r="CG59">
            <v>0</v>
          </cell>
          <cell r="CH59">
            <v>0</v>
          </cell>
          <cell r="CI59">
            <v>0</v>
          </cell>
          <cell r="CJ59">
            <v>0</v>
          </cell>
          <cell r="CK59">
            <v>0</v>
          </cell>
          <cell r="CL59">
            <v>0</v>
          </cell>
          <cell r="CM59">
            <v>0</v>
          </cell>
          <cell r="CN59">
            <v>0</v>
          </cell>
          <cell r="CO59">
            <v>0</v>
          </cell>
          <cell r="CP59">
            <v>0</v>
          </cell>
          <cell r="CQ59" t="str">
            <v/>
          </cell>
          <cell r="CR59" t="str">
            <v/>
          </cell>
          <cell r="CS59" t="str">
            <v/>
          </cell>
          <cell r="CT59" t="str">
            <v/>
          </cell>
          <cell r="CU59">
            <v>0</v>
          </cell>
          <cell r="CX59">
            <v>3812.2178934788185</v>
          </cell>
          <cell r="CY59">
            <v>572.7289210797162</v>
          </cell>
          <cell r="CZ59">
            <v>1552.4358180467182</v>
          </cell>
          <cell r="DA59">
            <v>1396.6332410204841</v>
          </cell>
          <cell r="DB59">
            <v>351.73938608438334</v>
          </cell>
          <cell r="DE59">
            <v>0</v>
          </cell>
          <cell r="DG59">
            <v>606.57616354999993</v>
          </cell>
          <cell r="DH59">
            <v>0</v>
          </cell>
          <cell r="DI59">
            <v>606.57616354999993</v>
          </cell>
          <cell r="DJ59">
            <v>38.906113530000006</v>
          </cell>
          <cell r="DK59">
            <v>197.33895278</v>
          </cell>
          <cell r="DL59">
            <v>344.75768944999993</v>
          </cell>
          <cell r="DM59">
            <v>25.573407790000001</v>
          </cell>
          <cell r="DN59">
            <v>277.00832313952753</v>
          </cell>
          <cell r="DS59">
            <v>142.68802315457594</v>
          </cell>
          <cell r="DT59">
            <v>56.493174655273869</v>
          </cell>
          <cell r="DU59">
            <v>49.232590688265262</v>
          </cell>
          <cell r="DV59">
            <v>28.594534641412469</v>
          </cell>
          <cell r="DW59">
            <v>49.232590688265262</v>
          </cell>
          <cell r="DX59" t="str">
            <v/>
          </cell>
          <cell r="DY59" t="str">
            <v/>
          </cell>
          <cell r="DZ59" t="str">
            <v/>
          </cell>
          <cell r="EA59" t="str">
            <v/>
          </cell>
          <cell r="EB59">
            <v>0</v>
          </cell>
          <cell r="EC59">
            <v>870.93788626000003</v>
          </cell>
          <cell r="ED59">
            <v>346.03663713000003</v>
          </cell>
          <cell r="EE59">
            <v>488.22764986999994</v>
          </cell>
          <cell r="EF59">
            <v>24.389055679999998</v>
          </cell>
          <cell r="EG59">
            <v>12.284543580000001</v>
          </cell>
          <cell r="EH59">
            <v>323.89559782000003</v>
          </cell>
          <cell r="EI59">
            <v>224.59279934</v>
          </cell>
          <cell r="EJ59">
            <v>95.952902250000008</v>
          </cell>
          <cell r="EK59">
            <v>0</v>
          </cell>
          <cell r="EL59">
            <v>3.3498962299999997</v>
          </cell>
          <cell r="EM59">
            <v>547.04228843999999</v>
          </cell>
          <cell r="EN59">
            <v>121.44383779</v>
          </cell>
          <cell r="EO59">
            <v>392.27474761999997</v>
          </cell>
          <cell r="EP59">
            <v>24.389055679999998</v>
          </cell>
          <cell r="EQ59">
            <v>8.9346473500000005</v>
          </cell>
          <cell r="ER59">
            <v>0</v>
          </cell>
          <cell r="ES59">
            <v>0</v>
          </cell>
          <cell r="ET59">
            <v>0</v>
          </cell>
          <cell r="EU59">
            <v>0</v>
          </cell>
          <cell r="EV59">
            <v>0</v>
          </cell>
          <cell r="EW59">
            <v>0</v>
          </cell>
          <cell r="EX59">
            <v>0</v>
          </cell>
          <cell r="EY59">
            <v>0</v>
          </cell>
          <cell r="EZ59">
            <v>0</v>
          </cell>
          <cell r="FA59">
            <v>0</v>
          </cell>
          <cell r="FB59">
            <v>0</v>
          </cell>
          <cell r="FC59">
            <v>0</v>
          </cell>
          <cell r="FD59">
            <v>0</v>
          </cell>
          <cell r="FE59">
            <v>0</v>
          </cell>
          <cell r="FF59">
            <v>0</v>
          </cell>
          <cell r="FG59" t="str">
            <v/>
          </cell>
          <cell r="FH59" t="str">
            <v/>
          </cell>
          <cell r="FI59" t="str">
            <v/>
          </cell>
          <cell r="FJ59" t="str">
            <v/>
          </cell>
          <cell r="FK59">
            <v>0</v>
          </cell>
          <cell r="FN59">
            <v>3102.5564480438834</v>
          </cell>
          <cell r="FO59">
            <v>0</v>
          </cell>
          <cell r="FP59">
            <v>175.58</v>
          </cell>
          <cell r="FQ59">
            <v>0</v>
          </cell>
          <cell r="FR59">
            <v>697.62100000000009</v>
          </cell>
          <cell r="FS59">
            <v>695.62100000000009</v>
          </cell>
          <cell r="FT59">
            <v>2</v>
          </cell>
          <cell r="FU59">
            <v>0</v>
          </cell>
          <cell r="FV59">
            <v>162</v>
          </cell>
          <cell r="FW59">
            <v>0</v>
          </cell>
          <cell r="FX59">
            <v>162</v>
          </cell>
          <cell r="FZ59">
            <v>604.26295830000004</v>
          </cell>
          <cell r="GA59">
            <v>0</v>
          </cell>
          <cell r="GB59">
            <v>10.842000000000002</v>
          </cell>
          <cell r="GC59">
            <v>0</v>
          </cell>
          <cell r="GD59">
            <v>18.175000000000001</v>
          </cell>
          <cell r="GE59">
            <v>18.175000000000001</v>
          </cell>
          <cell r="GF59">
            <v>0</v>
          </cell>
          <cell r="GG59">
            <v>0</v>
          </cell>
          <cell r="GH59">
            <v>112</v>
          </cell>
          <cell r="GI59">
            <v>0</v>
          </cell>
          <cell r="GJ59">
            <v>112</v>
          </cell>
          <cell r="GK59">
            <v>514.82344348999948</v>
          </cell>
          <cell r="GL59">
            <v>0</v>
          </cell>
          <cell r="GM59">
            <v>0</v>
          </cell>
          <cell r="GN59">
            <v>0</v>
          </cell>
          <cell r="GO59">
            <v>59.307000000000002</v>
          </cell>
          <cell r="GP59">
            <v>59.307000000000002</v>
          </cell>
          <cell r="GQ59">
            <v>0</v>
          </cell>
          <cell r="GR59">
            <v>0</v>
          </cell>
          <cell r="GS59">
            <v>1</v>
          </cell>
          <cell r="GT59">
            <v>0</v>
          </cell>
          <cell r="GU59">
            <v>1</v>
          </cell>
          <cell r="GV59">
            <v>475.62674384858701</v>
          </cell>
          <cell r="GW59">
            <v>0</v>
          </cell>
          <cell r="GX59">
            <v>0</v>
          </cell>
          <cell r="GY59">
            <v>0</v>
          </cell>
          <cell r="GZ59">
            <v>53</v>
          </cell>
          <cell r="HA59">
            <v>53</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39.196699641412465</v>
          </cell>
          <cell r="ID59">
            <v>0</v>
          </cell>
          <cell r="IE59">
            <v>0</v>
          </cell>
          <cell r="IF59">
            <v>0</v>
          </cell>
          <cell r="IG59">
            <v>0</v>
          </cell>
          <cell r="IH59">
            <v>6.3069999999999995</v>
          </cell>
          <cell r="II59">
            <v>0</v>
          </cell>
          <cell r="IJ59">
            <v>0</v>
          </cell>
          <cell r="IK59">
            <v>0</v>
          </cell>
          <cell r="IL59">
            <v>0</v>
          </cell>
          <cell r="IM59">
            <v>0</v>
          </cell>
          <cell r="IN59">
            <v>0</v>
          </cell>
          <cell r="IO59">
            <v>0</v>
          </cell>
          <cell r="IP59">
            <v>0</v>
          </cell>
          <cell r="IQ59">
            <v>0</v>
          </cell>
          <cell r="IR59">
            <v>0</v>
          </cell>
          <cell r="IS59">
            <v>0</v>
          </cell>
          <cell r="IT59">
            <v>0</v>
          </cell>
          <cell r="IU59">
            <v>0</v>
          </cell>
          <cell r="IV59">
            <v>0</v>
          </cell>
          <cell r="IW59">
            <v>0</v>
          </cell>
          <cell r="IX59">
            <v>0</v>
          </cell>
          <cell r="IY59">
            <v>104.98333589000001</v>
          </cell>
          <cell r="IZ59">
            <v>0</v>
          </cell>
          <cell r="JA59">
            <v>0</v>
          </cell>
          <cell r="JB59">
            <v>0</v>
          </cell>
          <cell r="JC59">
            <v>4.1915000000000004</v>
          </cell>
          <cell r="JD59">
            <v>4.1915000000000004</v>
          </cell>
          <cell r="JE59">
            <v>0</v>
          </cell>
          <cell r="JF59">
            <v>0</v>
          </cell>
          <cell r="JG59">
            <v>3</v>
          </cell>
          <cell r="JH59">
            <v>0</v>
          </cell>
          <cell r="JI59">
            <v>3</v>
          </cell>
          <cell r="JJ59">
            <v>2.0477729099999999</v>
          </cell>
          <cell r="JK59">
            <v>0</v>
          </cell>
          <cell r="JL59">
            <v>0</v>
          </cell>
          <cell r="JM59">
            <v>0</v>
          </cell>
          <cell r="JN59">
            <v>0.73250000000000004</v>
          </cell>
          <cell r="JO59">
            <v>0.73250000000000004</v>
          </cell>
          <cell r="JP59">
            <v>0</v>
          </cell>
          <cell r="JQ59">
            <v>0</v>
          </cell>
          <cell r="JR59">
            <v>0</v>
          </cell>
          <cell r="JS59">
            <v>0</v>
          </cell>
          <cell r="JT59">
            <v>0</v>
          </cell>
          <cell r="JU59">
            <v>102.93556298</v>
          </cell>
          <cell r="JV59">
            <v>0</v>
          </cell>
          <cell r="JW59">
            <v>0</v>
          </cell>
          <cell r="JX59">
            <v>0</v>
          </cell>
          <cell r="JY59">
            <v>3.4590000000000001</v>
          </cell>
          <cell r="JZ59">
            <v>3.4590000000000001</v>
          </cell>
          <cell r="KA59">
            <v>0</v>
          </cell>
          <cell r="KB59">
            <v>0</v>
          </cell>
          <cell r="KC59">
            <v>3</v>
          </cell>
          <cell r="KD59">
            <v>0</v>
          </cell>
          <cell r="KE59">
            <v>3</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0</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0</v>
          </cell>
          <cell r="OM59">
            <v>0</v>
          </cell>
          <cell r="ON59">
            <v>0</v>
          </cell>
          <cell r="OO59">
            <v>0</v>
          </cell>
          <cell r="OP59">
            <v>0</v>
          </cell>
          <cell r="OR59">
            <v>0</v>
          </cell>
          <cell r="OT59">
            <v>2031.6875938646697</v>
          </cell>
        </row>
        <row r="60">
          <cell r="A60" t="str">
            <v>Г</v>
          </cell>
          <cell r="B60" t="str">
            <v>1.2.3</v>
          </cell>
          <cell r="C60" t="str">
            <v>Развитие и модернизация учета электрической энергии (мощности), всего, в том числе:</v>
          </cell>
          <cell r="D60" t="str">
            <v>Г</v>
          </cell>
          <cell r="E60">
            <v>0</v>
          </cell>
          <cell r="H60">
            <v>0</v>
          </cell>
          <cell r="J60">
            <v>852.29004287199996</v>
          </cell>
          <cell r="K60">
            <v>0</v>
          </cell>
          <cell r="L60">
            <v>852.29004287199996</v>
          </cell>
          <cell r="M60">
            <v>0</v>
          </cell>
          <cell r="N60">
            <v>0</v>
          </cell>
          <cell r="O60">
            <v>75.508838269152477</v>
          </cell>
          <cell r="P60">
            <v>178.17639041999999</v>
          </cell>
          <cell r="Q60">
            <v>598.60481432284746</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3812.2178934788185</v>
          </cell>
          <cell r="CY60">
            <v>572.7289210797162</v>
          </cell>
          <cell r="CZ60">
            <v>1552.4358180467182</v>
          </cell>
          <cell r="DA60">
            <v>1396.6332410204841</v>
          </cell>
          <cell r="DB60">
            <v>351.73938608438334</v>
          </cell>
          <cell r="DE60">
            <v>0</v>
          </cell>
          <cell r="DG60">
            <v>606.57616354999993</v>
          </cell>
          <cell r="DH60">
            <v>0</v>
          </cell>
          <cell r="DI60">
            <v>606.57616354999993</v>
          </cell>
          <cell r="DJ60">
            <v>38.906113530000006</v>
          </cell>
          <cell r="DK60">
            <v>197.33895278</v>
          </cell>
          <cell r="DL60">
            <v>344.75768944999993</v>
          </cell>
          <cell r="DM60">
            <v>25.573407790000001</v>
          </cell>
          <cell r="DN60">
            <v>277.00832313952753</v>
          </cell>
          <cell r="DS60">
            <v>142.68802315457594</v>
          </cell>
          <cell r="DT60">
            <v>56.493174655273869</v>
          </cell>
          <cell r="DU60">
            <v>49.232590688265262</v>
          </cell>
          <cell r="DV60">
            <v>28.594534641412469</v>
          </cell>
          <cell r="DW60">
            <v>49.232590688265262</v>
          </cell>
          <cell r="DX60" t="str">
            <v/>
          </cell>
          <cell r="DY60" t="str">
            <v/>
          </cell>
          <cell r="DZ60" t="str">
            <v/>
          </cell>
          <cell r="EA60" t="str">
            <v/>
          </cell>
          <cell r="EB60">
            <v>0</v>
          </cell>
          <cell r="EC60">
            <v>870.93788626000003</v>
          </cell>
          <cell r="ED60">
            <v>346.03663713000003</v>
          </cell>
          <cell r="EE60">
            <v>488.22764986999994</v>
          </cell>
          <cell r="EF60">
            <v>24.389055679999998</v>
          </cell>
          <cell r="EG60">
            <v>12.284543580000001</v>
          </cell>
          <cell r="EH60">
            <v>323.89559782000003</v>
          </cell>
          <cell r="EI60">
            <v>224.59279934</v>
          </cell>
          <cell r="EJ60">
            <v>95.952902250000008</v>
          </cell>
          <cell r="EK60">
            <v>0</v>
          </cell>
          <cell r="EL60">
            <v>3.3498962299999997</v>
          </cell>
          <cell r="EM60">
            <v>547.04228843999999</v>
          </cell>
          <cell r="EN60">
            <v>121.44383779</v>
          </cell>
          <cell r="EO60">
            <v>392.27474761999997</v>
          </cell>
          <cell r="EP60">
            <v>24.389055679999998</v>
          </cell>
          <cell r="EQ60">
            <v>8.9346473500000005</v>
          </cell>
          <cell r="ER60">
            <v>0</v>
          </cell>
          <cell r="ES60">
            <v>0</v>
          </cell>
          <cell r="ET60">
            <v>0</v>
          </cell>
          <cell r="EU60">
            <v>0</v>
          </cell>
          <cell r="EV60">
            <v>0</v>
          </cell>
          <cell r="EW60">
            <v>0</v>
          </cell>
          <cell r="EX60">
            <v>0</v>
          </cell>
          <cell r="EY60">
            <v>0</v>
          </cell>
          <cell r="EZ60">
            <v>0</v>
          </cell>
          <cell r="FA60">
            <v>0</v>
          </cell>
          <cell r="FB60">
            <v>0</v>
          </cell>
          <cell r="FC60">
            <v>0</v>
          </cell>
          <cell r="FD60">
            <v>0</v>
          </cell>
          <cell r="FE60">
            <v>0</v>
          </cell>
          <cell r="FF60">
            <v>0</v>
          </cell>
          <cell r="FG60" t="str">
            <v/>
          </cell>
          <cell r="FH60" t="str">
            <v/>
          </cell>
          <cell r="FI60" t="str">
            <v/>
          </cell>
          <cell r="FJ60" t="str">
            <v/>
          </cell>
          <cell r="FK60">
            <v>0</v>
          </cell>
          <cell r="FN60">
            <v>3102.5564480438834</v>
          </cell>
          <cell r="FO60">
            <v>0</v>
          </cell>
          <cell r="FP60">
            <v>175.58</v>
          </cell>
          <cell r="FQ60">
            <v>0</v>
          </cell>
          <cell r="FR60">
            <v>697.62100000000009</v>
          </cell>
          <cell r="FS60">
            <v>695.62100000000009</v>
          </cell>
          <cell r="FT60">
            <v>2</v>
          </cell>
          <cell r="FU60">
            <v>0</v>
          </cell>
          <cell r="FV60">
            <v>162</v>
          </cell>
          <cell r="FW60">
            <v>0</v>
          </cell>
          <cell r="FX60">
            <v>162</v>
          </cell>
          <cell r="FZ60">
            <v>604.26295830000004</v>
          </cell>
          <cell r="GA60">
            <v>0</v>
          </cell>
          <cell r="GB60">
            <v>10.842000000000002</v>
          </cell>
          <cell r="GC60">
            <v>0</v>
          </cell>
          <cell r="GD60">
            <v>18.175000000000001</v>
          </cell>
          <cell r="GE60">
            <v>18.175000000000001</v>
          </cell>
          <cell r="GF60">
            <v>0</v>
          </cell>
          <cell r="GG60">
            <v>0</v>
          </cell>
          <cell r="GH60">
            <v>112</v>
          </cell>
          <cell r="GI60">
            <v>0</v>
          </cell>
          <cell r="GJ60">
            <v>112</v>
          </cell>
          <cell r="GK60">
            <v>514.82344348999948</v>
          </cell>
          <cell r="GL60">
            <v>0</v>
          </cell>
          <cell r="GM60">
            <v>0</v>
          </cell>
          <cell r="GN60">
            <v>0</v>
          </cell>
          <cell r="GO60">
            <v>59.307000000000002</v>
          </cell>
          <cell r="GP60">
            <v>59.307000000000002</v>
          </cell>
          <cell r="GQ60">
            <v>0</v>
          </cell>
          <cell r="GR60">
            <v>0</v>
          </cell>
          <cell r="GS60">
            <v>1</v>
          </cell>
          <cell r="GT60">
            <v>0</v>
          </cell>
          <cell r="GU60">
            <v>1</v>
          </cell>
          <cell r="GV60">
            <v>475.62674384858701</v>
          </cell>
          <cell r="GW60">
            <v>0</v>
          </cell>
          <cell r="GX60">
            <v>0</v>
          </cell>
          <cell r="GY60">
            <v>0</v>
          </cell>
          <cell r="GZ60">
            <v>53</v>
          </cell>
          <cell r="HA60">
            <v>53</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39.196699641412465</v>
          </cell>
          <cell r="ID60">
            <v>0</v>
          </cell>
          <cell r="IE60">
            <v>0</v>
          </cell>
          <cell r="IF60">
            <v>0</v>
          </cell>
          <cell r="IG60">
            <v>0</v>
          </cell>
          <cell r="IH60">
            <v>6.3069999999999995</v>
          </cell>
          <cell r="II60">
            <v>0</v>
          </cell>
          <cell r="IJ60">
            <v>0</v>
          </cell>
          <cell r="IK60">
            <v>0</v>
          </cell>
          <cell r="IL60">
            <v>0</v>
          </cell>
          <cell r="IM60">
            <v>0</v>
          </cell>
          <cell r="IN60">
            <v>0</v>
          </cell>
          <cell r="IO60">
            <v>0</v>
          </cell>
          <cell r="IP60">
            <v>0</v>
          </cell>
          <cell r="IQ60">
            <v>0</v>
          </cell>
          <cell r="IR60">
            <v>0</v>
          </cell>
          <cell r="IS60">
            <v>0</v>
          </cell>
          <cell r="IT60">
            <v>0</v>
          </cell>
          <cell r="IU60">
            <v>0</v>
          </cell>
          <cell r="IV60">
            <v>0</v>
          </cell>
          <cell r="IW60">
            <v>0</v>
          </cell>
          <cell r="IX60">
            <v>0</v>
          </cell>
          <cell r="IY60">
            <v>104.98333589000001</v>
          </cell>
          <cell r="IZ60">
            <v>0</v>
          </cell>
          <cell r="JA60">
            <v>0</v>
          </cell>
          <cell r="JB60">
            <v>0</v>
          </cell>
          <cell r="JC60">
            <v>4.1915000000000004</v>
          </cell>
          <cell r="JD60">
            <v>4.1915000000000004</v>
          </cell>
          <cell r="JE60">
            <v>0</v>
          </cell>
          <cell r="JF60">
            <v>0</v>
          </cell>
          <cell r="JG60">
            <v>3</v>
          </cell>
          <cell r="JH60">
            <v>0</v>
          </cell>
          <cell r="JI60">
            <v>3</v>
          </cell>
          <cell r="JJ60">
            <v>2.0477729099999999</v>
          </cell>
          <cell r="JK60">
            <v>0</v>
          </cell>
          <cell r="JL60">
            <v>0</v>
          </cell>
          <cell r="JM60">
            <v>0</v>
          </cell>
          <cell r="JN60">
            <v>0.73250000000000004</v>
          </cell>
          <cell r="JO60">
            <v>0.73250000000000004</v>
          </cell>
          <cell r="JP60">
            <v>0</v>
          </cell>
          <cell r="JQ60">
            <v>0</v>
          </cell>
          <cell r="JR60">
            <v>0</v>
          </cell>
          <cell r="JS60">
            <v>0</v>
          </cell>
          <cell r="JT60">
            <v>0</v>
          </cell>
          <cell r="JU60">
            <v>102.93556298</v>
          </cell>
          <cell r="JV60">
            <v>0</v>
          </cell>
          <cell r="JW60">
            <v>0</v>
          </cell>
          <cell r="JX60">
            <v>0</v>
          </cell>
          <cell r="JY60">
            <v>3.4590000000000001</v>
          </cell>
          <cell r="JZ60">
            <v>3.4590000000000001</v>
          </cell>
          <cell r="KA60">
            <v>0</v>
          </cell>
          <cell r="KB60">
            <v>0</v>
          </cell>
          <cell r="KC60">
            <v>3</v>
          </cell>
          <cell r="KD60">
            <v>0</v>
          </cell>
          <cell r="KE60">
            <v>3</v>
          </cell>
          <cell r="KF60">
            <v>0</v>
          </cell>
          <cell r="KG60">
            <v>0</v>
          </cell>
          <cell r="KH60">
            <v>0</v>
          </cell>
          <cell r="KI60">
            <v>0</v>
          </cell>
          <cell r="KJ60">
            <v>0</v>
          </cell>
          <cell r="KK60">
            <v>0</v>
          </cell>
          <cell r="KL60">
            <v>0</v>
          </cell>
          <cell r="KM60">
            <v>0</v>
          </cell>
          <cell r="KN60">
            <v>0</v>
          </cell>
          <cell r="KO60">
            <v>0</v>
          </cell>
          <cell r="KP60">
            <v>0</v>
          </cell>
          <cell r="KQ60">
            <v>0</v>
          </cell>
          <cell r="KR60">
            <v>0</v>
          </cell>
          <cell r="KS60">
            <v>0</v>
          </cell>
          <cell r="KT60">
            <v>0</v>
          </cell>
          <cell r="KU60">
            <v>0</v>
          </cell>
          <cell r="KV60">
            <v>0</v>
          </cell>
          <cell r="KW60">
            <v>0</v>
          </cell>
          <cell r="KX60">
            <v>0</v>
          </cell>
          <cell r="KY60">
            <v>0</v>
          </cell>
          <cell r="KZ60">
            <v>0</v>
          </cell>
          <cell r="LA60">
            <v>0</v>
          </cell>
          <cell r="LB60">
            <v>0</v>
          </cell>
          <cell r="LC60">
            <v>0</v>
          </cell>
          <cell r="LD60">
            <v>0</v>
          </cell>
          <cell r="LE60">
            <v>0</v>
          </cell>
          <cell r="LF60">
            <v>0</v>
          </cell>
          <cell r="LG60">
            <v>0</v>
          </cell>
          <cell r="LH60">
            <v>0</v>
          </cell>
          <cell r="LI60">
            <v>0</v>
          </cell>
          <cell r="LJ60">
            <v>0</v>
          </cell>
          <cell r="LK60">
            <v>0</v>
          </cell>
          <cell r="LL60">
            <v>0</v>
          </cell>
          <cell r="LQ60">
            <v>0</v>
          </cell>
          <cell r="LR60">
            <v>0</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v>0</v>
          </cell>
          <cell r="OM60">
            <v>0</v>
          </cell>
          <cell r="ON60">
            <v>0</v>
          </cell>
          <cell r="OO60">
            <v>0</v>
          </cell>
          <cell r="OP60">
            <v>0</v>
          </cell>
          <cell r="OR60">
            <v>0</v>
          </cell>
          <cell r="OT60">
            <v>2031.6875938646697</v>
          </cell>
        </row>
        <row r="61">
          <cell r="A61" t="str">
            <v>Г</v>
          </cell>
          <cell r="B61" t="str">
            <v>1.2.3.1</v>
          </cell>
          <cell r="C61" t="str">
            <v>«Установка приборов учета, класс напряжения 0,22 (0,4) кВ, всего, в том числе:»</v>
          </cell>
          <cell r="D61" t="str">
            <v>Г</v>
          </cell>
          <cell r="E61">
            <v>0</v>
          </cell>
          <cell r="H61">
            <v>0</v>
          </cell>
          <cell r="J61">
            <v>852.29004287199996</v>
          </cell>
          <cell r="K61">
            <v>0</v>
          </cell>
          <cell r="L61">
            <v>852.29004287199996</v>
          </cell>
          <cell r="M61">
            <v>0</v>
          </cell>
          <cell r="N61">
            <v>0</v>
          </cell>
          <cell r="O61">
            <v>75.508838269152477</v>
          </cell>
          <cell r="P61">
            <v>178.17639041999999</v>
          </cell>
          <cell r="Q61">
            <v>598.60481432284746</v>
          </cell>
          <cell r="R61">
            <v>0</v>
          </cell>
          <cell r="S61">
            <v>0</v>
          </cell>
          <cell r="T61">
            <v>0</v>
          </cell>
          <cell r="U61">
            <v>0</v>
          </cell>
          <cell r="V61">
            <v>0</v>
          </cell>
          <cell r="W61">
            <v>0</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0</v>
          </cell>
          <cell r="AQ61">
            <v>0</v>
          </cell>
          <cell r="AR61">
            <v>0</v>
          </cell>
          <cell r="AS61">
            <v>0</v>
          </cell>
          <cell r="AT61">
            <v>0</v>
          </cell>
          <cell r="AU61">
            <v>0</v>
          </cell>
          <cell r="AV61">
            <v>0</v>
          </cell>
          <cell r="AW61">
            <v>0</v>
          </cell>
          <cell r="AX61">
            <v>0</v>
          </cell>
          <cell r="AY61">
            <v>0</v>
          </cell>
          <cell r="AZ61">
            <v>0</v>
          </cell>
          <cell r="BA61">
            <v>0</v>
          </cell>
          <cell r="BB61" t="str">
            <v/>
          </cell>
          <cell r="BC61" t="str">
            <v/>
          </cell>
          <cell r="BD61" t="str">
            <v/>
          </cell>
          <cell r="BE61" t="str">
            <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v>0</v>
          </cell>
          <cell r="CB61">
            <v>0</v>
          </cell>
          <cell r="CC61">
            <v>0</v>
          </cell>
          <cell r="CD61">
            <v>0</v>
          </cell>
          <cell r="CE61">
            <v>0</v>
          </cell>
          <cell r="CF61">
            <v>0</v>
          </cell>
          <cell r="CG61">
            <v>0</v>
          </cell>
          <cell r="CH61">
            <v>0</v>
          </cell>
          <cell r="CI61">
            <v>0</v>
          </cell>
          <cell r="CJ61">
            <v>0</v>
          </cell>
          <cell r="CK61">
            <v>0</v>
          </cell>
          <cell r="CL61">
            <v>0</v>
          </cell>
          <cell r="CM61">
            <v>0</v>
          </cell>
          <cell r="CN61">
            <v>0</v>
          </cell>
          <cell r="CO61">
            <v>0</v>
          </cell>
          <cell r="CP61">
            <v>0</v>
          </cell>
          <cell r="CQ61" t="str">
            <v/>
          </cell>
          <cell r="CR61" t="str">
            <v/>
          </cell>
          <cell r="CS61" t="str">
            <v/>
          </cell>
          <cell r="CT61" t="str">
            <v/>
          </cell>
          <cell r="CU61">
            <v>0</v>
          </cell>
          <cell r="CX61">
            <v>3812.2178934788185</v>
          </cell>
          <cell r="CY61">
            <v>572.7289210797162</v>
          </cell>
          <cell r="CZ61">
            <v>1552.4358180467182</v>
          </cell>
          <cell r="DA61">
            <v>1396.6332410204841</v>
          </cell>
          <cell r="DB61">
            <v>351.73938608438334</v>
          </cell>
          <cell r="DE61">
            <v>0</v>
          </cell>
          <cell r="DG61">
            <v>606.57616354999993</v>
          </cell>
          <cell r="DH61">
            <v>0</v>
          </cell>
          <cell r="DI61">
            <v>606.57616354999993</v>
          </cell>
          <cell r="DJ61">
            <v>38.906113530000006</v>
          </cell>
          <cell r="DK61">
            <v>197.33895278</v>
          </cell>
          <cell r="DL61">
            <v>344.75768944999993</v>
          </cell>
          <cell r="DM61">
            <v>25.573407790000001</v>
          </cell>
          <cell r="DN61">
            <v>277.00832313952753</v>
          </cell>
          <cell r="DS61">
            <v>142.68802315457594</v>
          </cell>
          <cell r="DT61">
            <v>56.493174655273869</v>
          </cell>
          <cell r="DU61">
            <v>49.232590688265262</v>
          </cell>
          <cell r="DV61">
            <v>28.594534641412469</v>
          </cell>
          <cell r="DW61">
            <v>49.232590688265262</v>
          </cell>
          <cell r="DX61" t="str">
            <v/>
          </cell>
          <cell r="DY61" t="str">
            <v/>
          </cell>
          <cell r="DZ61" t="str">
            <v/>
          </cell>
          <cell r="EA61" t="str">
            <v/>
          </cell>
          <cell r="EB61">
            <v>0</v>
          </cell>
          <cell r="EC61">
            <v>870.93788626000003</v>
          </cell>
          <cell r="ED61">
            <v>346.03663713000003</v>
          </cell>
          <cell r="EE61">
            <v>488.22764986999994</v>
          </cell>
          <cell r="EF61">
            <v>24.389055679999998</v>
          </cell>
          <cell r="EG61">
            <v>12.284543580000001</v>
          </cell>
          <cell r="EH61">
            <v>323.89559782000003</v>
          </cell>
          <cell r="EI61">
            <v>224.59279934</v>
          </cell>
          <cell r="EJ61">
            <v>95.952902250000008</v>
          </cell>
          <cell r="EK61">
            <v>0</v>
          </cell>
          <cell r="EL61">
            <v>3.3498962299999997</v>
          </cell>
          <cell r="EM61">
            <v>547.04228843999999</v>
          </cell>
          <cell r="EN61">
            <v>121.44383779</v>
          </cell>
          <cell r="EO61">
            <v>392.27474761999997</v>
          </cell>
          <cell r="EP61">
            <v>24.389055679999998</v>
          </cell>
          <cell r="EQ61">
            <v>8.9346473500000005</v>
          </cell>
          <cell r="ER61">
            <v>0</v>
          </cell>
          <cell r="ES61">
            <v>0</v>
          </cell>
          <cell r="ET61">
            <v>0</v>
          </cell>
          <cell r="EU61">
            <v>0</v>
          </cell>
          <cell r="EV61">
            <v>0</v>
          </cell>
          <cell r="EW61">
            <v>0</v>
          </cell>
          <cell r="EX61">
            <v>0</v>
          </cell>
          <cell r="EY61">
            <v>0</v>
          </cell>
          <cell r="EZ61">
            <v>0</v>
          </cell>
          <cell r="FA61">
            <v>0</v>
          </cell>
          <cell r="FB61">
            <v>0</v>
          </cell>
          <cell r="FC61">
            <v>0</v>
          </cell>
          <cell r="FD61">
            <v>0</v>
          </cell>
          <cell r="FE61">
            <v>0</v>
          </cell>
          <cell r="FF61">
            <v>0</v>
          </cell>
          <cell r="FG61" t="str">
            <v/>
          </cell>
          <cell r="FH61" t="str">
            <v/>
          </cell>
          <cell r="FI61" t="str">
            <v/>
          </cell>
          <cell r="FJ61" t="str">
            <v/>
          </cell>
          <cell r="FK61">
            <v>0</v>
          </cell>
          <cell r="FN61">
            <v>3102.5564480438834</v>
          </cell>
          <cell r="FO61">
            <v>0</v>
          </cell>
          <cell r="FP61">
            <v>175.58</v>
          </cell>
          <cell r="FQ61">
            <v>0</v>
          </cell>
          <cell r="FR61">
            <v>697.62100000000009</v>
          </cell>
          <cell r="FS61">
            <v>695.62100000000009</v>
          </cell>
          <cell r="FT61">
            <v>2</v>
          </cell>
          <cell r="FU61">
            <v>0</v>
          </cell>
          <cell r="FV61">
            <v>162</v>
          </cell>
          <cell r="FW61">
            <v>0</v>
          </cell>
          <cell r="FX61">
            <v>162</v>
          </cell>
          <cell r="FZ61">
            <v>604.26295830000004</v>
          </cell>
          <cell r="GA61">
            <v>0</v>
          </cell>
          <cell r="GB61">
            <v>10.842000000000002</v>
          </cell>
          <cell r="GC61">
            <v>0</v>
          </cell>
          <cell r="GD61">
            <v>18.175000000000001</v>
          </cell>
          <cell r="GE61">
            <v>18.175000000000001</v>
          </cell>
          <cell r="GF61">
            <v>0</v>
          </cell>
          <cell r="GG61">
            <v>0</v>
          </cell>
          <cell r="GH61">
            <v>112</v>
          </cell>
          <cell r="GI61">
            <v>0</v>
          </cell>
          <cell r="GJ61">
            <v>112</v>
          </cell>
          <cell r="GK61">
            <v>514.82344348999948</v>
          </cell>
          <cell r="GL61">
            <v>0</v>
          </cell>
          <cell r="GM61">
            <v>0</v>
          </cell>
          <cell r="GN61">
            <v>0</v>
          </cell>
          <cell r="GO61">
            <v>59.307000000000002</v>
          </cell>
          <cell r="GP61">
            <v>59.307000000000002</v>
          </cell>
          <cell r="GQ61">
            <v>0</v>
          </cell>
          <cell r="GR61">
            <v>0</v>
          </cell>
          <cell r="GS61">
            <v>1</v>
          </cell>
          <cell r="GT61">
            <v>0</v>
          </cell>
          <cell r="GU61">
            <v>1</v>
          </cell>
          <cell r="GV61">
            <v>475.62674384858701</v>
          </cell>
          <cell r="GW61">
            <v>0</v>
          </cell>
          <cell r="GX61">
            <v>0</v>
          </cell>
          <cell r="GY61">
            <v>0</v>
          </cell>
          <cell r="GZ61">
            <v>53</v>
          </cell>
          <cell r="HA61">
            <v>53</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39.196699641412465</v>
          </cell>
          <cell r="ID61">
            <v>0</v>
          </cell>
          <cell r="IE61">
            <v>0</v>
          </cell>
          <cell r="IF61">
            <v>0</v>
          </cell>
          <cell r="IG61">
            <v>0</v>
          </cell>
          <cell r="IH61">
            <v>6.3069999999999995</v>
          </cell>
          <cell r="II61">
            <v>0</v>
          </cell>
          <cell r="IJ61">
            <v>0</v>
          </cell>
          <cell r="IK61">
            <v>0</v>
          </cell>
          <cell r="IL61">
            <v>0</v>
          </cell>
          <cell r="IM61">
            <v>0</v>
          </cell>
          <cell r="IN61">
            <v>0</v>
          </cell>
          <cell r="IO61">
            <v>0</v>
          </cell>
          <cell r="IP61">
            <v>0</v>
          </cell>
          <cell r="IQ61">
            <v>0</v>
          </cell>
          <cell r="IR61">
            <v>0</v>
          </cell>
          <cell r="IS61">
            <v>0</v>
          </cell>
          <cell r="IT61">
            <v>0</v>
          </cell>
          <cell r="IU61">
            <v>0</v>
          </cell>
          <cell r="IV61">
            <v>0</v>
          </cell>
          <cell r="IW61">
            <v>0</v>
          </cell>
          <cell r="IX61">
            <v>0</v>
          </cell>
          <cell r="IY61">
            <v>104.98333589000001</v>
          </cell>
          <cell r="IZ61">
            <v>0</v>
          </cell>
          <cell r="JA61">
            <v>0</v>
          </cell>
          <cell r="JB61">
            <v>0</v>
          </cell>
          <cell r="JC61">
            <v>4.1915000000000004</v>
          </cell>
          <cell r="JD61">
            <v>4.1915000000000004</v>
          </cell>
          <cell r="JE61">
            <v>0</v>
          </cell>
          <cell r="JF61">
            <v>0</v>
          </cell>
          <cell r="JG61">
            <v>3</v>
          </cell>
          <cell r="JH61">
            <v>0</v>
          </cell>
          <cell r="JI61">
            <v>3</v>
          </cell>
          <cell r="JJ61">
            <v>2.0477729099999999</v>
          </cell>
          <cell r="JK61">
            <v>0</v>
          </cell>
          <cell r="JL61">
            <v>0</v>
          </cell>
          <cell r="JM61">
            <v>0</v>
          </cell>
          <cell r="JN61">
            <v>0.73250000000000004</v>
          </cell>
          <cell r="JO61">
            <v>0.73250000000000004</v>
          </cell>
          <cell r="JP61">
            <v>0</v>
          </cell>
          <cell r="JQ61">
            <v>0</v>
          </cell>
          <cell r="JR61">
            <v>0</v>
          </cell>
          <cell r="JS61">
            <v>0</v>
          </cell>
          <cell r="JT61">
            <v>0</v>
          </cell>
          <cell r="JU61">
            <v>102.93556298</v>
          </cell>
          <cell r="JV61">
            <v>0</v>
          </cell>
          <cell r="JW61">
            <v>0</v>
          </cell>
          <cell r="JX61">
            <v>0</v>
          </cell>
          <cell r="JY61">
            <v>3.4590000000000001</v>
          </cell>
          <cell r="JZ61">
            <v>3.4590000000000001</v>
          </cell>
          <cell r="KA61">
            <v>0</v>
          </cell>
          <cell r="KB61">
            <v>0</v>
          </cell>
          <cell r="KC61">
            <v>3</v>
          </cell>
          <cell r="KD61">
            <v>0</v>
          </cell>
          <cell r="KE61">
            <v>3</v>
          </cell>
          <cell r="KF61">
            <v>0</v>
          </cell>
          <cell r="KG61">
            <v>0</v>
          </cell>
          <cell r="KH61">
            <v>0</v>
          </cell>
          <cell r="KI61">
            <v>0</v>
          </cell>
          <cell r="KJ61">
            <v>0</v>
          </cell>
          <cell r="KK61">
            <v>0</v>
          </cell>
          <cell r="KL61">
            <v>0</v>
          </cell>
          <cell r="KM61">
            <v>0</v>
          </cell>
          <cell r="KN61">
            <v>0</v>
          </cell>
          <cell r="KO61">
            <v>0</v>
          </cell>
          <cell r="KP61">
            <v>0</v>
          </cell>
          <cell r="KQ61">
            <v>0</v>
          </cell>
          <cell r="KR61">
            <v>0</v>
          </cell>
          <cell r="KS61">
            <v>0</v>
          </cell>
          <cell r="KT61">
            <v>0</v>
          </cell>
          <cell r="KU61">
            <v>0</v>
          </cell>
          <cell r="KV61">
            <v>0</v>
          </cell>
          <cell r="KW61">
            <v>0</v>
          </cell>
          <cell r="KX61">
            <v>0</v>
          </cell>
          <cell r="KY61">
            <v>0</v>
          </cell>
          <cell r="KZ61">
            <v>0</v>
          </cell>
          <cell r="LA61">
            <v>0</v>
          </cell>
          <cell r="LB61">
            <v>0</v>
          </cell>
          <cell r="LC61">
            <v>0</v>
          </cell>
          <cell r="LD61">
            <v>0</v>
          </cell>
          <cell r="LE61">
            <v>0</v>
          </cell>
          <cell r="LF61">
            <v>0</v>
          </cell>
          <cell r="LG61">
            <v>0</v>
          </cell>
          <cell r="LH61">
            <v>0</v>
          </cell>
          <cell r="LI61">
            <v>0</v>
          </cell>
          <cell r="LJ61">
            <v>0</v>
          </cell>
          <cell r="LK61">
            <v>0</v>
          </cell>
          <cell r="LL61">
            <v>0</v>
          </cell>
          <cell r="LQ61">
            <v>0</v>
          </cell>
          <cell r="LR61">
            <v>0</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v>0</v>
          </cell>
          <cell r="OM61">
            <v>0</v>
          </cell>
          <cell r="ON61">
            <v>0</v>
          </cell>
          <cell r="OO61">
            <v>0</v>
          </cell>
          <cell r="OP61">
            <v>0</v>
          </cell>
          <cell r="OR61">
            <v>0</v>
          </cell>
          <cell r="OT61">
            <v>2031.6875938646697</v>
          </cell>
        </row>
        <row r="62">
          <cell r="A62" t="str">
            <v>Г</v>
          </cell>
          <cell r="B62" t="str">
            <v>1.2.3.2</v>
          </cell>
          <cell r="C62" t="str">
            <v>«Установка приборов учета, класс напряжения 6 (10) кВ, всего, в том числе:»</v>
          </cell>
          <cell r="D62" t="str">
            <v>Г</v>
          </cell>
          <cell r="E62">
            <v>0</v>
          </cell>
          <cell r="H62">
            <v>0</v>
          </cell>
          <cell r="J62">
            <v>852.29004287199996</v>
          </cell>
          <cell r="K62">
            <v>0</v>
          </cell>
          <cell r="L62">
            <v>852.29004287199996</v>
          </cell>
          <cell r="M62">
            <v>0</v>
          </cell>
          <cell r="N62">
            <v>0</v>
          </cell>
          <cell r="O62">
            <v>75.508838269152477</v>
          </cell>
          <cell r="P62">
            <v>178.17639041999999</v>
          </cell>
          <cell r="Q62">
            <v>598.60481432284746</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cell r="AT62">
            <v>0</v>
          </cell>
          <cell r="AU62">
            <v>0</v>
          </cell>
          <cell r="AV62">
            <v>0</v>
          </cell>
          <cell r="AW62">
            <v>0</v>
          </cell>
          <cell r="AX62">
            <v>0</v>
          </cell>
          <cell r="AY62">
            <v>0</v>
          </cell>
          <cell r="AZ62">
            <v>0</v>
          </cell>
          <cell r="BA62">
            <v>0</v>
          </cell>
          <cell r="BB62" t="str">
            <v/>
          </cell>
          <cell r="BC62" t="str">
            <v/>
          </cell>
          <cell r="BD62" t="str">
            <v/>
          </cell>
          <cell r="BE62" t="str">
            <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BZ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t="str">
            <v/>
          </cell>
          <cell r="CR62" t="str">
            <v/>
          </cell>
          <cell r="CS62" t="str">
            <v/>
          </cell>
          <cell r="CT62" t="str">
            <v/>
          </cell>
          <cell r="CU62">
            <v>0</v>
          </cell>
          <cell r="CX62">
            <v>3812.2178934788185</v>
          </cell>
          <cell r="CY62">
            <v>572.7289210797162</v>
          </cell>
          <cell r="CZ62">
            <v>1552.4358180467182</v>
          </cell>
          <cell r="DA62">
            <v>1396.6332410204841</v>
          </cell>
          <cell r="DB62">
            <v>351.73938608438334</v>
          </cell>
          <cell r="DE62">
            <v>0</v>
          </cell>
          <cell r="DG62">
            <v>606.57616354999993</v>
          </cell>
          <cell r="DH62">
            <v>0</v>
          </cell>
          <cell r="DI62">
            <v>606.57616354999993</v>
          </cell>
          <cell r="DJ62">
            <v>38.906113530000006</v>
          </cell>
          <cell r="DK62">
            <v>197.33895278</v>
          </cell>
          <cell r="DL62">
            <v>344.75768944999993</v>
          </cell>
          <cell r="DM62">
            <v>25.573407790000001</v>
          </cell>
          <cell r="DN62">
            <v>277.00832313952753</v>
          </cell>
          <cell r="DS62">
            <v>142.68802315457594</v>
          </cell>
          <cell r="DT62">
            <v>56.493174655273869</v>
          </cell>
          <cell r="DU62">
            <v>49.232590688265262</v>
          </cell>
          <cell r="DV62">
            <v>28.594534641412469</v>
          </cell>
          <cell r="DW62">
            <v>49.232590688265262</v>
          </cell>
          <cell r="DX62" t="str">
            <v/>
          </cell>
          <cell r="DY62" t="str">
            <v/>
          </cell>
          <cell r="DZ62" t="str">
            <v/>
          </cell>
          <cell r="EA62" t="str">
            <v/>
          </cell>
          <cell r="EB62">
            <v>0</v>
          </cell>
          <cell r="EC62">
            <v>870.93788626000003</v>
          </cell>
          <cell r="ED62">
            <v>346.03663713000003</v>
          </cell>
          <cell r="EE62">
            <v>488.22764986999994</v>
          </cell>
          <cell r="EF62">
            <v>24.389055679999998</v>
          </cell>
          <cell r="EG62">
            <v>12.284543580000001</v>
          </cell>
          <cell r="EH62">
            <v>323.89559782000003</v>
          </cell>
          <cell r="EI62">
            <v>224.59279934</v>
          </cell>
          <cell r="EJ62">
            <v>95.952902250000008</v>
          </cell>
          <cell r="EK62">
            <v>0</v>
          </cell>
          <cell r="EL62">
            <v>3.3498962299999997</v>
          </cell>
          <cell r="EM62">
            <v>547.04228843999999</v>
          </cell>
          <cell r="EN62">
            <v>121.44383779</v>
          </cell>
          <cell r="EO62">
            <v>392.27474761999997</v>
          </cell>
          <cell r="EP62">
            <v>24.389055679999998</v>
          </cell>
          <cell r="EQ62">
            <v>8.9346473500000005</v>
          </cell>
          <cell r="ER62">
            <v>0</v>
          </cell>
          <cell r="ES62">
            <v>0</v>
          </cell>
          <cell r="ET62">
            <v>0</v>
          </cell>
          <cell r="EU62">
            <v>0</v>
          </cell>
          <cell r="EV62">
            <v>0</v>
          </cell>
          <cell r="EW62">
            <v>0</v>
          </cell>
          <cell r="EX62">
            <v>0</v>
          </cell>
          <cell r="EY62">
            <v>0</v>
          </cell>
          <cell r="EZ62">
            <v>0</v>
          </cell>
          <cell r="FA62">
            <v>0</v>
          </cell>
          <cell r="FB62">
            <v>0</v>
          </cell>
          <cell r="FC62">
            <v>0</v>
          </cell>
          <cell r="FD62">
            <v>0</v>
          </cell>
          <cell r="FE62">
            <v>0</v>
          </cell>
          <cell r="FF62">
            <v>0</v>
          </cell>
          <cell r="FG62" t="str">
            <v/>
          </cell>
          <cell r="FH62" t="str">
            <v/>
          </cell>
          <cell r="FI62" t="str">
            <v/>
          </cell>
          <cell r="FJ62" t="str">
            <v/>
          </cell>
          <cell r="FK62">
            <v>0</v>
          </cell>
          <cell r="FN62">
            <v>3102.5564480438834</v>
          </cell>
          <cell r="FO62">
            <v>0</v>
          </cell>
          <cell r="FP62">
            <v>175.58</v>
          </cell>
          <cell r="FQ62">
            <v>0</v>
          </cell>
          <cell r="FR62">
            <v>697.62100000000009</v>
          </cell>
          <cell r="FS62">
            <v>695.62100000000009</v>
          </cell>
          <cell r="FT62">
            <v>2</v>
          </cell>
          <cell r="FU62">
            <v>0</v>
          </cell>
          <cell r="FV62">
            <v>162</v>
          </cell>
          <cell r="FW62">
            <v>0</v>
          </cell>
          <cell r="FX62">
            <v>162</v>
          </cell>
          <cell r="FZ62">
            <v>604.26295830000004</v>
          </cell>
          <cell r="GA62">
            <v>0</v>
          </cell>
          <cell r="GB62">
            <v>10.842000000000002</v>
          </cell>
          <cell r="GC62">
            <v>0</v>
          </cell>
          <cell r="GD62">
            <v>18.175000000000001</v>
          </cell>
          <cell r="GE62">
            <v>18.175000000000001</v>
          </cell>
          <cell r="GF62">
            <v>0</v>
          </cell>
          <cell r="GG62">
            <v>0</v>
          </cell>
          <cell r="GH62">
            <v>112</v>
          </cell>
          <cell r="GI62">
            <v>0</v>
          </cell>
          <cell r="GJ62">
            <v>112</v>
          </cell>
          <cell r="GK62">
            <v>514.82344348999948</v>
          </cell>
          <cell r="GL62">
            <v>0</v>
          </cell>
          <cell r="GM62">
            <v>0</v>
          </cell>
          <cell r="GN62">
            <v>0</v>
          </cell>
          <cell r="GO62">
            <v>59.307000000000002</v>
          </cell>
          <cell r="GP62">
            <v>59.307000000000002</v>
          </cell>
          <cell r="GQ62">
            <v>0</v>
          </cell>
          <cell r="GR62">
            <v>0</v>
          </cell>
          <cell r="GS62">
            <v>1</v>
          </cell>
          <cell r="GT62">
            <v>0</v>
          </cell>
          <cell r="GU62">
            <v>1</v>
          </cell>
          <cell r="GV62">
            <v>475.62674384858701</v>
          </cell>
          <cell r="GW62">
            <v>0</v>
          </cell>
          <cell r="GX62">
            <v>0</v>
          </cell>
          <cell r="GY62">
            <v>0</v>
          </cell>
          <cell r="GZ62">
            <v>53</v>
          </cell>
          <cell r="HA62">
            <v>53</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39.196699641412465</v>
          </cell>
          <cell r="ID62">
            <v>0</v>
          </cell>
          <cell r="IE62">
            <v>0</v>
          </cell>
          <cell r="IF62">
            <v>0</v>
          </cell>
          <cell r="IG62">
            <v>0</v>
          </cell>
          <cell r="IH62">
            <v>6.3069999999999995</v>
          </cell>
          <cell r="II62">
            <v>0</v>
          </cell>
          <cell r="IJ62">
            <v>0</v>
          </cell>
          <cell r="IK62">
            <v>0</v>
          </cell>
          <cell r="IL62">
            <v>0</v>
          </cell>
          <cell r="IM62">
            <v>0</v>
          </cell>
          <cell r="IN62">
            <v>0</v>
          </cell>
          <cell r="IO62">
            <v>0</v>
          </cell>
          <cell r="IP62">
            <v>0</v>
          </cell>
          <cell r="IQ62">
            <v>0</v>
          </cell>
          <cell r="IR62">
            <v>0</v>
          </cell>
          <cell r="IS62">
            <v>0</v>
          </cell>
          <cell r="IT62">
            <v>0</v>
          </cell>
          <cell r="IU62">
            <v>0</v>
          </cell>
          <cell r="IV62">
            <v>0</v>
          </cell>
          <cell r="IW62">
            <v>0</v>
          </cell>
          <cell r="IX62">
            <v>0</v>
          </cell>
          <cell r="IY62">
            <v>104.98333589000001</v>
          </cell>
          <cell r="IZ62">
            <v>0</v>
          </cell>
          <cell r="JA62">
            <v>0</v>
          </cell>
          <cell r="JB62">
            <v>0</v>
          </cell>
          <cell r="JC62">
            <v>4.1915000000000004</v>
          </cell>
          <cell r="JD62">
            <v>4.1915000000000004</v>
          </cell>
          <cell r="JE62">
            <v>0</v>
          </cell>
          <cell r="JF62">
            <v>0</v>
          </cell>
          <cell r="JG62">
            <v>3</v>
          </cell>
          <cell r="JH62">
            <v>0</v>
          </cell>
          <cell r="JI62">
            <v>3</v>
          </cell>
          <cell r="JJ62">
            <v>2.0477729099999999</v>
          </cell>
          <cell r="JK62">
            <v>0</v>
          </cell>
          <cell r="JL62">
            <v>0</v>
          </cell>
          <cell r="JM62">
            <v>0</v>
          </cell>
          <cell r="JN62">
            <v>0.73250000000000004</v>
          </cell>
          <cell r="JO62">
            <v>0.73250000000000004</v>
          </cell>
          <cell r="JP62">
            <v>0</v>
          </cell>
          <cell r="JQ62">
            <v>0</v>
          </cell>
          <cell r="JR62">
            <v>0</v>
          </cell>
          <cell r="JS62">
            <v>0</v>
          </cell>
          <cell r="JT62">
            <v>0</v>
          </cell>
          <cell r="JU62">
            <v>102.93556298</v>
          </cell>
          <cell r="JV62">
            <v>0</v>
          </cell>
          <cell r="JW62">
            <v>0</v>
          </cell>
          <cell r="JX62">
            <v>0</v>
          </cell>
          <cell r="JY62">
            <v>3.4590000000000001</v>
          </cell>
          <cell r="JZ62">
            <v>3.4590000000000001</v>
          </cell>
          <cell r="KA62">
            <v>0</v>
          </cell>
          <cell r="KB62">
            <v>0</v>
          </cell>
          <cell r="KC62">
            <v>3</v>
          </cell>
          <cell r="KD62">
            <v>0</v>
          </cell>
          <cell r="KE62">
            <v>3</v>
          </cell>
          <cell r="KF62">
            <v>0</v>
          </cell>
          <cell r="KG62">
            <v>0</v>
          </cell>
          <cell r="KH62">
            <v>0</v>
          </cell>
          <cell r="KI62">
            <v>0</v>
          </cell>
          <cell r="KJ62">
            <v>0</v>
          </cell>
          <cell r="KK62">
            <v>0</v>
          </cell>
          <cell r="KL62">
            <v>0</v>
          </cell>
          <cell r="KM62">
            <v>0</v>
          </cell>
          <cell r="KN62">
            <v>0</v>
          </cell>
          <cell r="KO62">
            <v>0</v>
          </cell>
          <cell r="KP62">
            <v>0</v>
          </cell>
          <cell r="KQ62">
            <v>0</v>
          </cell>
          <cell r="KR62">
            <v>0</v>
          </cell>
          <cell r="KS62">
            <v>0</v>
          </cell>
          <cell r="KT62">
            <v>0</v>
          </cell>
          <cell r="KU62">
            <v>0</v>
          </cell>
          <cell r="KV62">
            <v>0</v>
          </cell>
          <cell r="KW62">
            <v>0</v>
          </cell>
          <cell r="KX62">
            <v>0</v>
          </cell>
          <cell r="KY62">
            <v>0</v>
          </cell>
          <cell r="KZ62">
            <v>0</v>
          </cell>
          <cell r="LA62">
            <v>0</v>
          </cell>
          <cell r="LB62">
            <v>0</v>
          </cell>
          <cell r="LC62">
            <v>0</v>
          </cell>
          <cell r="LD62">
            <v>0</v>
          </cell>
          <cell r="LE62">
            <v>0</v>
          </cell>
          <cell r="LF62">
            <v>0</v>
          </cell>
          <cell r="LG62">
            <v>0</v>
          </cell>
          <cell r="LH62">
            <v>0</v>
          </cell>
          <cell r="LI62">
            <v>0</v>
          </cell>
          <cell r="LJ62">
            <v>0</v>
          </cell>
          <cell r="LK62">
            <v>0</v>
          </cell>
          <cell r="LL62">
            <v>0</v>
          </cell>
          <cell r="LQ62">
            <v>0</v>
          </cell>
          <cell r="LR62">
            <v>0</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v>0</v>
          </cell>
          <cell r="OM62">
            <v>0</v>
          </cell>
          <cell r="ON62">
            <v>0</v>
          </cell>
          <cell r="OO62">
            <v>0</v>
          </cell>
          <cell r="OP62">
            <v>0</v>
          </cell>
          <cell r="OR62">
            <v>0</v>
          </cell>
          <cell r="OT62">
            <v>2031.6875938646697</v>
          </cell>
        </row>
        <row r="63">
          <cell r="A63" t="str">
            <v>Г</v>
          </cell>
          <cell r="B63" t="str">
            <v>1.2.3.3</v>
          </cell>
          <cell r="C63" t="str">
            <v>«Установка приборов учета, класс напряжения 35 кВ, всего, в том числе:»</v>
          </cell>
          <cell r="D63" t="str">
            <v>Г</v>
          </cell>
          <cell r="E63">
            <v>0</v>
          </cell>
          <cell r="H63">
            <v>0</v>
          </cell>
          <cell r="J63">
            <v>852.29004287199996</v>
          </cell>
          <cell r="K63">
            <v>0</v>
          </cell>
          <cell r="L63">
            <v>852.29004287199996</v>
          </cell>
          <cell r="M63">
            <v>0</v>
          </cell>
          <cell r="N63">
            <v>0</v>
          </cell>
          <cell r="O63">
            <v>75.508838269152477</v>
          </cell>
          <cell r="P63">
            <v>178.17639041999999</v>
          </cell>
          <cell r="Q63">
            <v>598.60481432284746</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cell r="AO63">
            <v>0</v>
          </cell>
          <cell r="AP63">
            <v>0</v>
          </cell>
          <cell r="AQ63">
            <v>0</v>
          </cell>
          <cell r="AR63">
            <v>0</v>
          </cell>
          <cell r="AS63">
            <v>0</v>
          </cell>
          <cell r="AT63">
            <v>0</v>
          </cell>
          <cell r="AU63">
            <v>0</v>
          </cell>
          <cell r="AV63">
            <v>0</v>
          </cell>
          <cell r="AW63">
            <v>0</v>
          </cell>
          <cell r="AX63">
            <v>0</v>
          </cell>
          <cell r="AY63">
            <v>0</v>
          </cell>
          <cell r="AZ63">
            <v>0</v>
          </cell>
          <cell r="BA63">
            <v>0</v>
          </cell>
          <cell r="BB63" t="str">
            <v/>
          </cell>
          <cell r="BC63" t="str">
            <v/>
          </cell>
          <cell r="BD63" t="str">
            <v/>
          </cell>
          <cell r="BE63" t="str">
            <v/>
          </cell>
          <cell r="BF63">
            <v>0</v>
          </cell>
          <cell r="BG63">
            <v>0</v>
          </cell>
          <cell r="BH63">
            <v>0</v>
          </cell>
          <cell r="BI63">
            <v>0</v>
          </cell>
          <cell r="BJ63">
            <v>0</v>
          </cell>
          <cell r="BK63">
            <v>0</v>
          </cell>
          <cell r="BL63">
            <v>0</v>
          </cell>
          <cell r="BM63">
            <v>0</v>
          </cell>
          <cell r="BN63">
            <v>0</v>
          </cell>
          <cell r="BO63">
            <v>0</v>
          </cell>
          <cell r="BP63">
            <v>0</v>
          </cell>
          <cell r="BQ63">
            <v>0</v>
          </cell>
          <cell r="BR63">
            <v>0</v>
          </cell>
          <cell r="BS63">
            <v>0</v>
          </cell>
          <cell r="BT63">
            <v>0</v>
          </cell>
          <cell r="BU63">
            <v>0</v>
          </cell>
          <cell r="BV63">
            <v>0</v>
          </cell>
          <cell r="BW63">
            <v>0</v>
          </cell>
          <cell r="BX63">
            <v>0</v>
          </cell>
          <cell r="BY63">
            <v>0</v>
          </cell>
          <cell r="BZ63">
            <v>0</v>
          </cell>
          <cell r="CA63">
            <v>0</v>
          </cell>
          <cell r="CB63">
            <v>0</v>
          </cell>
          <cell r="CC63">
            <v>0</v>
          </cell>
          <cell r="CD63">
            <v>0</v>
          </cell>
          <cell r="CE63">
            <v>0</v>
          </cell>
          <cell r="CF63">
            <v>0</v>
          </cell>
          <cell r="CG63">
            <v>0</v>
          </cell>
          <cell r="CH63">
            <v>0</v>
          </cell>
          <cell r="CI63">
            <v>0</v>
          </cell>
          <cell r="CJ63">
            <v>0</v>
          </cell>
          <cell r="CK63">
            <v>0</v>
          </cell>
          <cell r="CL63">
            <v>0</v>
          </cell>
          <cell r="CM63">
            <v>0</v>
          </cell>
          <cell r="CN63">
            <v>0</v>
          </cell>
          <cell r="CO63">
            <v>0</v>
          </cell>
          <cell r="CP63">
            <v>0</v>
          </cell>
          <cell r="CQ63" t="str">
            <v/>
          </cell>
          <cell r="CR63" t="str">
            <v/>
          </cell>
          <cell r="CS63" t="str">
            <v/>
          </cell>
          <cell r="CT63" t="str">
            <v/>
          </cell>
          <cell r="CU63">
            <v>0</v>
          </cell>
          <cell r="CX63">
            <v>3812.2178934788185</v>
          </cell>
          <cell r="CY63">
            <v>572.7289210797162</v>
          </cell>
          <cell r="CZ63">
            <v>1552.4358180467182</v>
          </cell>
          <cell r="DA63">
            <v>1396.6332410204841</v>
          </cell>
          <cell r="DB63">
            <v>351.73938608438334</v>
          </cell>
          <cell r="DE63">
            <v>0</v>
          </cell>
          <cell r="DG63">
            <v>606.57616354999993</v>
          </cell>
          <cell r="DH63">
            <v>0</v>
          </cell>
          <cell r="DI63">
            <v>606.57616354999993</v>
          </cell>
          <cell r="DJ63">
            <v>38.906113530000006</v>
          </cell>
          <cell r="DK63">
            <v>197.33895278</v>
          </cell>
          <cell r="DL63">
            <v>344.75768944999993</v>
          </cell>
          <cell r="DM63">
            <v>25.573407790000001</v>
          </cell>
          <cell r="DN63">
            <v>277.00832313952753</v>
          </cell>
          <cell r="DS63">
            <v>142.68802315457594</v>
          </cell>
          <cell r="DT63">
            <v>56.493174655273869</v>
          </cell>
          <cell r="DU63">
            <v>49.232590688265262</v>
          </cell>
          <cell r="DV63">
            <v>28.594534641412469</v>
          </cell>
          <cell r="DW63">
            <v>49.232590688265262</v>
          </cell>
          <cell r="DX63" t="str">
            <v/>
          </cell>
          <cell r="DY63" t="str">
            <v/>
          </cell>
          <cell r="DZ63" t="str">
            <v/>
          </cell>
          <cell r="EA63" t="str">
            <v/>
          </cell>
          <cell r="EB63">
            <v>0</v>
          </cell>
          <cell r="EC63">
            <v>870.93788626000003</v>
          </cell>
          <cell r="ED63">
            <v>346.03663713000003</v>
          </cell>
          <cell r="EE63">
            <v>488.22764986999994</v>
          </cell>
          <cell r="EF63">
            <v>24.389055679999998</v>
          </cell>
          <cell r="EG63">
            <v>12.284543580000001</v>
          </cell>
          <cell r="EH63">
            <v>323.89559782000003</v>
          </cell>
          <cell r="EI63">
            <v>224.59279934</v>
          </cell>
          <cell r="EJ63">
            <v>95.952902250000008</v>
          </cell>
          <cell r="EK63">
            <v>0</v>
          </cell>
          <cell r="EL63">
            <v>3.3498962299999997</v>
          </cell>
          <cell r="EM63">
            <v>547.04228843999999</v>
          </cell>
          <cell r="EN63">
            <v>121.44383779</v>
          </cell>
          <cell r="EO63">
            <v>392.27474761999997</v>
          </cell>
          <cell r="EP63">
            <v>24.389055679999998</v>
          </cell>
          <cell r="EQ63">
            <v>8.9346473500000005</v>
          </cell>
          <cell r="ER63">
            <v>0</v>
          </cell>
          <cell r="ES63">
            <v>0</v>
          </cell>
          <cell r="ET63">
            <v>0</v>
          </cell>
          <cell r="EU63">
            <v>0</v>
          </cell>
          <cell r="EV63">
            <v>0</v>
          </cell>
          <cell r="EW63">
            <v>0</v>
          </cell>
          <cell r="EX63">
            <v>0</v>
          </cell>
          <cell r="EY63">
            <v>0</v>
          </cell>
          <cell r="EZ63">
            <v>0</v>
          </cell>
          <cell r="FA63">
            <v>0</v>
          </cell>
          <cell r="FB63">
            <v>0</v>
          </cell>
          <cell r="FC63">
            <v>0</v>
          </cell>
          <cell r="FD63">
            <v>0</v>
          </cell>
          <cell r="FE63">
            <v>0</v>
          </cell>
          <cell r="FF63">
            <v>0</v>
          </cell>
          <cell r="FG63" t="str">
            <v/>
          </cell>
          <cell r="FH63" t="str">
            <v/>
          </cell>
          <cell r="FI63" t="str">
            <v/>
          </cell>
          <cell r="FJ63" t="str">
            <v/>
          </cell>
          <cell r="FK63">
            <v>0</v>
          </cell>
          <cell r="FN63">
            <v>3102.5564480438834</v>
          </cell>
          <cell r="FO63">
            <v>0</v>
          </cell>
          <cell r="FP63">
            <v>175.58</v>
          </cell>
          <cell r="FQ63">
            <v>0</v>
          </cell>
          <cell r="FR63">
            <v>697.62100000000009</v>
          </cell>
          <cell r="FS63">
            <v>695.62100000000009</v>
          </cell>
          <cell r="FT63">
            <v>2</v>
          </cell>
          <cell r="FU63">
            <v>0</v>
          </cell>
          <cell r="FV63">
            <v>162</v>
          </cell>
          <cell r="FW63">
            <v>0</v>
          </cell>
          <cell r="FX63">
            <v>162</v>
          </cell>
          <cell r="FZ63">
            <v>604.26295830000004</v>
          </cell>
          <cell r="GA63">
            <v>0</v>
          </cell>
          <cell r="GB63">
            <v>10.842000000000002</v>
          </cell>
          <cell r="GC63">
            <v>0</v>
          </cell>
          <cell r="GD63">
            <v>18.175000000000001</v>
          </cell>
          <cell r="GE63">
            <v>18.175000000000001</v>
          </cell>
          <cell r="GF63">
            <v>0</v>
          </cell>
          <cell r="GG63">
            <v>0</v>
          </cell>
          <cell r="GH63">
            <v>112</v>
          </cell>
          <cell r="GI63">
            <v>0</v>
          </cell>
          <cell r="GJ63">
            <v>112</v>
          </cell>
          <cell r="GK63">
            <v>514.82344348999948</v>
          </cell>
          <cell r="GL63">
            <v>0</v>
          </cell>
          <cell r="GM63">
            <v>0</v>
          </cell>
          <cell r="GN63">
            <v>0</v>
          </cell>
          <cell r="GO63">
            <v>59.307000000000002</v>
          </cell>
          <cell r="GP63">
            <v>59.307000000000002</v>
          </cell>
          <cell r="GQ63">
            <v>0</v>
          </cell>
          <cell r="GR63">
            <v>0</v>
          </cell>
          <cell r="GS63">
            <v>1</v>
          </cell>
          <cell r="GT63">
            <v>0</v>
          </cell>
          <cell r="GU63">
            <v>1</v>
          </cell>
          <cell r="GV63">
            <v>475.62674384858701</v>
          </cell>
          <cell r="GW63">
            <v>0</v>
          </cell>
          <cell r="GX63">
            <v>0</v>
          </cell>
          <cell r="GY63">
            <v>0</v>
          </cell>
          <cell r="GZ63">
            <v>53</v>
          </cell>
          <cell r="HA63">
            <v>53</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39.196699641412465</v>
          </cell>
          <cell r="ID63">
            <v>0</v>
          </cell>
          <cell r="IE63">
            <v>0</v>
          </cell>
          <cell r="IF63">
            <v>0</v>
          </cell>
          <cell r="IG63">
            <v>0</v>
          </cell>
          <cell r="IH63">
            <v>6.3069999999999995</v>
          </cell>
          <cell r="II63">
            <v>0</v>
          </cell>
          <cell r="IJ63">
            <v>0</v>
          </cell>
          <cell r="IK63">
            <v>0</v>
          </cell>
          <cell r="IL63">
            <v>0</v>
          </cell>
          <cell r="IM63">
            <v>0</v>
          </cell>
          <cell r="IN63">
            <v>0</v>
          </cell>
          <cell r="IO63">
            <v>0</v>
          </cell>
          <cell r="IP63">
            <v>0</v>
          </cell>
          <cell r="IQ63">
            <v>0</v>
          </cell>
          <cell r="IR63">
            <v>0</v>
          </cell>
          <cell r="IS63">
            <v>0</v>
          </cell>
          <cell r="IT63">
            <v>0</v>
          </cell>
          <cell r="IU63">
            <v>0</v>
          </cell>
          <cell r="IV63">
            <v>0</v>
          </cell>
          <cell r="IW63">
            <v>0</v>
          </cell>
          <cell r="IX63">
            <v>0</v>
          </cell>
          <cell r="IY63">
            <v>104.98333589000001</v>
          </cell>
          <cell r="IZ63">
            <v>0</v>
          </cell>
          <cell r="JA63">
            <v>0</v>
          </cell>
          <cell r="JB63">
            <v>0</v>
          </cell>
          <cell r="JC63">
            <v>4.1915000000000004</v>
          </cell>
          <cell r="JD63">
            <v>4.1915000000000004</v>
          </cell>
          <cell r="JE63">
            <v>0</v>
          </cell>
          <cell r="JF63">
            <v>0</v>
          </cell>
          <cell r="JG63">
            <v>3</v>
          </cell>
          <cell r="JH63">
            <v>0</v>
          </cell>
          <cell r="JI63">
            <v>3</v>
          </cell>
          <cell r="JJ63">
            <v>2.0477729099999999</v>
          </cell>
          <cell r="JK63">
            <v>0</v>
          </cell>
          <cell r="JL63">
            <v>0</v>
          </cell>
          <cell r="JM63">
            <v>0</v>
          </cell>
          <cell r="JN63">
            <v>0.73250000000000004</v>
          </cell>
          <cell r="JO63">
            <v>0.73250000000000004</v>
          </cell>
          <cell r="JP63">
            <v>0</v>
          </cell>
          <cell r="JQ63">
            <v>0</v>
          </cell>
          <cell r="JR63">
            <v>0</v>
          </cell>
          <cell r="JS63">
            <v>0</v>
          </cell>
          <cell r="JT63">
            <v>0</v>
          </cell>
          <cell r="JU63">
            <v>102.93556298</v>
          </cell>
          <cell r="JV63">
            <v>0</v>
          </cell>
          <cell r="JW63">
            <v>0</v>
          </cell>
          <cell r="JX63">
            <v>0</v>
          </cell>
          <cell r="JY63">
            <v>3.4590000000000001</v>
          </cell>
          <cell r="JZ63">
            <v>3.4590000000000001</v>
          </cell>
          <cell r="KA63">
            <v>0</v>
          </cell>
          <cell r="KB63">
            <v>0</v>
          </cell>
          <cell r="KC63">
            <v>3</v>
          </cell>
          <cell r="KD63">
            <v>0</v>
          </cell>
          <cell r="KE63">
            <v>3</v>
          </cell>
          <cell r="KF63">
            <v>0</v>
          </cell>
          <cell r="KG63">
            <v>0</v>
          </cell>
          <cell r="KH63">
            <v>0</v>
          </cell>
          <cell r="KI63">
            <v>0</v>
          </cell>
          <cell r="KJ63">
            <v>0</v>
          </cell>
          <cell r="KK63">
            <v>0</v>
          </cell>
          <cell r="KL63">
            <v>0</v>
          </cell>
          <cell r="KM63">
            <v>0</v>
          </cell>
          <cell r="KN63">
            <v>0</v>
          </cell>
          <cell r="KO63">
            <v>0</v>
          </cell>
          <cell r="KP63">
            <v>0</v>
          </cell>
          <cell r="KQ63">
            <v>0</v>
          </cell>
          <cell r="KR63">
            <v>0</v>
          </cell>
          <cell r="KS63">
            <v>0</v>
          </cell>
          <cell r="KT63">
            <v>0</v>
          </cell>
          <cell r="KU63">
            <v>0</v>
          </cell>
          <cell r="KV63">
            <v>0</v>
          </cell>
          <cell r="KW63">
            <v>0</v>
          </cell>
          <cell r="KX63">
            <v>0</v>
          </cell>
          <cell r="KY63">
            <v>0</v>
          </cell>
          <cell r="KZ63">
            <v>0</v>
          </cell>
          <cell r="LA63">
            <v>0</v>
          </cell>
          <cell r="LB63">
            <v>0</v>
          </cell>
          <cell r="LC63">
            <v>0</v>
          </cell>
          <cell r="LD63">
            <v>0</v>
          </cell>
          <cell r="LE63">
            <v>0</v>
          </cell>
          <cell r="LF63">
            <v>0</v>
          </cell>
          <cell r="LG63">
            <v>0</v>
          </cell>
          <cell r="LH63">
            <v>0</v>
          </cell>
          <cell r="LI63">
            <v>0</v>
          </cell>
          <cell r="LJ63">
            <v>0</v>
          </cell>
          <cell r="LK63">
            <v>0</v>
          </cell>
          <cell r="LL63">
            <v>0</v>
          </cell>
          <cell r="LQ63">
            <v>0</v>
          </cell>
          <cell r="LR63">
            <v>0</v>
          </cell>
          <cell r="LS63">
            <v>0</v>
          </cell>
          <cell r="LT63">
            <v>0</v>
          </cell>
          <cell r="LU63">
            <v>0</v>
          </cell>
          <cell r="LX63">
            <v>0</v>
          </cell>
          <cell r="LY63">
            <v>0</v>
          </cell>
          <cell r="LZ63">
            <v>0</v>
          </cell>
          <cell r="MA63">
            <v>0</v>
          </cell>
          <cell r="MB63">
            <v>0</v>
          </cell>
          <cell r="MC63">
            <v>0</v>
          </cell>
          <cell r="MD63">
            <v>0</v>
          </cell>
          <cell r="ME63">
            <v>0</v>
          </cell>
          <cell r="MF63">
            <v>0</v>
          </cell>
          <cell r="MG63">
            <v>0</v>
          </cell>
          <cell r="MH63">
            <v>0</v>
          </cell>
          <cell r="MI63">
            <v>0</v>
          </cell>
          <cell r="MJ63">
            <v>0</v>
          </cell>
          <cell r="MK63">
            <v>0</v>
          </cell>
          <cell r="ML63">
            <v>0</v>
          </cell>
          <cell r="MM63">
            <v>0</v>
          </cell>
          <cell r="MN63">
            <v>0</v>
          </cell>
          <cell r="MO63">
            <v>0</v>
          </cell>
          <cell r="MP63">
            <v>0</v>
          </cell>
          <cell r="MQ63">
            <v>0</v>
          </cell>
          <cell r="MR63">
            <v>0</v>
          </cell>
          <cell r="MS63">
            <v>0</v>
          </cell>
          <cell r="MT63">
            <v>0</v>
          </cell>
          <cell r="MU63">
            <v>0</v>
          </cell>
          <cell r="MV63">
            <v>0</v>
          </cell>
          <cell r="MW63">
            <v>0</v>
          </cell>
          <cell r="MX63">
            <v>0</v>
          </cell>
          <cell r="MY63">
            <v>0</v>
          </cell>
          <cell r="MZ63">
            <v>0</v>
          </cell>
          <cell r="NA63">
            <v>0</v>
          </cell>
          <cell r="NB63">
            <v>0</v>
          </cell>
          <cell r="NC63">
            <v>0</v>
          </cell>
          <cell r="ND63">
            <v>0</v>
          </cell>
          <cell r="NE63">
            <v>0</v>
          </cell>
          <cell r="NF63">
            <v>0</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0</v>
          </cell>
          <cell r="OM63">
            <v>0</v>
          </cell>
          <cell r="ON63">
            <v>0</v>
          </cell>
          <cell r="OO63">
            <v>0</v>
          </cell>
          <cell r="OP63">
            <v>0</v>
          </cell>
          <cell r="OR63">
            <v>0</v>
          </cell>
          <cell r="OT63">
            <v>2031.6875938646697</v>
          </cell>
        </row>
        <row r="64">
          <cell r="A64" t="str">
            <v>Г</v>
          </cell>
          <cell r="B64" t="str">
            <v>1.2.3.4</v>
          </cell>
          <cell r="C64" t="str">
            <v>«Установка приборов учета, класс напряжения 110 кВ и выше, всего, в том числе:»</v>
          </cell>
          <cell r="D64" t="str">
            <v>Г</v>
          </cell>
          <cell r="E64">
            <v>0</v>
          </cell>
          <cell r="H64">
            <v>0</v>
          </cell>
          <cell r="J64">
            <v>852.29004287199996</v>
          </cell>
          <cell r="K64">
            <v>0</v>
          </cell>
          <cell r="L64">
            <v>852.29004287199996</v>
          </cell>
          <cell r="M64">
            <v>0</v>
          </cell>
          <cell r="N64">
            <v>0</v>
          </cell>
          <cell r="O64">
            <v>75.508838269152477</v>
          </cell>
          <cell r="P64">
            <v>178.17639041999999</v>
          </cell>
          <cell r="Q64">
            <v>598.60481432284746</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t="str">
            <v/>
          </cell>
          <cell r="BC64" t="str">
            <v/>
          </cell>
          <cell r="BD64" t="str">
            <v/>
          </cell>
          <cell r="BE64" t="str">
            <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t="str">
            <v/>
          </cell>
          <cell r="CR64" t="str">
            <v/>
          </cell>
          <cell r="CS64" t="str">
            <v/>
          </cell>
          <cell r="CT64" t="str">
            <v/>
          </cell>
          <cell r="CU64">
            <v>0</v>
          </cell>
          <cell r="CX64">
            <v>3812.2178934788185</v>
          </cell>
          <cell r="CY64">
            <v>572.7289210797162</v>
          </cell>
          <cell r="CZ64">
            <v>1552.4358180467182</v>
          </cell>
          <cell r="DA64">
            <v>1396.6332410204841</v>
          </cell>
          <cell r="DB64">
            <v>351.73938608438334</v>
          </cell>
          <cell r="DE64">
            <v>0</v>
          </cell>
          <cell r="DG64">
            <v>606.57616354999993</v>
          </cell>
          <cell r="DH64">
            <v>0</v>
          </cell>
          <cell r="DI64">
            <v>606.57616354999993</v>
          </cell>
          <cell r="DJ64">
            <v>38.906113530000006</v>
          </cell>
          <cell r="DK64">
            <v>197.33895278</v>
          </cell>
          <cell r="DL64">
            <v>344.75768944999993</v>
          </cell>
          <cell r="DM64">
            <v>25.573407790000001</v>
          </cell>
          <cell r="DN64">
            <v>277.00832313952753</v>
          </cell>
          <cell r="DS64">
            <v>142.68802315457594</v>
          </cell>
          <cell r="DT64">
            <v>56.493174655273869</v>
          </cell>
          <cell r="DU64">
            <v>49.232590688265262</v>
          </cell>
          <cell r="DV64">
            <v>28.594534641412469</v>
          </cell>
          <cell r="DW64">
            <v>49.232590688265262</v>
          </cell>
          <cell r="DX64" t="str">
            <v/>
          </cell>
          <cell r="DY64" t="str">
            <v/>
          </cell>
          <cell r="DZ64" t="str">
            <v/>
          </cell>
          <cell r="EA64" t="str">
            <v/>
          </cell>
          <cell r="EB64">
            <v>0</v>
          </cell>
          <cell r="EC64">
            <v>870.93788626000003</v>
          </cell>
          <cell r="ED64">
            <v>346.03663713000003</v>
          </cell>
          <cell r="EE64">
            <v>488.22764986999994</v>
          </cell>
          <cell r="EF64">
            <v>24.389055679999998</v>
          </cell>
          <cell r="EG64">
            <v>12.284543580000001</v>
          </cell>
          <cell r="EH64">
            <v>323.89559782000003</v>
          </cell>
          <cell r="EI64">
            <v>224.59279934</v>
          </cell>
          <cell r="EJ64">
            <v>95.952902250000008</v>
          </cell>
          <cell r="EK64">
            <v>0</v>
          </cell>
          <cell r="EL64">
            <v>3.3498962299999997</v>
          </cell>
          <cell r="EM64">
            <v>547.04228843999999</v>
          </cell>
          <cell r="EN64">
            <v>121.44383779</v>
          </cell>
          <cell r="EO64">
            <v>392.27474761999997</v>
          </cell>
          <cell r="EP64">
            <v>24.389055679999998</v>
          </cell>
          <cell r="EQ64">
            <v>8.9346473500000005</v>
          </cell>
          <cell r="ER64">
            <v>0</v>
          </cell>
          <cell r="ES64">
            <v>0</v>
          </cell>
          <cell r="ET64">
            <v>0</v>
          </cell>
          <cell r="EU64">
            <v>0</v>
          </cell>
          <cell r="EV64">
            <v>0</v>
          </cell>
          <cell r="EW64">
            <v>0</v>
          </cell>
          <cell r="EX64">
            <v>0</v>
          </cell>
          <cell r="EY64">
            <v>0</v>
          </cell>
          <cell r="EZ64">
            <v>0</v>
          </cell>
          <cell r="FA64">
            <v>0</v>
          </cell>
          <cell r="FB64">
            <v>0</v>
          </cell>
          <cell r="FC64">
            <v>0</v>
          </cell>
          <cell r="FD64">
            <v>0</v>
          </cell>
          <cell r="FE64">
            <v>0</v>
          </cell>
          <cell r="FF64">
            <v>0</v>
          </cell>
          <cell r="FG64" t="str">
            <v/>
          </cell>
          <cell r="FH64" t="str">
            <v/>
          </cell>
          <cell r="FI64" t="str">
            <v/>
          </cell>
          <cell r="FJ64" t="str">
            <v/>
          </cell>
          <cell r="FK64">
            <v>0</v>
          </cell>
          <cell r="FN64">
            <v>3102.5564480438834</v>
          </cell>
          <cell r="FO64">
            <v>0</v>
          </cell>
          <cell r="FP64">
            <v>175.58</v>
          </cell>
          <cell r="FQ64">
            <v>0</v>
          </cell>
          <cell r="FR64">
            <v>697.62100000000009</v>
          </cell>
          <cell r="FS64">
            <v>695.62100000000009</v>
          </cell>
          <cell r="FT64">
            <v>2</v>
          </cell>
          <cell r="FU64">
            <v>0</v>
          </cell>
          <cell r="FV64">
            <v>162</v>
          </cell>
          <cell r="FW64">
            <v>0</v>
          </cell>
          <cell r="FX64">
            <v>162</v>
          </cell>
          <cell r="FZ64">
            <v>604.26295830000004</v>
          </cell>
          <cell r="GA64">
            <v>0</v>
          </cell>
          <cell r="GB64">
            <v>10.842000000000002</v>
          </cell>
          <cell r="GC64">
            <v>0</v>
          </cell>
          <cell r="GD64">
            <v>18.175000000000001</v>
          </cell>
          <cell r="GE64">
            <v>18.175000000000001</v>
          </cell>
          <cell r="GF64">
            <v>0</v>
          </cell>
          <cell r="GG64">
            <v>0</v>
          </cell>
          <cell r="GH64">
            <v>112</v>
          </cell>
          <cell r="GI64">
            <v>0</v>
          </cell>
          <cell r="GJ64">
            <v>112</v>
          </cell>
          <cell r="GK64">
            <v>514.82344348999948</v>
          </cell>
          <cell r="GL64">
            <v>0</v>
          </cell>
          <cell r="GM64">
            <v>0</v>
          </cell>
          <cell r="GN64">
            <v>0</v>
          </cell>
          <cell r="GO64">
            <v>59.307000000000002</v>
          </cell>
          <cell r="GP64">
            <v>59.307000000000002</v>
          </cell>
          <cell r="GQ64">
            <v>0</v>
          </cell>
          <cell r="GR64">
            <v>0</v>
          </cell>
          <cell r="GS64">
            <v>1</v>
          </cell>
          <cell r="GT64">
            <v>0</v>
          </cell>
          <cell r="GU64">
            <v>1</v>
          </cell>
          <cell r="GV64">
            <v>475.62674384858701</v>
          </cell>
          <cell r="GW64">
            <v>0</v>
          </cell>
          <cell r="GX64">
            <v>0</v>
          </cell>
          <cell r="GY64">
            <v>0</v>
          </cell>
          <cell r="GZ64">
            <v>53</v>
          </cell>
          <cell r="HA64">
            <v>53</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39.196699641412465</v>
          </cell>
          <cell r="ID64">
            <v>0</v>
          </cell>
          <cell r="IE64">
            <v>0</v>
          </cell>
          <cell r="IF64">
            <v>0</v>
          </cell>
          <cell r="IG64">
            <v>0</v>
          </cell>
          <cell r="IH64">
            <v>6.3069999999999995</v>
          </cell>
          <cell r="II64">
            <v>0</v>
          </cell>
          <cell r="IJ64">
            <v>0</v>
          </cell>
          <cell r="IK64">
            <v>0</v>
          </cell>
          <cell r="IL64">
            <v>0</v>
          </cell>
          <cell r="IM64">
            <v>0</v>
          </cell>
          <cell r="IN64">
            <v>0</v>
          </cell>
          <cell r="IO64">
            <v>0</v>
          </cell>
          <cell r="IP64">
            <v>0</v>
          </cell>
          <cell r="IQ64">
            <v>0</v>
          </cell>
          <cell r="IR64">
            <v>0</v>
          </cell>
          <cell r="IS64">
            <v>0</v>
          </cell>
          <cell r="IT64">
            <v>0</v>
          </cell>
          <cell r="IU64">
            <v>0</v>
          </cell>
          <cell r="IV64">
            <v>0</v>
          </cell>
          <cell r="IW64">
            <v>0</v>
          </cell>
          <cell r="IX64">
            <v>0</v>
          </cell>
          <cell r="IY64">
            <v>104.98333589000001</v>
          </cell>
          <cell r="IZ64">
            <v>0</v>
          </cell>
          <cell r="JA64">
            <v>0</v>
          </cell>
          <cell r="JB64">
            <v>0</v>
          </cell>
          <cell r="JC64">
            <v>4.1915000000000004</v>
          </cell>
          <cell r="JD64">
            <v>4.1915000000000004</v>
          </cell>
          <cell r="JE64">
            <v>0</v>
          </cell>
          <cell r="JF64">
            <v>0</v>
          </cell>
          <cell r="JG64">
            <v>3</v>
          </cell>
          <cell r="JH64">
            <v>0</v>
          </cell>
          <cell r="JI64">
            <v>3</v>
          </cell>
          <cell r="JJ64">
            <v>2.0477729099999999</v>
          </cell>
          <cell r="JK64">
            <v>0</v>
          </cell>
          <cell r="JL64">
            <v>0</v>
          </cell>
          <cell r="JM64">
            <v>0</v>
          </cell>
          <cell r="JN64">
            <v>0.73250000000000004</v>
          </cell>
          <cell r="JO64">
            <v>0.73250000000000004</v>
          </cell>
          <cell r="JP64">
            <v>0</v>
          </cell>
          <cell r="JQ64">
            <v>0</v>
          </cell>
          <cell r="JR64">
            <v>0</v>
          </cell>
          <cell r="JS64">
            <v>0</v>
          </cell>
          <cell r="JT64">
            <v>0</v>
          </cell>
          <cell r="JU64">
            <v>102.93556298</v>
          </cell>
          <cell r="JV64">
            <v>0</v>
          </cell>
          <cell r="JW64">
            <v>0</v>
          </cell>
          <cell r="JX64">
            <v>0</v>
          </cell>
          <cell r="JY64">
            <v>3.4590000000000001</v>
          </cell>
          <cell r="JZ64">
            <v>3.4590000000000001</v>
          </cell>
          <cell r="KA64">
            <v>0</v>
          </cell>
          <cell r="KB64">
            <v>0</v>
          </cell>
          <cell r="KC64">
            <v>3</v>
          </cell>
          <cell r="KD64">
            <v>0</v>
          </cell>
          <cell r="KE64">
            <v>3</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0</v>
          </cell>
          <cell r="LC64">
            <v>0</v>
          </cell>
          <cell r="LD64">
            <v>0</v>
          </cell>
          <cell r="LE64">
            <v>0</v>
          </cell>
          <cell r="LF64">
            <v>0</v>
          </cell>
          <cell r="LG64">
            <v>0</v>
          </cell>
          <cell r="LH64">
            <v>0</v>
          </cell>
          <cell r="LI64">
            <v>0</v>
          </cell>
          <cell r="LJ64">
            <v>0</v>
          </cell>
          <cell r="LK64">
            <v>0</v>
          </cell>
          <cell r="LL64">
            <v>0</v>
          </cell>
          <cell r="LQ64">
            <v>0</v>
          </cell>
          <cell r="LR64">
            <v>0</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v>0</v>
          </cell>
          <cell r="OM64">
            <v>0</v>
          </cell>
          <cell r="ON64">
            <v>0</v>
          </cell>
          <cell r="OO64">
            <v>0</v>
          </cell>
          <cell r="OP64">
            <v>0</v>
          </cell>
          <cell r="OR64">
            <v>0</v>
          </cell>
          <cell r="OT64">
            <v>2031.6875938646697</v>
          </cell>
        </row>
        <row r="65">
          <cell r="A65" t="str">
            <v>Г</v>
          </cell>
          <cell r="B65" t="str">
            <v>1.2.3.5</v>
          </cell>
          <cell r="C65" t="str">
            <v>«Включение приборов учета в систему сбора и передачи данных, класс напряжения 0,22 (0,4) кВ, всего, в том числе:»</v>
          </cell>
          <cell r="D65" t="str">
            <v>Г</v>
          </cell>
          <cell r="E65">
            <v>0</v>
          </cell>
          <cell r="H65">
            <v>0</v>
          </cell>
          <cell r="J65">
            <v>852.29004287199996</v>
          </cell>
          <cell r="K65">
            <v>0</v>
          </cell>
          <cell r="L65">
            <v>852.29004287199996</v>
          </cell>
          <cell r="M65">
            <v>0</v>
          </cell>
          <cell r="N65">
            <v>0</v>
          </cell>
          <cell r="O65">
            <v>75.508838269152477</v>
          </cell>
          <cell r="P65">
            <v>178.17639041999999</v>
          </cell>
          <cell r="Q65">
            <v>598.60481432284746</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t="str">
            <v/>
          </cell>
          <cell r="BC65" t="str">
            <v/>
          </cell>
          <cell r="BD65" t="str">
            <v/>
          </cell>
          <cell r="BE65" t="str">
            <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t="str">
            <v/>
          </cell>
          <cell r="CR65" t="str">
            <v/>
          </cell>
          <cell r="CS65" t="str">
            <v/>
          </cell>
          <cell r="CT65" t="str">
            <v/>
          </cell>
          <cell r="CU65">
            <v>0</v>
          </cell>
          <cell r="CX65">
            <v>3812.2178934788185</v>
          </cell>
          <cell r="CY65">
            <v>572.7289210797162</v>
          </cell>
          <cell r="CZ65">
            <v>1552.4358180467182</v>
          </cell>
          <cell r="DA65">
            <v>1396.6332410204841</v>
          </cell>
          <cell r="DB65">
            <v>351.73938608438334</v>
          </cell>
          <cell r="DE65">
            <v>0</v>
          </cell>
          <cell r="DG65">
            <v>606.57616354999993</v>
          </cell>
          <cell r="DH65">
            <v>0</v>
          </cell>
          <cell r="DI65">
            <v>606.57616354999993</v>
          </cell>
          <cell r="DJ65">
            <v>38.906113530000006</v>
          </cell>
          <cell r="DK65">
            <v>197.33895278</v>
          </cell>
          <cell r="DL65">
            <v>344.75768944999993</v>
          </cell>
          <cell r="DM65">
            <v>25.573407790000001</v>
          </cell>
          <cell r="DN65">
            <v>277.00832313952753</v>
          </cell>
          <cell r="DS65">
            <v>142.68802315457594</v>
          </cell>
          <cell r="DT65">
            <v>56.493174655273869</v>
          </cell>
          <cell r="DU65">
            <v>49.232590688265262</v>
          </cell>
          <cell r="DV65">
            <v>28.594534641412469</v>
          </cell>
          <cell r="DW65">
            <v>49.232590688265262</v>
          </cell>
          <cell r="DX65" t="str">
            <v/>
          </cell>
          <cell r="DY65" t="str">
            <v/>
          </cell>
          <cell r="DZ65" t="str">
            <v/>
          </cell>
          <cell r="EA65" t="str">
            <v/>
          </cell>
          <cell r="EB65">
            <v>0</v>
          </cell>
          <cell r="EC65">
            <v>870.93788626000003</v>
          </cell>
          <cell r="ED65">
            <v>346.03663713000003</v>
          </cell>
          <cell r="EE65">
            <v>488.22764986999994</v>
          </cell>
          <cell r="EF65">
            <v>24.389055679999998</v>
          </cell>
          <cell r="EG65">
            <v>12.284543580000001</v>
          </cell>
          <cell r="EH65">
            <v>323.89559782000003</v>
          </cell>
          <cell r="EI65">
            <v>224.59279934</v>
          </cell>
          <cell r="EJ65">
            <v>95.952902250000008</v>
          </cell>
          <cell r="EK65">
            <v>0</v>
          </cell>
          <cell r="EL65">
            <v>3.3498962299999997</v>
          </cell>
          <cell r="EM65">
            <v>547.04228843999999</v>
          </cell>
          <cell r="EN65">
            <v>121.44383779</v>
          </cell>
          <cell r="EO65">
            <v>392.27474761999997</v>
          </cell>
          <cell r="EP65">
            <v>24.389055679999998</v>
          </cell>
          <cell r="EQ65">
            <v>8.9346473500000005</v>
          </cell>
          <cell r="ER65">
            <v>0</v>
          </cell>
          <cell r="ES65">
            <v>0</v>
          </cell>
          <cell r="ET65">
            <v>0</v>
          </cell>
          <cell r="EU65">
            <v>0</v>
          </cell>
          <cell r="EV65">
            <v>0</v>
          </cell>
          <cell r="EW65">
            <v>0</v>
          </cell>
          <cell r="EX65">
            <v>0</v>
          </cell>
          <cell r="EY65">
            <v>0</v>
          </cell>
          <cell r="EZ65">
            <v>0</v>
          </cell>
          <cell r="FA65">
            <v>0</v>
          </cell>
          <cell r="FB65">
            <v>0</v>
          </cell>
          <cell r="FC65">
            <v>0</v>
          </cell>
          <cell r="FD65">
            <v>0</v>
          </cell>
          <cell r="FE65">
            <v>0</v>
          </cell>
          <cell r="FF65">
            <v>0</v>
          </cell>
          <cell r="FG65" t="str">
            <v/>
          </cell>
          <cell r="FH65" t="str">
            <v/>
          </cell>
          <cell r="FI65" t="str">
            <v/>
          </cell>
          <cell r="FJ65" t="str">
            <v/>
          </cell>
          <cell r="FK65">
            <v>0</v>
          </cell>
          <cell r="FN65">
            <v>3102.5564480438834</v>
          </cell>
          <cell r="FO65">
            <v>0</v>
          </cell>
          <cell r="FP65">
            <v>175.58</v>
          </cell>
          <cell r="FQ65">
            <v>0</v>
          </cell>
          <cell r="FR65">
            <v>697.62100000000009</v>
          </cell>
          <cell r="FS65">
            <v>695.62100000000009</v>
          </cell>
          <cell r="FT65">
            <v>2</v>
          </cell>
          <cell r="FU65">
            <v>0</v>
          </cell>
          <cell r="FV65">
            <v>162</v>
          </cell>
          <cell r="FW65">
            <v>0</v>
          </cell>
          <cell r="FX65">
            <v>162</v>
          </cell>
          <cell r="FZ65">
            <v>604.26295830000004</v>
          </cell>
          <cell r="GA65">
            <v>0</v>
          </cell>
          <cell r="GB65">
            <v>10.842000000000002</v>
          </cell>
          <cell r="GC65">
            <v>0</v>
          </cell>
          <cell r="GD65">
            <v>18.175000000000001</v>
          </cell>
          <cell r="GE65">
            <v>18.175000000000001</v>
          </cell>
          <cell r="GF65">
            <v>0</v>
          </cell>
          <cell r="GG65">
            <v>0</v>
          </cell>
          <cell r="GH65">
            <v>112</v>
          </cell>
          <cell r="GI65">
            <v>0</v>
          </cell>
          <cell r="GJ65">
            <v>112</v>
          </cell>
          <cell r="GK65">
            <v>514.82344348999948</v>
          </cell>
          <cell r="GL65">
            <v>0</v>
          </cell>
          <cell r="GM65">
            <v>0</v>
          </cell>
          <cell r="GN65">
            <v>0</v>
          </cell>
          <cell r="GO65">
            <v>59.307000000000002</v>
          </cell>
          <cell r="GP65">
            <v>59.307000000000002</v>
          </cell>
          <cell r="GQ65">
            <v>0</v>
          </cell>
          <cell r="GR65">
            <v>0</v>
          </cell>
          <cell r="GS65">
            <v>1</v>
          </cell>
          <cell r="GT65">
            <v>0</v>
          </cell>
          <cell r="GU65">
            <v>1</v>
          </cell>
          <cell r="GV65">
            <v>475.62674384858701</v>
          </cell>
          <cell r="GW65">
            <v>0</v>
          </cell>
          <cell r="GX65">
            <v>0</v>
          </cell>
          <cell r="GY65">
            <v>0</v>
          </cell>
          <cell r="GZ65">
            <v>53</v>
          </cell>
          <cell r="HA65">
            <v>53</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39.196699641412465</v>
          </cell>
          <cell r="ID65">
            <v>0</v>
          </cell>
          <cell r="IE65">
            <v>0</v>
          </cell>
          <cell r="IF65">
            <v>0</v>
          </cell>
          <cell r="IG65">
            <v>0</v>
          </cell>
          <cell r="IH65">
            <v>6.3069999999999995</v>
          </cell>
          <cell r="II65">
            <v>0</v>
          </cell>
          <cell r="IJ65">
            <v>0</v>
          </cell>
          <cell r="IK65">
            <v>0</v>
          </cell>
          <cell r="IL65">
            <v>0</v>
          </cell>
          <cell r="IM65">
            <v>0</v>
          </cell>
          <cell r="IN65">
            <v>0</v>
          </cell>
          <cell r="IO65">
            <v>0</v>
          </cell>
          <cell r="IP65">
            <v>0</v>
          </cell>
          <cell r="IQ65">
            <v>0</v>
          </cell>
          <cell r="IR65">
            <v>0</v>
          </cell>
          <cell r="IS65">
            <v>0</v>
          </cell>
          <cell r="IT65">
            <v>0</v>
          </cell>
          <cell r="IU65">
            <v>0</v>
          </cell>
          <cell r="IV65">
            <v>0</v>
          </cell>
          <cell r="IW65">
            <v>0</v>
          </cell>
          <cell r="IX65">
            <v>0</v>
          </cell>
          <cell r="IY65">
            <v>104.98333589000001</v>
          </cell>
          <cell r="IZ65">
            <v>0</v>
          </cell>
          <cell r="JA65">
            <v>0</v>
          </cell>
          <cell r="JB65">
            <v>0</v>
          </cell>
          <cell r="JC65">
            <v>4.1915000000000004</v>
          </cell>
          <cell r="JD65">
            <v>4.1915000000000004</v>
          </cell>
          <cell r="JE65">
            <v>0</v>
          </cell>
          <cell r="JF65">
            <v>0</v>
          </cell>
          <cell r="JG65">
            <v>3</v>
          </cell>
          <cell r="JH65">
            <v>0</v>
          </cell>
          <cell r="JI65">
            <v>3</v>
          </cell>
          <cell r="JJ65">
            <v>2.0477729099999999</v>
          </cell>
          <cell r="JK65">
            <v>0</v>
          </cell>
          <cell r="JL65">
            <v>0</v>
          </cell>
          <cell r="JM65">
            <v>0</v>
          </cell>
          <cell r="JN65">
            <v>0.73250000000000004</v>
          </cell>
          <cell r="JO65">
            <v>0.73250000000000004</v>
          </cell>
          <cell r="JP65">
            <v>0</v>
          </cell>
          <cell r="JQ65">
            <v>0</v>
          </cell>
          <cell r="JR65">
            <v>0</v>
          </cell>
          <cell r="JS65">
            <v>0</v>
          </cell>
          <cell r="JT65">
            <v>0</v>
          </cell>
          <cell r="JU65">
            <v>102.93556298</v>
          </cell>
          <cell r="JV65">
            <v>0</v>
          </cell>
          <cell r="JW65">
            <v>0</v>
          </cell>
          <cell r="JX65">
            <v>0</v>
          </cell>
          <cell r="JY65">
            <v>3.4590000000000001</v>
          </cell>
          <cell r="JZ65">
            <v>3.4590000000000001</v>
          </cell>
          <cell r="KA65">
            <v>0</v>
          </cell>
          <cell r="KB65">
            <v>0</v>
          </cell>
          <cell r="KC65">
            <v>3</v>
          </cell>
          <cell r="KD65">
            <v>0</v>
          </cell>
          <cell r="KE65">
            <v>3</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0</v>
          </cell>
          <cell r="LC65">
            <v>0</v>
          </cell>
          <cell r="LD65">
            <v>0</v>
          </cell>
          <cell r="LE65">
            <v>0</v>
          </cell>
          <cell r="LF65">
            <v>0</v>
          </cell>
          <cell r="LG65">
            <v>0</v>
          </cell>
          <cell r="LH65">
            <v>0</v>
          </cell>
          <cell r="LI65">
            <v>0</v>
          </cell>
          <cell r="LJ65">
            <v>0</v>
          </cell>
          <cell r="LK65">
            <v>0</v>
          </cell>
          <cell r="LL65">
            <v>0</v>
          </cell>
          <cell r="LQ65">
            <v>0</v>
          </cell>
          <cell r="LR65">
            <v>0</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v>0</v>
          </cell>
          <cell r="OM65">
            <v>0</v>
          </cell>
          <cell r="ON65">
            <v>0</v>
          </cell>
          <cell r="OO65">
            <v>0</v>
          </cell>
          <cell r="OP65">
            <v>0</v>
          </cell>
          <cell r="OR65">
            <v>0</v>
          </cell>
          <cell r="OT65">
            <v>2031.6875938646697</v>
          </cell>
        </row>
        <row r="66">
          <cell r="A66" t="str">
            <v>Г</v>
          </cell>
          <cell r="B66" t="str">
            <v>1.2.3.6</v>
          </cell>
          <cell r="C66" t="str">
            <v>«Включение приборов учета в систему сбора и передачи данных, класс напряжения 6 (10) кВ, всего, в том числе:»</v>
          </cell>
          <cell r="D66" t="str">
            <v>Г</v>
          </cell>
          <cell r="E66">
            <v>0</v>
          </cell>
          <cell r="H66">
            <v>0</v>
          </cell>
          <cell r="J66">
            <v>852.29004287199996</v>
          </cell>
          <cell r="K66">
            <v>0</v>
          </cell>
          <cell r="L66">
            <v>852.29004287199996</v>
          </cell>
          <cell r="M66">
            <v>0</v>
          </cell>
          <cell r="N66">
            <v>0</v>
          </cell>
          <cell r="O66">
            <v>75.508838269152477</v>
          </cell>
          <cell r="P66">
            <v>178.17639041999999</v>
          </cell>
          <cell r="Q66">
            <v>598.60481432284746</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t="str">
            <v/>
          </cell>
          <cell r="BC66" t="str">
            <v/>
          </cell>
          <cell r="BD66" t="str">
            <v/>
          </cell>
          <cell r="BE66" t="str">
            <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BZ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t="str">
            <v/>
          </cell>
          <cell r="CR66" t="str">
            <v/>
          </cell>
          <cell r="CS66" t="str">
            <v/>
          </cell>
          <cell r="CT66" t="str">
            <v/>
          </cell>
          <cell r="CU66">
            <v>0</v>
          </cell>
          <cell r="CX66">
            <v>3812.2178934788185</v>
          </cell>
          <cell r="CY66">
            <v>572.7289210797162</v>
          </cell>
          <cell r="CZ66">
            <v>1552.4358180467182</v>
          </cell>
          <cell r="DA66">
            <v>1396.6332410204841</v>
          </cell>
          <cell r="DB66">
            <v>351.73938608438334</v>
          </cell>
          <cell r="DE66">
            <v>0</v>
          </cell>
          <cell r="DG66">
            <v>606.57616354999993</v>
          </cell>
          <cell r="DH66">
            <v>0</v>
          </cell>
          <cell r="DI66">
            <v>606.57616354999993</v>
          </cell>
          <cell r="DJ66">
            <v>38.906113530000006</v>
          </cell>
          <cell r="DK66">
            <v>197.33895278</v>
          </cell>
          <cell r="DL66">
            <v>344.75768944999993</v>
          </cell>
          <cell r="DM66">
            <v>25.573407790000001</v>
          </cell>
          <cell r="DN66">
            <v>277.00832313952753</v>
          </cell>
          <cell r="DS66">
            <v>142.68802315457594</v>
          </cell>
          <cell r="DT66">
            <v>56.493174655273869</v>
          </cell>
          <cell r="DU66">
            <v>49.232590688265262</v>
          </cell>
          <cell r="DV66">
            <v>28.594534641412469</v>
          </cell>
          <cell r="DW66">
            <v>49.232590688265262</v>
          </cell>
          <cell r="DX66" t="str">
            <v/>
          </cell>
          <cell r="DY66" t="str">
            <v/>
          </cell>
          <cell r="DZ66" t="str">
            <v/>
          </cell>
          <cell r="EA66" t="str">
            <v/>
          </cell>
          <cell r="EB66">
            <v>0</v>
          </cell>
          <cell r="EC66">
            <v>870.93788626000003</v>
          </cell>
          <cell r="ED66">
            <v>346.03663713000003</v>
          </cell>
          <cell r="EE66">
            <v>488.22764986999994</v>
          </cell>
          <cell r="EF66">
            <v>24.389055679999998</v>
          </cell>
          <cell r="EG66">
            <v>12.284543580000001</v>
          </cell>
          <cell r="EH66">
            <v>323.89559782000003</v>
          </cell>
          <cell r="EI66">
            <v>224.59279934</v>
          </cell>
          <cell r="EJ66">
            <v>95.952902250000008</v>
          </cell>
          <cell r="EK66">
            <v>0</v>
          </cell>
          <cell r="EL66">
            <v>3.3498962299999997</v>
          </cell>
          <cell r="EM66">
            <v>547.04228843999999</v>
          </cell>
          <cell r="EN66">
            <v>121.44383779</v>
          </cell>
          <cell r="EO66">
            <v>392.27474761999997</v>
          </cell>
          <cell r="EP66">
            <v>24.389055679999998</v>
          </cell>
          <cell r="EQ66">
            <v>8.9346473500000005</v>
          </cell>
          <cell r="ER66">
            <v>0</v>
          </cell>
          <cell r="ES66">
            <v>0</v>
          </cell>
          <cell r="ET66">
            <v>0</v>
          </cell>
          <cell r="EU66">
            <v>0</v>
          </cell>
          <cell r="EV66">
            <v>0</v>
          </cell>
          <cell r="EW66">
            <v>0</v>
          </cell>
          <cell r="EX66">
            <v>0</v>
          </cell>
          <cell r="EY66">
            <v>0</v>
          </cell>
          <cell r="EZ66">
            <v>0</v>
          </cell>
          <cell r="FA66">
            <v>0</v>
          </cell>
          <cell r="FB66">
            <v>0</v>
          </cell>
          <cell r="FC66">
            <v>0</v>
          </cell>
          <cell r="FD66">
            <v>0</v>
          </cell>
          <cell r="FE66">
            <v>0</v>
          </cell>
          <cell r="FF66">
            <v>0</v>
          </cell>
          <cell r="FG66" t="str">
            <v/>
          </cell>
          <cell r="FH66" t="str">
            <v/>
          </cell>
          <cell r="FI66" t="str">
            <v/>
          </cell>
          <cell r="FJ66" t="str">
            <v/>
          </cell>
          <cell r="FK66">
            <v>0</v>
          </cell>
          <cell r="FN66">
            <v>3102.5564480438834</v>
          </cell>
          <cell r="FO66">
            <v>0</v>
          </cell>
          <cell r="FP66">
            <v>175.58</v>
          </cell>
          <cell r="FQ66">
            <v>0</v>
          </cell>
          <cell r="FR66">
            <v>697.62100000000009</v>
          </cell>
          <cell r="FS66">
            <v>695.62100000000009</v>
          </cell>
          <cell r="FT66">
            <v>2</v>
          </cell>
          <cell r="FU66">
            <v>0</v>
          </cell>
          <cell r="FV66">
            <v>162</v>
          </cell>
          <cell r="FW66">
            <v>0</v>
          </cell>
          <cell r="FX66">
            <v>162</v>
          </cell>
          <cell r="FZ66">
            <v>604.26295830000004</v>
          </cell>
          <cell r="GA66">
            <v>0</v>
          </cell>
          <cell r="GB66">
            <v>10.842000000000002</v>
          </cell>
          <cell r="GC66">
            <v>0</v>
          </cell>
          <cell r="GD66">
            <v>18.175000000000001</v>
          </cell>
          <cell r="GE66">
            <v>18.175000000000001</v>
          </cell>
          <cell r="GF66">
            <v>0</v>
          </cell>
          <cell r="GG66">
            <v>0</v>
          </cell>
          <cell r="GH66">
            <v>112</v>
          </cell>
          <cell r="GI66">
            <v>0</v>
          </cell>
          <cell r="GJ66">
            <v>112</v>
          </cell>
          <cell r="GK66">
            <v>514.82344348999948</v>
          </cell>
          <cell r="GL66">
            <v>0</v>
          </cell>
          <cell r="GM66">
            <v>0</v>
          </cell>
          <cell r="GN66">
            <v>0</v>
          </cell>
          <cell r="GO66">
            <v>59.307000000000002</v>
          </cell>
          <cell r="GP66">
            <v>59.307000000000002</v>
          </cell>
          <cell r="GQ66">
            <v>0</v>
          </cell>
          <cell r="GR66">
            <v>0</v>
          </cell>
          <cell r="GS66">
            <v>1</v>
          </cell>
          <cell r="GT66">
            <v>0</v>
          </cell>
          <cell r="GU66">
            <v>1</v>
          </cell>
          <cell r="GV66">
            <v>475.62674384858701</v>
          </cell>
          <cell r="GW66">
            <v>0</v>
          </cell>
          <cell r="GX66">
            <v>0</v>
          </cell>
          <cell r="GY66">
            <v>0</v>
          </cell>
          <cell r="GZ66">
            <v>53</v>
          </cell>
          <cell r="HA66">
            <v>53</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39.196699641412465</v>
          </cell>
          <cell r="ID66">
            <v>0</v>
          </cell>
          <cell r="IE66">
            <v>0</v>
          </cell>
          <cell r="IF66">
            <v>0</v>
          </cell>
          <cell r="IG66">
            <v>0</v>
          </cell>
          <cell r="IH66">
            <v>6.3069999999999995</v>
          </cell>
          <cell r="II66">
            <v>0</v>
          </cell>
          <cell r="IJ66">
            <v>0</v>
          </cell>
          <cell r="IK66">
            <v>0</v>
          </cell>
          <cell r="IL66">
            <v>0</v>
          </cell>
          <cell r="IM66">
            <v>0</v>
          </cell>
          <cell r="IN66">
            <v>0</v>
          </cell>
          <cell r="IO66">
            <v>0</v>
          </cell>
          <cell r="IP66">
            <v>0</v>
          </cell>
          <cell r="IQ66">
            <v>0</v>
          </cell>
          <cell r="IR66">
            <v>0</v>
          </cell>
          <cell r="IS66">
            <v>0</v>
          </cell>
          <cell r="IT66">
            <v>0</v>
          </cell>
          <cell r="IU66">
            <v>0</v>
          </cell>
          <cell r="IV66">
            <v>0</v>
          </cell>
          <cell r="IW66">
            <v>0</v>
          </cell>
          <cell r="IX66">
            <v>0</v>
          </cell>
          <cell r="IY66">
            <v>104.98333589000001</v>
          </cell>
          <cell r="IZ66">
            <v>0</v>
          </cell>
          <cell r="JA66">
            <v>0</v>
          </cell>
          <cell r="JB66">
            <v>0</v>
          </cell>
          <cell r="JC66">
            <v>4.1915000000000004</v>
          </cell>
          <cell r="JD66">
            <v>4.1915000000000004</v>
          </cell>
          <cell r="JE66">
            <v>0</v>
          </cell>
          <cell r="JF66">
            <v>0</v>
          </cell>
          <cell r="JG66">
            <v>3</v>
          </cell>
          <cell r="JH66">
            <v>0</v>
          </cell>
          <cell r="JI66">
            <v>3</v>
          </cell>
          <cell r="JJ66">
            <v>2.0477729099999999</v>
          </cell>
          <cell r="JK66">
            <v>0</v>
          </cell>
          <cell r="JL66">
            <v>0</v>
          </cell>
          <cell r="JM66">
            <v>0</v>
          </cell>
          <cell r="JN66">
            <v>0.73250000000000004</v>
          </cell>
          <cell r="JO66">
            <v>0.73250000000000004</v>
          </cell>
          <cell r="JP66">
            <v>0</v>
          </cell>
          <cell r="JQ66">
            <v>0</v>
          </cell>
          <cell r="JR66">
            <v>0</v>
          </cell>
          <cell r="JS66">
            <v>0</v>
          </cell>
          <cell r="JT66">
            <v>0</v>
          </cell>
          <cell r="JU66">
            <v>102.93556298</v>
          </cell>
          <cell r="JV66">
            <v>0</v>
          </cell>
          <cell r="JW66">
            <v>0</v>
          </cell>
          <cell r="JX66">
            <v>0</v>
          </cell>
          <cell r="JY66">
            <v>3.4590000000000001</v>
          </cell>
          <cell r="JZ66">
            <v>3.4590000000000001</v>
          </cell>
          <cell r="KA66">
            <v>0</v>
          </cell>
          <cell r="KB66">
            <v>0</v>
          </cell>
          <cell r="KC66">
            <v>3</v>
          </cell>
          <cell r="KD66">
            <v>0</v>
          </cell>
          <cell r="KE66">
            <v>3</v>
          </cell>
          <cell r="KF66">
            <v>0</v>
          </cell>
          <cell r="KG66">
            <v>0</v>
          </cell>
          <cell r="KH66">
            <v>0</v>
          </cell>
          <cell r="KI66">
            <v>0</v>
          </cell>
          <cell r="KJ66">
            <v>0</v>
          </cell>
          <cell r="KK66">
            <v>0</v>
          </cell>
          <cell r="KL66">
            <v>0</v>
          </cell>
          <cell r="KM66">
            <v>0</v>
          </cell>
          <cell r="KN66">
            <v>0</v>
          </cell>
          <cell r="KO66">
            <v>0</v>
          </cell>
          <cell r="KP66">
            <v>0</v>
          </cell>
          <cell r="KQ66">
            <v>0</v>
          </cell>
          <cell r="KR66">
            <v>0</v>
          </cell>
          <cell r="KS66">
            <v>0</v>
          </cell>
          <cell r="KT66">
            <v>0</v>
          </cell>
          <cell r="KU66">
            <v>0</v>
          </cell>
          <cell r="KV66">
            <v>0</v>
          </cell>
          <cell r="KW66">
            <v>0</v>
          </cell>
          <cell r="KX66">
            <v>0</v>
          </cell>
          <cell r="KY66">
            <v>0</v>
          </cell>
          <cell r="KZ66">
            <v>0</v>
          </cell>
          <cell r="LA66">
            <v>0</v>
          </cell>
          <cell r="LB66">
            <v>0</v>
          </cell>
          <cell r="LC66">
            <v>0</v>
          </cell>
          <cell r="LD66">
            <v>0</v>
          </cell>
          <cell r="LE66">
            <v>0</v>
          </cell>
          <cell r="LF66">
            <v>0</v>
          </cell>
          <cell r="LG66">
            <v>0</v>
          </cell>
          <cell r="LH66">
            <v>0</v>
          </cell>
          <cell r="LI66">
            <v>0</v>
          </cell>
          <cell r="LJ66">
            <v>0</v>
          </cell>
          <cell r="LK66">
            <v>0</v>
          </cell>
          <cell r="LL66">
            <v>0</v>
          </cell>
          <cell r="LQ66">
            <v>0</v>
          </cell>
          <cell r="LR66">
            <v>0</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v>0</v>
          </cell>
          <cell r="OM66">
            <v>0</v>
          </cell>
          <cell r="ON66">
            <v>0</v>
          </cell>
          <cell r="OO66">
            <v>0</v>
          </cell>
          <cell r="OP66">
            <v>0</v>
          </cell>
          <cell r="OR66">
            <v>0</v>
          </cell>
          <cell r="OT66">
            <v>2031.6875938646697</v>
          </cell>
        </row>
        <row r="67">
          <cell r="A67" t="str">
            <v>Г</v>
          </cell>
          <cell r="B67" t="str">
            <v>1.2.3.7</v>
          </cell>
          <cell r="C67" t="str">
            <v>«Включение приборов учета в систему сбора и передачи данных, класс напряжения 35 кВ, всего, в том числе:»</v>
          </cell>
          <cell r="D67" t="str">
            <v>Г</v>
          </cell>
          <cell r="E67">
            <v>0</v>
          </cell>
          <cell r="H67">
            <v>0</v>
          </cell>
          <cell r="J67">
            <v>852.29004287199996</v>
          </cell>
          <cell r="K67">
            <v>0</v>
          </cell>
          <cell r="L67">
            <v>852.29004287199996</v>
          </cell>
          <cell r="M67">
            <v>0</v>
          </cell>
          <cell r="N67">
            <v>0</v>
          </cell>
          <cell r="O67">
            <v>75.508838269152477</v>
          </cell>
          <cell r="P67">
            <v>178.17639041999999</v>
          </cell>
          <cell r="Q67">
            <v>598.60481432284746</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t="str">
            <v/>
          </cell>
          <cell r="BC67" t="str">
            <v/>
          </cell>
          <cell r="BD67" t="str">
            <v/>
          </cell>
          <cell r="BE67" t="str">
            <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BZ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t="str">
            <v/>
          </cell>
          <cell r="CR67" t="str">
            <v/>
          </cell>
          <cell r="CS67" t="str">
            <v/>
          </cell>
          <cell r="CT67" t="str">
            <v/>
          </cell>
          <cell r="CU67">
            <v>0</v>
          </cell>
          <cell r="CX67">
            <v>3812.2178934788185</v>
          </cell>
          <cell r="CY67">
            <v>572.7289210797162</v>
          </cell>
          <cell r="CZ67">
            <v>1552.4358180467182</v>
          </cell>
          <cell r="DA67">
            <v>1396.6332410204841</v>
          </cell>
          <cell r="DB67">
            <v>351.73938608438334</v>
          </cell>
          <cell r="DE67">
            <v>0</v>
          </cell>
          <cell r="DG67">
            <v>606.57616354999993</v>
          </cell>
          <cell r="DH67">
            <v>0</v>
          </cell>
          <cell r="DI67">
            <v>606.57616354999993</v>
          </cell>
          <cell r="DJ67">
            <v>38.906113530000006</v>
          </cell>
          <cell r="DK67">
            <v>197.33895278</v>
          </cell>
          <cell r="DL67">
            <v>344.75768944999993</v>
          </cell>
          <cell r="DM67">
            <v>25.573407790000001</v>
          </cell>
          <cell r="DN67">
            <v>277.00832313952753</v>
          </cell>
          <cell r="DS67">
            <v>142.68802315457594</v>
          </cell>
          <cell r="DT67">
            <v>56.493174655273869</v>
          </cell>
          <cell r="DU67">
            <v>49.232590688265262</v>
          </cell>
          <cell r="DV67">
            <v>28.594534641412469</v>
          </cell>
          <cell r="DW67">
            <v>49.232590688265262</v>
          </cell>
          <cell r="DX67" t="str">
            <v/>
          </cell>
          <cell r="DY67" t="str">
            <v/>
          </cell>
          <cell r="DZ67" t="str">
            <v/>
          </cell>
          <cell r="EA67" t="str">
            <v/>
          </cell>
          <cell r="EB67">
            <v>0</v>
          </cell>
          <cell r="EC67">
            <v>870.93788626000003</v>
          </cell>
          <cell r="ED67">
            <v>346.03663713000003</v>
          </cell>
          <cell r="EE67">
            <v>488.22764986999994</v>
          </cell>
          <cell r="EF67">
            <v>24.389055679999998</v>
          </cell>
          <cell r="EG67">
            <v>12.284543580000001</v>
          </cell>
          <cell r="EH67">
            <v>323.89559782000003</v>
          </cell>
          <cell r="EI67">
            <v>224.59279934</v>
          </cell>
          <cell r="EJ67">
            <v>95.952902250000008</v>
          </cell>
          <cell r="EK67">
            <v>0</v>
          </cell>
          <cell r="EL67">
            <v>3.3498962299999997</v>
          </cell>
          <cell r="EM67">
            <v>547.04228843999999</v>
          </cell>
          <cell r="EN67">
            <v>121.44383779</v>
          </cell>
          <cell r="EO67">
            <v>392.27474761999997</v>
          </cell>
          <cell r="EP67">
            <v>24.389055679999998</v>
          </cell>
          <cell r="EQ67">
            <v>8.9346473500000005</v>
          </cell>
          <cell r="ER67">
            <v>0</v>
          </cell>
          <cell r="ES67">
            <v>0</v>
          </cell>
          <cell r="ET67">
            <v>0</v>
          </cell>
          <cell r="EU67">
            <v>0</v>
          </cell>
          <cell r="EV67">
            <v>0</v>
          </cell>
          <cell r="EW67">
            <v>0</v>
          </cell>
          <cell r="EX67">
            <v>0</v>
          </cell>
          <cell r="EY67">
            <v>0</v>
          </cell>
          <cell r="EZ67">
            <v>0</v>
          </cell>
          <cell r="FA67">
            <v>0</v>
          </cell>
          <cell r="FB67">
            <v>0</v>
          </cell>
          <cell r="FC67">
            <v>0</v>
          </cell>
          <cell r="FD67">
            <v>0</v>
          </cell>
          <cell r="FE67">
            <v>0</v>
          </cell>
          <cell r="FF67">
            <v>0</v>
          </cell>
          <cell r="FG67" t="str">
            <v/>
          </cell>
          <cell r="FH67" t="str">
            <v/>
          </cell>
          <cell r="FI67" t="str">
            <v/>
          </cell>
          <cell r="FJ67" t="str">
            <v/>
          </cell>
          <cell r="FK67">
            <v>0</v>
          </cell>
          <cell r="FN67">
            <v>3102.5564480438834</v>
          </cell>
          <cell r="FO67">
            <v>0</v>
          </cell>
          <cell r="FP67">
            <v>175.58</v>
          </cell>
          <cell r="FQ67">
            <v>0</v>
          </cell>
          <cell r="FR67">
            <v>697.62100000000009</v>
          </cell>
          <cell r="FS67">
            <v>695.62100000000009</v>
          </cell>
          <cell r="FT67">
            <v>2</v>
          </cell>
          <cell r="FU67">
            <v>0</v>
          </cell>
          <cell r="FV67">
            <v>162</v>
          </cell>
          <cell r="FW67">
            <v>0</v>
          </cell>
          <cell r="FX67">
            <v>162</v>
          </cell>
          <cell r="FZ67">
            <v>604.26295830000004</v>
          </cell>
          <cell r="GA67">
            <v>0</v>
          </cell>
          <cell r="GB67">
            <v>10.842000000000002</v>
          </cell>
          <cell r="GC67">
            <v>0</v>
          </cell>
          <cell r="GD67">
            <v>18.175000000000001</v>
          </cell>
          <cell r="GE67">
            <v>18.175000000000001</v>
          </cell>
          <cell r="GF67">
            <v>0</v>
          </cell>
          <cell r="GG67">
            <v>0</v>
          </cell>
          <cell r="GH67">
            <v>112</v>
          </cell>
          <cell r="GI67">
            <v>0</v>
          </cell>
          <cell r="GJ67">
            <v>112</v>
          </cell>
          <cell r="GK67">
            <v>514.82344348999948</v>
          </cell>
          <cell r="GL67">
            <v>0</v>
          </cell>
          <cell r="GM67">
            <v>0</v>
          </cell>
          <cell r="GN67">
            <v>0</v>
          </cell>
          <cell r="GO67">
            <v>59.307000000000002</v>
          </cell>
          <cell r="GP67">
            <v>59.307000000000002</v>
          </cell>
          <cell r="GQ67">
            <v>0</v>
          </cell>
          <cell r="GR67">
            <v>0</v>
          </cell>
          <cell r="GS67">
            <v>1</v>
          </cell>
          <cell r="GT67">
            <v>0</v>
          </cell>
          <cell r="GU67">
            <v>1</v>
          </cell>
          <cell r="GV67">
            <v>475.62674384858701</v>
          </cell>
          <cell r="GW67">
            <v>0</v>
          </cell>
          <cell r="GX67">
            <v>0</v>
          </cell>
          <cell r="GY67">
            <v>0</v>
          </cell>
          <cell r="GZ67">
            <v>53</v>
          </cell>
          <cell r="HA67">
            <v>53</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39.196699641412465</v>
          </cell>
          <cell r="ID67">
            <v>0</v>
          </cell>
          <cell r="IE67">
            <v>0</v>
          </cell>
          <cell r="IF67">
            <v>0</v>
          </cell>
          <cell r="IG67">
            <v>0</v>
          </cell>
          <cell r="IH67">
            <v>6.3069999999999995</v>
          </cell>
          <cell r="II67">
            <v>0</v>
          </cell>
          <cell r="IJ67">
            <v>0</v>
          </cell>
          <cell r="IK67">
            <v>0</v>
          </cell>
          <cell r="IL67">
            <v>0</v>
          </cell>
          <cell r="IM67">
            <v>0</v>
          </cell>
          <cell r="IN67">
            <v>0</v>
          </cell>
          <cell r="IO67">
            <v>0</v>
          </cell>
          <cell r="IP67">
            <v>0</v>
          </cell>
          <cell r="IQ67">
            <v>0</v>
          </cell>
          <cell r="IR67">
            <v>0</v>
          </cell>
          <cell r="IS67">
            <v>0</v>
          </cell>
          <cell r="IT67">
            <v>0</v>
          </cell>
          <cell r="IU67">
            <v>0</v>
          </cell>
          <cell r="IV67">
            <v>0</v>
          </cell>
          <cell r="IW67">
            <v>0</v>
          </cell>
          <cell r="IX67">
            <v>0</v>
          </cell>
          <cell r="IY67">
            <v>104.98333589000001</v>
          </cell>
          <cell r="IZ67">
            <v>0</v>
          </cell>
          <cell r="JA67">
            <v>0</v>
          </cell>
          <cell r="JB67">
            <v>0</v>
          </cell>
          <cell r="JC67">
            <v>4.1915000000000004</v>
          </cell>
          <cell r="JD67">
            <v>4.1915000000000004</v>
          </cell>
          <cell r="JE67">
            <v>0</v>
          </cell>
          <cell r="JF67">
            <v>0</v>
          </cell>
          <cell r="JG67">
            <v>3</v>
          </cell>
          <cell r="JH67">
            <v>0</v>
          </cell>
          <cell r="JI67">
            <v>3</v>
          </cell>
          <cell r="JJ67">
            <v>2.0477729099999999</v>
          </cell>
          <cell r="JK67">
            <v>0</v>
          </cell>
          <cell r="JL67">
            <v>0</v>
          </cell>
          <cell r="JM67">
            <v>0</v>
          </cell>
          <cell r="JN67">
            <v>0.73250000000000004</v>
          </cell>
          <cell r="JO67">
            <v>0.73250000000000004</v>
          </cell>
          <cell r="JP67">
            <v>0</v>
          </cell>
          <cell r="JQ67">
            <v>0</v>
          </cell>
          <cell r="JR67">
            <v>0</v>
          </cell>
          <cell r="JS67">
            <v>0</v>
          </cell>
          <cell r="JT67">
            <v>0</v>
          </cell>
          <cell r="JU67">
            <v>102.93556298</v>
          </cell>
          <cell r="JV67">
            <v>0</v>
          </cell>
          <cell r="JW67">
            <v>0</v>
          </cell>
          <cell r="JX67">
            <v>0</v>
          </cell>
          <cell r="JY67">
            <v>3.4590000000000001</v>
          </cell>
          <cell r="JZ67">
            <v>3.4590000000000001</v>
          </cell>
          <cell r="KA67">
            <v>0</v>
          </cell>
          <cell r="KB67">
            <v>0</v>
          </cell>
          <cell r="KC67">
            <v>3</v>
          </cell>
          <cell r="KD67">
            <v>0</v>
          </cell>
          <cell r="KE67">
            <v>3</v>
          </cell>
          <cell r="KF67">
            <v>0</v>
          </cell>
          <cell r="KG67">
            <v>0</v>
          </cell>
          <cell r="KH67">
            <v>0</v>
          </cell>
          <cell r="KI67">
            <v>0</v>
          </cell>
          <cell r="KJ67">
            <v>0</v>
          </cell>
          <cell r="KK67">
            <v>0</v>
          </cell>
          <cell r="KL67">
            <v>0</v>
          </cell>
          <cell r="KM67">
            <v>0</v>
          </cell>
          <cell r="KN67">
            <v>0</v>
          </cell>
          <cell r="KO67">
            <v>0</v>
          </cell>
          <cell r="KP67">
            <v>0</v>
          </cell>
          <cell r="KQ67">
            <v>0</v>
          </cell>
          <cell r="KR67">
            <v>0</v>
          </cell>
          <cell r="KS67">
            <v>0</v>
          </cell>
          <cell r="KT67">
            <v>0</v>
          </cell>
          <cell r="KU67">
            <v>0</v>
          </cell>
          <cell r="KV67">
            <v>0</v>
          </cell>
          <cell r="KW67">
            <v>0</v>
          </cell>
          <cell r="KX67">
            <v>0</v>
          </cell>
          <cell r="KY67">
            <v>0</v>
          </cell>
          <cell r="KZ67">
            <v>0</v>
          </cell>
          <cell r="LA67">
            <v>0</v>
          </cell>
          <cell r="LB67">
            <v>0</v>
          </cell>
          <cell r="LC67">
            <v>0</v>
          </cell>
          <cell r="LD67">
            <v>0</v>
          </cell>
          <cell r="LE67">
            <v>0</v>
          </cell>
          <cell r="LF67">
            <v>0</v>
          </cell>
          <cell r="LG67">
            <v>0</v>
          </cell>
          <cell r="LH67">
            <v>0</v>
          </cell>
          <cell r="LI67">
            <v>0</v>
          </cell>
          <cell r="LJ67">
            <v>0</v>
          </cell>
          <cell r="LK67">
            <v>0</v>
          </cell>
          <cell r="LL67">
            <v>0</v>
          </cell>
          <cell r="LQ67">
            <v>0</v>
          </cell>
          <cell r="LR67">
            <v>0</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v>0</v>
          </cell>
          <cell r="OM67">
            <v>0</v>
          </cell>
          <cell r="ON67">
            <v>0</v>
          </cell>
          <cell r="OO67">
            <v>0</v>
          </cell>
          <cell r="OP67">
            <v>0</v>
          </cell>
          <cell r="OR67">
            <v>0</v>
          </cell>
          <cell r="OT67">
            <v>2031.6875938646697</v>
          </cell>
        </row>
        <row r="68">
          <cell r="A68" t="str">
            <v>Г</v>
          </cell>
          <cell r="B68" t="str">
            <v>1.2.3.8</v>
          </cell>
          <cell r="C68" t="str">
            <v>«Включение приборов учета в систему сбора и передачи данных, класс напряжения 110 кВ и выше, всего, в том числе:»</v>
          </cell>
          <cell r="D68" t="str">
            <v>Г</v>
          </cell>
          <cell r="E68">
            <v>0</v>
          </cell>
          <cell r="H68">
            <v>0</v>
          </cell>
          <cell r="J68">
            <v>852.29004287199996</v>
          </cell>
          <cell r="K68">
            <v>0</v>
          </cell>
          <cell r="L68">
            <v>852.29004287199996</v>
          </cell>
          <cell r="M68">
            <v>0</v>
          </cell>
          <cell r="N68">
            <v>0</v>
          </cell>
          <cell r="O68">
            <v>75.508838269152477</v>
          </cell>
          <cell r="P68">
            <v>178.17639041999999</v>
          </cell>
          <cell r="Q68">
            <v>598.60481432284746</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t="str">
            <v/>
          </cell>
          <cell r="CR68" t="str">
            <v/>
          </cell>
          <cell r="CS68" t="str">
            <v/>
          </cell>
          <cell r="CT68" t="str">
            <v/>
          </cell>
          <cell r="CU68">
            <v>0</v>
          </cell>
          <cell r="CX68">
            <v>3812.2178934788185</v>
          </cell>
          <cell r="CY68">
            <v>572.7289210797162</v>
          </cell>
          <cell r="CZ68">
            <v>1552.4358180467182</v>
          </cell>
          <cell r="DA68">
            <v>1396.6332410204841</v>
          </cell>
          <cell r="DB68">
            <v>351.73938608438334</v>
          </cell>
          <cell r="DE68">
            <v>0</v>
          </cell>
          <cell r="DG68">
            <v>606.57616354999993</v>
          </cell>
          <cell r="DH68">
            <v>0</v>
          </cell>
          <cell r="DI68">
            <v>606.57616354999993</v>
          </cell>
          <cell r="DJ68">
            <v>38.906113530000006</v>
          </cell>
          <cell r="DK68">
            <v>197.33895278</v>
          </cell>
          <cell r="DL68">
            <v>344.75768944999993</v>
          </cell>
          <cell r="DM68">
            <v>25.573407790000001</v>
          </cell>
          <cell r="DN68">
            <v>277.00832313952753</v>
          </cell>
          <cell r="DS68">
            <v>142.68802315457594</v>
          </cell>
          <cell r="DT68">
            <v>56.493174655273869</v>
          </cell>
          <cell r="DU68">
            <v>49.232590688265262</v>
          </cell>
          <cell r="DV68">
            <v>28.594534641412469</v>
          </cell>
          <cell r="DW68">
            <v>49.232590688265262</v>
          </cell>
          <cell r="DX68" t="str">
            <v/>
          </cell>
          <cell r="DY68" t="str">
            <v/>
          </cell>
          <cell r="DZ68" t="str">
            <v/>
          </cell>
          <cell r="EA68" t="str">
            <v/>
          </cell>
          <cell r="EB68">
            <v>0</v>
          </cell>
          <cell r="EC68">
            <v>870.93788626000003</v>
          </cell>
          <cell r="ED68">
            <v>346.03663713000003</v>
          </cell>
          <cell r="EE68">
            <v>488.22764986999994</v>
          </cell>
          <cell r="EF68">
            <v>24.389055679999998</v>
          </cell>
          <cell r="EG68">
            <v>12.284543580000001</v>
          </cell>
          <cell r="EH68">
            <v>323.89559782000003</v>
          </cell>
          <cell r="EI68">
            <v>224.59279934</v>
          </cell>
          <cell r="EJ68">
            <v>95.952902250000008</v>
          </cell>
          <cell r="EK68">
            <v>0</v>
          </cell>
          <cell r="EL68">
            <v>3.3498962299999997</v>
          </cell>
          <cell r="EM68">
            <v>547.04228843999999</v>
          </cell>
          <cell r="EN68">
            <v>121.44383779</v>
          </cell>
          <cell r="EO68">
            <v>392.27474761999997</v>
          </cell>
          <cell r="EP68">
            <v>24.389055679999998</v>
          </cell>
          <cell r="EQ68">
            <v>8.9346473500000005</v>
          </cell>
          <cell r="ER68">
            <v>0</v>
          </cell>
          <cell r="ES68">
            <v>0</v>
          </cell>
          <cell r="ET68">
            <v>0</v>
          </cell>
          <cell r="EU68">
            <v>0</v>
          </cell>
          <cell r="EV68">
            <v>0</v>
          </cell>
          <cell r="EW68">
            <v>0</v>
          </cell>
          <cell r="EX68">
            <v>0</v>
          </cell>
          <cell r="EY68">
            <v>0</v>
          </cell>
          <cell r="EZ68">
            <v>0</v>
          </cell>
          <cell r="FA68">
            <v>0</v>
          </cell>
          <cell r="FB68">
            <v>0</v>
          </cell>
          <cell r="FC68">
            <v>0</v>
          </cell>
          <cell r="FD68">
            <v>0</v>
          </cell>
          <cell r="FE68">
            <v>0</v>
          </cell>
          <cell r="FF68">
            <v>0</v>
          </cell>
          <cell r="FG68" t="str">
            <v/>
          </cell>
          <cell r="FH68" t="str">
            <v/>
          </cell>
          <cell r="FI68" t="str">
            <v/>
          </cell>
          <cell r="FJ68" t="str">
            <v/>
          </cell>
          <cell r="FK68">
            <v>0</v>
          </cell>
          <cell r="FN68">
            <v>3102.5564480438834</v>
          </cell>
          <cell r="FO68">
            <v>0</v>
          </cell>
          <cell r="FP68">
            <v>175.58</v>
          </cell>
          <cell r="FQ68">
            <v>0</v>
          </cell>
          <cell r="FR68">
            <v>697.62100000000009</v>
          </cell>
          <cell r="FS68">
            <v>695.62100000000009</v>
          </cell>
          <cell r="FT68">
            <v>2</v>
          </cell>
          <cell r="FU68">
            <v>0</v>
          </cell>
          <cell r="FV68">
            <v>162</v>
          </cell>
          <cell r="FW68">
            <v>0</v>
          </cell>
          <cell r="FX68">
            <v>162</v>
          </cell>
          <cell r="FZ68">
            <v>604.26295830000004</v>
          </cell>
          <cell r="GA68">
            <v>0</v>
          </cell>
          <cell r="GB68">
            <v>10.842000000000002</v>
          </cell>
          <cell r="GC68">
            <v>0</v>
          </cell>
          <cell r="GD68">
            <v>18.175000000000001</v>
          </cell>
          <cell r="GE68">
            <v>18.175000000000001</v>
          </cell>
          <cell r="GF68">
            <v>0</v>
          </cell>
          <cell r="GG68">
            <v>0</v>
          </cell>
          <cell r="GH68">
            <v>112</v>
          </cell>
          <cell r="GI68">
            <v>0</v>
          </cell>
          <cell r="GJ68">
            <v>112</v>
          </cell>
          <cell r="GK68">
            <v>514.82344348999948</v>
          </cell>
          <cell r="GL68">
            <v>0</v>
          </cell>
          <cell r="GM68">
            <v>0</v>
          </cell>
          <cell r="GN68">
            <v>0</v>
          </cell>
          <cell r="GO68">
            <v>59.307000000000002</v>
          </cell>
          <cell r="GP68">
            <v>59.307000000000002</v>
          </cell>
          <cell r="GQ68">
            <v>0</v>
          </cell>
          <cell r="GR68">
            <v>0</v>
          </cell>
          <cell r="GS68">
            <v>1</v>
          </cell>
          <cell r="GT68">
            <v>0</v>
          </cell>
          <cell r="GU68">
            <v>1</v>
          </cell>
          <cell r="GV68">
            <v>475.62674384858701</v>
          </cell>
          <cell r="GW68">
            <v>0</v>
          </cell>
          <cell r="GX68">
            <v>0</v>
          </cell>
          <cell r="GY68">
            <v>0</v>
          </cell>
          <cell r="GZ68">
            <v>53</v>
          </cell>
          <cell r="HA68">
            <v>53</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39.196699641412465</v>
          </cell>
          <cell r="ID68">
            <v>0</v>
          </cell>
          <cell r="IE68">
            <v>0</v>
          </cell>
          <cell r="IF68">
            <v>0</v>
          </cell>
          <cell r="IG68">
            <v>0</v>
          </cell>
          <cell r="IH68">
            <v>6.3069999999999995</v>
          </cell>
          <cell r="II68">
            <v>0</v>
          </cell>
          <cell r="IJ68">
            <v>0</v>
          </cell>
          <cell r="IK68">
            <v>0</v>
          </cell>
          <cell r="IL68">
            <v>0</v>
          </cell>
          <cell r="IM68">
            <v>0</v>
          </cell>
          <cell r="IN68">
            <v>0</v>
          </cell>
          <cell r="IO68">
            <v>0</v>
          </cell>
          <cell r="IP68">
            <v>0</v>
          </cell>
          <cell r="IQ68">
            <v>0</v>
          </cell>
          <cell r="IR68">
            <v>0</v>
          </cell>
          <cell r="IS68">
            <v>0</v>
          </cell>
          <cell r="IT68">
            <v>0</v>
          </cell>
          <cell r="IU68">
            <v>0</v>
          </cell>
          <cell r="IV68">
            <v>0</v>
          </cell>
          <cell r="IW68">
            <v>0</v>
          </cell>
          <cell r="IX68">
            <v>0</v>
          </cell>
          <cell r="IY68">
            <v>104.98333589000001</v>
          </cell>
          <cell r="IZ68">
            <v>0</v>
          </cell>
          <cell r="JA68">
            <v>0</v>
          </cell>
          <cell r="JB68">
            <v>0</v>
          </cell>
          <cell r="JC68">
            <v>4.1915000000000004</v>
          </cell>
          <cell r="JD68">
            <v>4.1915000000000004</v>
          </cell>
          <cell r="JE68">
            <v>0</v>
          </cell>
          <cell r="JF68">
            <v>0</v>
          </cell>
          <cell r="JG68">
            <v>3</v>
          </cell>
          <cell r="JH68">
            <v>0</v>
          </cell>
          <cell r="JI68">
            <v>3</v>
          </cell>
          <cell r="JJ68">
            <v>2.0477729099999999</v>
          </cell>
          <cell r="JK68">
            <v>0</v>
          </cell>
          <cell r="JL68">
            <v>0</v>
          </cell>
          <cell r="JM68">
            <v>0</v>
          </cell>
          <cell r="JN68">
            <v>0.73250000000000004</v>
          </cell>
          <cell r="JO68">
            <v>0.73250000000000004</v>
          </cell>
          <cell r="JP68">
            <v>0</v>
          </cell>
          <cell r="JQ68">
            <v>0</v>
          </cell>
          <cell r="JR68">
            <v>0</v>
          </cell>
          <cell r="JS68">
            <v>0</v>
          </cell>
          <cell r="JT68">
            <v>0</v>
          </cell>
          <cell r="JU68">
            <v>102.93556298</v>
          </cell>
          <cell r="JV68">
            <v>0</v>
          </cell>
          <cell r="JW68">
            <v>0</v>
          </cell>
          <cell r="JX68">
            <v>0</v>
          </cell>
          <cell r="JY68">
            <v>3.4590000000000001</v>
          </cell>
          <cell r="JZ68">
            <v>3.4590000000000001</v>
          </cell>
          <cell r="KA68">
            <v>0</v>
          </cell>
          <cell r="KB68">
            <v>0</v>
          </cell>
          <cell r="KC68">
            <v>3</v>
          </cell>
          <cell r="KD68">
            <v>0</v>
          </cell>
          <cell r="KE68">
            <v>3</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0</v>
          </cell>
          <cell r="LC68">
            <v>0</v>
          </cell>
          <cell r="LD68">
            <v>0</v>
          </cell>
          <cell r="LE68">
            <v>0</v>
          </cell>
          <cell r="LF68">
            <v>0</v>
          </cell>
          <cell r="LG68">
            <v>0</v>
          </cell>
          <cell r="LH68">
            <v>0</v>
          </cell>
          <cell r="LI68">
            <v>0</v>
          </cell>
          <cell r="LJ68">
            <v>0</v>
          </cell>
          <cell r="LK68">
            <v>0</v>
          </cell>
          <cell r="LL68">
            <v>0</v>
          </cell>
          <cell r="LQ68">
            <v>0</v>
          </cell>
          <cell r="LR68">
            <v>0</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v>0</v>
          </cell>
          <cell r="OM68">
            <v>0</v>
          </cell>
          <cell r="ON68">
            <v>0</v>
          </cell>
          <cell r="OO68">
            <v>0</v>
          </cell>
          <cell r="OP68">
            <v>0</v>
          </cell>
          <cell r="OR68">
            <v>0</v>
          </cell>
          <cell r="OT68">
            <v>2031.6875938646697</v>
          </cell>
        </row>
        <row r="69">
          <cell r="A69" t="str">
            <v>Г</v>
          </cell>
          <cell r="B69" t="str">
            <v>1.2.4</v>
          </cell>
          <cell r="C69" t="str">
            <v>Реконструкция, модернизация, техническое перевооружение прочих объектов основных средств, всего, в том числе:</v>
          </cell>
          <cell r="D69" t="str">
            <v>Г</v>
          </cell>
          <cell r="E69">
            <v>11.799999999999999</v>
          </cell>
          <cell r="H69">
            <v>0</v>
          </cell>
          <cell r="J69">
            <v>864.09004287199991</v>
          </cell>
          <cell r="K69">
            <v>11.799999999999999</v>
          </cell>
          <cell r="L69">
            <v>852.29004287199996</v>
          </cell>
          <cell r="M69">
            <v>0</v>
          </cell>
          <cell r="N69">
            <v>0</v>
          </cell>
          <cell r="O69">
            <v>75.508838269152477</v>
          </cell>
          <cell r="P69">
            <v>178.17639041999999</v>
          </cell>
          <cell r="Q69">
            <v>598.60481432284746</v>
          </cell>
          <cell r="R69">
            <v>11.8</v>
          </cell>
          <cell r="S69">
            <v>0</v>
          </cell>
          <cell r="T69">
            <v>0</v>
          </cell>
          <cell r="U69">
            <v>10</v>
          </cell>
          <cell r="V69">
            <v>0</v>
          </cell>
          <cell r="W69">
            <v>1.8</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11.8</v>
          </cell>
          <cell r="AQ69">
            <v>0</v>
          </cell>
          <cell r="AR69">
            <v>0</v>
          </cell>
          <cell r="AS69">
            <v>10</v>
          </cell>
          <cell r="AT69">
            <v>0</v>
          </cell>
          <cell r="AU69">
            <v>1.8</v>
          </cell>
          <cell r="AV69">
            <v>0</v>
          </cell>
          <cell r="AW69">
            <v>0</v>
          </cell>
          <cell r="AX69">
            <v>0</v>
          </cell>
          <cell r="AY69">
            <v>0</v>
          </cell>
          <cell r="AZ69">
            <v>0</v>
          </cell>
          <cell r="BA69">
            <v>0</v>
          </cell>
          <cell r="BB69" t="str">
            <v/>
          </cell>
          <cell r="BC69" t="str">
            <v/>
          </cell>
          <cell r="BD69" t="str">
            <v/>
          </cell>
          <cell r="BE69">
            <v>4</v>
          </cell>
          <cell r="BF69" t="str">
            <v>4</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3812.2178934788185</v>
          </cell>
          <cell r="CY69">
            <v>572.7289210797162</v>
          </cell>
          <cell r="CZ69">
            <v>1552.4358180467182</v>
          </cell>
          <cell r="DA69">
            <v>1396.6332410204841</v>
          </cell>
          <cell r="DB69">
            <v>351.73938608438334</v>
          </cell>
          <cell r="DE69">
            <v>0</v>
          </cell>
          <cell r="DG69">
            <v>616.57616354999993</v>
          </cell>
          <cell r="DH69">
            <v>10</v>
          </cell>
          <cell r="DI69">
            <v>606.57616354999993</v>
          </cell>
          <cell r="DJ69">
            <v>38.906113530000006</v>
          </cell>
          <cell r="DK69">
            <v>197.33895278</v>
          </cell>
          <cell r="DL69">
            <v>344.75768944999993</v>
          </cell>
          <cell r="DM69">
            <v>25.573407790000001</v>
          </cell>
          <cell r="DN69">
            <v>277.00832313952753</v>
          </cell>
          <cell r="DS69">
            <v>142.68802315457594</v>
          </cell>
          <cell r="DT69">
            <v>56.493174655273869</v>
          </cell>
          <cell r="DU69">
            <v>49.232590688265262</v>
          </cell>
          <cell r="DV69">
            <v>28.594534641412469</v>
          </cell>
          <cell r="DW69">
            <v>49.232590688265262</v>
          </cell>
          <cell r="DX69" t="str">
            <v/>
          </cell>
          <cell r="DY69" t="str">
            <v/>
          </cell>
          <cell r="DZ69" t="str">
            <v/>
          </cell>
          <cell r="EA69" t="str">
            <v/>
          </cell>
          <cell r="EB69">
            <v>0</v>
          </cell>
          <cell r="EC69">
            <v>870.93788626000003</v>
          </cell>
          <cell r="ED69">
            <v>346.03663713000003</v>
          </cell>
          <cell r="EE69">
            <v>488.22764986999994</v>
          </cell>
          <cell r="EF69">
            <v>24.389055679999998</v>
          </cell>
          <cell r="EG69">
            <v>12.284543580000001</v>
          </cell>
          <cell r="EH69">
            <v>323.89559782000003</v>
          </cell>
          <cell r="EI69">
            <v>224.59279934</v>
          </cell>
          <cell r="EJ69">
            <v>95.952902250000008</v>
          </cell>
          <cell r="EK69">
            <v>0</v>
          </cell>
          <cell r="EL69">
            <v>3.3498962299999997</v>
          </cell>
          <cell r="EM69">
            <v>547.04228843999999</v>
          </cell>
          <cell r="EN69">
            <v>121.44383779</v>
          </cell>
          <cell r="EO69">
            <v>392.27474761999997</v>
          </cell>
          <cell r="EP69">
            <v>24.389055679999998</v>
          </cell>
          <cell r="EQ69">
            <v>8.9346473500000005</v>
          </cell>
          <cell r="ER69">
            <v>0</v>
          </cell>
          <cell r="ES69">
            <v>0</v>
          </cell>
          <cell r="ET69">
            <v>0</v>
          </cell>
          <cell r="EU69">
            <v>0</v>
          </cell>
          <cell r="EV69">
            <v>0</v>
          </cell>
          <cell r="EW69">
            <v>0</v>
          </cell>
          <cell r="EX69">
            <v>0</v>
          </cell>
          <cell r="EY69">
            <v>0</v>
          </cell>
          <cell r="EZ69">
            <v>0</v>
          </cell>
          <cell r="FA69">
            <v>0</v>
          </cell>
          <cell r="FB69">
            <v>0</v>
          </cell>
          <cell r="FC69">
            <v>0</v>
          </cell>
          <cell r="FD69">
            <v>0</v>
          </cell>
          <cell r="FE69">
            <v>0</v>
          </cell>
          <cell r="FF69">
            <v>0</v>
          </cell>
          <cell r="FG69" t="str">
            <v/>
          </cell>
          <cell r="FH69">
            <v>2</v>
          </cell>
          <cell r="FI69" t="str">
            <v/>
          </cell>
          <cell r="FJ69" t="str">
            <v/>
          </cell>
          <cell r="FK69" t="str">
            <v>2</v>
          </cell>
          <cell r="FN69">
            <v>3102.5564480438834</v>
          </cell>
          <cell r="FO69">
            <v>0</v>
          </cell>
          <cell r="FP69">
            <v>175.58</v>
          </cell>
          <cell r="FQ69">
            <v>0</v>
          </cell>
          <cell r="FR69">
            <v>697.62100000000009</v>
          </cell>
          <cell r="FS69">
            <v>695.62100000000009</v>
          </cell>
          <cell r="FT69">
            <v>2</v>
          </cell>
          <cell r="FU69">
            <v>0</v>
          </cell>
          <cell r="FV69">
            <v>162</v>
          </cell>
          <cell r="FW69">
            <v>0</v>
          </cell>
          <cell r="FX69">
            <v>162</v>
          </cell>
          <cell r="FZ69">
            <v>604.26295830000004</v>
          </cell>
          <cell r="GA69">
            <v>0</v>
          </cell>
          <cell r="GB69">
            <v>10.842000000000002</v>
          </cell>
          <cell r="GC69">
            <v>0</v>
          </cell>
          <cell r="GD69">
            <v>18.175000000000001</v>
          </cell>
          <cell r="GE69">
            <v>18.175000000000001</v>
          </cell>
          <cell r="GF69">
            <v>0</v>
          </cell>
          <cell r="GG69">
            <v>0</v>
          </cell>
          <cell r="GH69">
            <v>112</v>
          </cell>
          <cell r="GI69">
            <v>0</v>
          </cell>
          <cell r="GJ69">
            <v>112</v>
          </cell>
          <cell r="GK69">
            <v>514.82344348999948</v>
          </cell>
          <cell r="GL69">
            <v>0</v>
          </cell>
          <cell r="GM69">
            <v>0</v>
          </cell>
          <cell r="GN69">
            <v>0</v>
          </cell>
          <cell r="GO69">
            <v>59.307000000000002</v>
          </cell>
          <cell r="GP69">
            <v>59.307000000000002</v>
          </cell>
          <cell r="GQ69">
            <v>0</v>
          </cell>
          <cell r="GR69">
            <v>0</v>
          </cell>
          <cell r="GS69">
            <v>1</v>
          </cell>
          <cell r="GT69">
            <v>0</v>
          </cell>
          <cell r="GU69">
            <v>1</v>
          </cell>
          <cell r="GV69">
            <v>475.62674384858701</v>
          </cell>
          <cell r="GW69">
            <v>0</v>
          </cell>
          <cell r="GX69">
            <v>0</v>
          </cell>
          <cell r="GY69">
            <v>0</v>
          </cell>
          <cell r="GZ69">
            <v>53</v>
          </cell>
          <cell r="HA69">
            <v>53</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39.196699641412465</v>
          </cell>
          <cell r="ID69">
            <v>0</v>
          </cell>
          <cell r="IE69">
            <v>0</v>
          </cell>
          <cell r="IF69">
            <v>0</v>
          </cell>
          <cell r="IG69">
            <v>0</v>
          </cell>
          <cell r="IH69">
            <v>6.3069999999999995</v>
          </cell>
          <cell r="II69">
            <v>0</v>
          </cell>
          <cell r="IJ69">
            <v>0</v>
          </cell>
          <cell r="IK69">
            <v>0</v>
          </cell>
          <cell r="IL69">
            <v>0</v>
          </cell>
          <cell r="IM69">
            <v>0</v>
          </cell>
          <cell r="IN69">
            <v>0</v>
          </cell>
          <cell r="IO69">
            <v>0</v>
          </cell>
          <cell r="IP69">
            <v>0</v>
          </cell>
          <cell r="IQ69">
            <v>0</v>
          </cell>
          <cell r="IR69">
            <v>0</v>
          </cell>
          <cell r="IS69">
            <v>0</v>
          </cell>
          <cell r="IT69">
            <v>0</v>
          </cell>
          <cell r="IU69">
            <v>0</v>
          </cell>
          <cell r="IV69">
            <v>0</v>
          </cell>
          <cell r="IW69">
            <v>0</v>
          </cell>
          <cell r="IX69">
            <v>0</v>
          </cell>
          <cell r="IY69">
            <v>104.98333589000001</v>
          </cell>
          <cell r="IZ69">
            <v>0</v>
          </cell>
          <cell r="JA69">
            <v>0</v>
          </cell>
          <cell r="JB69">
            <v>0</v>
          </cell>
          <cell r="JC69">
            <v>4.1915000000000004</v>
          </cell>
          <cell r="JD69">
            <v>4.1915000000000004</v>
          </cell>
          <cell r="JE69">
            <v>0</v>
          </cell>
          <cell r="JF69">
            <v>0</v>
          </cell>
          <cell r="JG69">
            <v>3</v>
          </cell>
          <cell r="JH69">
            <v>0</v>
          </cell>
          <cell r="JI69">
            <v>3</v>
          </cell>
          <cell r="JJ69">
            <v>2.0477729099999999</v>
          </cell>
          <cell r="JK69">
            <v>0</v>
          </cell>
          <cell r="JL69">
            <v>0</v>
          </cell>
          <cell r="JM69">
            <v>0</v>
          </cell>
          <cell r="JN69">
            <v>0.73250000000000004</v>
          </cell>
          <cell r="JO69">
            <v>0.73250000000000004</v>
          </cell>
          <cell r="JP69">
            <v>0</v>
          </cell>
          <cell r="JQ69">
            <v>0</v>
          </cell>
          <cell r="JR69">
            <v>0</v>
          </cell>
          <cell r="JS69">
            <v>0</v>
          </cell>
          <cell r="JT69">
            <v>0</v>
          </cell>
          <cell r="JU69">
            <v>102.93556298</v>
          </cell>
          <cell r="JV69">
            <v>0</v>
          </cell>
          <cell r="JW69">
            <v>0</v>
          </cell>
          <cell r="JX69">
            <v>0</v>
          </cell>
          <cell r="JY69">
            <v>3.4590000000000001</v>
          </cell>
          <cell r="JZ69">
            <v>3.4590000000000001</v>
          </cell>
          <cell r="KA69">
            <v>0</v>
          </cell>
          <cell r="KB69">
            <v>0</v>
          </cell>
          <cell r="KC69">
            <v>3</v>
          </cell>
          <cell r="KD69">
            <v>0</v>
          </cell>
          <cell r="KE69">
            <v>3</v>
          </cell>
          <cell r="KF69">
            <v>0</v>
          </cell>
          <cell r="KG69">
            <v>0</v>
          </cell>
          <cell r="KH69">
            <v>0</v>
          </cell>
          <cell r="KI69">
            <v>0</v>
          </cell>
          <cell r="KJ69">
            <v>0</v>
          </cell>
          <cell r="KK69">
            <v>0</v>
          </cell>
          <cell r="KL69">
            <v>0</v>
          </cell>
          <cell r="KM69">
            <v>0</v>
          </cell>
          <cell r="KN69">
            <v>0</v>
          </cell>
          <cell r="KO69">
            <v>0</v>
          </cell>
          <cell r="KP69">
            <v>0</v>
          </cell>
          <cell r="KQ69">
            <v>0</v>
          </cell>
          <cell r="KR69">
            <v>0</v>
          </cell>
          <cell r="KS69">
            <v>0</v>
          </cell>
          <cell r="KT69">
            <v>0</v>
          </cell>
          <cell r="KU69">
            <v>0</v>
          </cell>
          <cell r="KV69">
            <v>0</v>
          </cell>
          <cell r="KW69">
            <v>0</v>
          </cell>
          <cell r="KX69">
            <v>0</v>
          </cell>
          <cell r="KY69">
            <v>0</v>
          </cell>
          <cell r="KZ69">
            <v>0</v>
          </cell>
          <cell r="LA69">
            <v>0</v>
          </cell>
          <cell r="LB69">
            <v>0</v>
          </cell>
          <cell r="LC69">
            <v>0</v>
          </cell>
          <cell r="LD69">
            <v>0</v>
          </cell>
          <cell r="LE69">
            <v>0</v>
          </cell>
          <cell r="LF69">
            <v>0</v>
          </cell>
          <cell r="LG69">
            <v>0</v>
          </cell>
          <cell r="LH69">
            <v>0</v>
          </cell>
          <cell r="LI69">
            <v>0</v>
          </cell>
          <cell r="LJ69">
            <v>0</v>
          </cell>
          <cell r="LK69">
            <v>0</v>
          </cell>
          <cell r="LL69">
            <v>0</v>
          </cell>
          <cell r="LQ69">
            <v>0</v>
          </cell>
          <cell r="LR69">
            <v>0</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v>0</v>
          </cell>
          <cell r="OM69">
            <v>0</v>
          </cell>
          <cell r="ON69">
            <v>0</v>
          </cell>
          <cell r="OO69">
            <v>0</v>
          </cell>
          <cell r="OP69">
            <v>0</v>
          </cell>
          <cell r="OR69">
            <v>0</v>
          </cell>
          <cell r="OT69">
            <v>2031.6875938646697</v>
          </cell>
        </row>
        <row r="70">
          <cell r="A70" t="str">
            <v>Г</v>
          </cell>
          <cell r="B70" t="str">
            <v>1.2.4.1</v>
          </cell>
          <cell r="C70" t="str">
            <v>Реконструкция прочих объектов основных средств, всего, в том числе:</v>
          </cell>
          <cell r="D70" t="str">
            <v>Г</v>
          </cell>
          <cell r="E70">
            <v>0</v>
          </cell>
          <cell r="H70">
            <v>0</v>
          </cell>
          <cell r="J70">
            <v>852.29004287199996</v>
          </cell>
          <cell r="K70">
            <v>0</v>
          </cell>
          <cell r="L70">
            <v>852.29004287199996</v>
          </cell>
          <cell r="M70">
            <v>0</v>
          </cell>
          <cell r="N70">
            <v>0</v>
          </cell>
          <cell r="O70">
            <v>75.508838269152477</v>
          </cell>
          <cell r="P70">
            <v>178.17639041999999</v>
          </cell>
          <cell r="Q70">
            <v>598.60481432284746</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cell r="BA70">
            <v>0</v>
          </cell>
          <cell r="BB70" t="str">
            <v/>
          </cell>
          <cell r="BC70" t="str">
            <v/>
          </cell>
          <cell r="BD70" t="str">
            <v/>
          </cell>
          <cell r="BE70" t="str">
            <v/>
          </cell>
          <cell r="BF70">
            <v>0</v>
          </cell>
          <cell r="BG70">
            <v>0</v>
          </cell>
          <cell r="BH70">
            <v>0</v>
          </cell>
          <cell r="BI70">
            <v>0</v>
          </cell>
          <cell r="BJ70">
            <v>0</v>
          </cell>
          <cell r="BK70">
            <v>0</v>
          </cell>
          <cell r="BL70">
            <v>0</v>
          </cell>
          <cell r="BM70">
            <v>0</v>
          </cell>
          <cell r="BN70">
            <v>0</v>
          </cell>
          <cell r="BO70">
            <v>0</v>
          </cell>
          <cell r="BP70">
            <v>0</v>
          </cell>
          <cell r="BQ70">
            <v>0</v>
          </cell>
          <cell r="BR70">
            <v>0</v>
          </cell>
          <cell r="BS70">
            <v>0</v>
          </cell>
          <cell r="BT70">
            <v>0</v>
          </cell>
          <cell r="BU70">
            <v>0</v>
          </cell>
          <cell r="BV70">
            <v>0</v>
          </cell>
          <cell r="BW70">
            <v>0</v>
          </cell>
          <cell r="BX70">
            <v>0</v>
          </cell>
          <cell r="BY70">
            <v>0</v>
          </cell>
          <cell r="BZ70">
            <v>0</v>
          </cell>
          <cell r="CA70">
            <v>0</v>
          </cell>
          <cell r="CB70">
            <v>0</v>
          </cell>
          <cell r="CC70">
            <v>0</v>
          </cell>
          <cell r="CD70">
            <v>0</v>
          </cell>
          <cell r="CE70">
            <v>0</v>
          </cell>
          <cell r="CF70">
            <v>0</v>
          </cell>
          <cell r="CG70">
            <v>0</v>
          </cell>
          <cell r="CH70">
            <v>0</v>
          </cell>
          <cell r="CI70">
            <v>0</v>
          </cell>
          <cell r="CJ70">
            <v>0</v>
          </cell>
          <cell r="CK70">
            <v>0</v>
          </cell>
          <cell r="CL70">
            <v>0</v>
          </cell>
          <cell r="CM70">
            <v>0</v>
          </cell>
          <cell r="CN70">
            <v>0</v>
          </cell>
          <cell r="CO70">
            <v>0</v>
          </cell>
          <cell r="CP70">
            <v>0</v>
          </cell>
          <cell r="CQ70" t="str">
            <v/>
          </cell>
          <cell r="CR70" t="str">
            <v/>
          </cell>
          <cell r="CS70" t="str">
            <v/>
          </cell>
          <cell r="CT70" t="str">
            <v/>
          </cell>
          <cell r="CU70">
            <v>0</v>
          </cell>
          <cell r="CX70">
            <v>3812.2178934788185</v>
          </cell>
          <cell r="CY70">
            <v>572.7289210797162</v>
          </cell>
          <cell r="CZ70">
            <v>1552.4358180467182</v>
          </cell>
          <cell r="DA70">
            <v>1396.6332410204841</v>
          </cell>
          <cell r="DB70">
            <v>351.73938608438334</v>
          </cell>
          <cell r="DE70">
            <v>0</v>
          </cell>
          <cell r="DG70">
            <v>606.57616354999993</v>
          </cell>
          <cell r="DH70">
            <v>0</v>
          </cell>
          <cell r="DI70">
            <v>606.57616354999993</v>
          </cell>
          <cell r="DJ70">
            <v>38.906113530000006</v>
          </cell>
          <cell r="DK70">
            <v>197.33895278</v>
          </cell>
          <cell r="DL70">
            <v>344.75768944999993</v>
          </cell>
          <cell r="DM70">
            <v>25.573407790000001</v>
          </cell>
          <cell r="DN70">
            <v>277.00832313952753</v>
          </cell>
          <cell r="DS70">
            <v>142.68802315457594</v>
          </cell>
          <cell r="DT70">
            <v>56.493174655273869</v>
          </cell>
          <cell r="DU70">
            <v>49.232590688265262</v>
          </cell>
          <cell r="DV70">
            <v>28.594534641412469</v>
          </cell>
          <cell r="DW70">
            <v>49.232590688265262</v>
          </cell>
          <cell r="DX70" t="str">
            <v/>
          </cell>
          <cell r="DY70" t="str">
            <v/>
          </cell>
          <cell r="DZ70" t="str">
            <v/>
          </cell>
          <cell r="EA70" t="str">
            <v/>
          </cell>
          <cell r="EB70">
            <v>0</v>
          </cell>
          <cell r="EC70">
            <v>870.93788626000003</v>
          </cell>
          <cell r="ED70">
            <v>346.03663713000003</v>
          </cell>
          <cell r="EE70">
            <v>488.22764986999994</v>
          </cell>
          <cell r="EF70">
            <v>24.389055679999998</v>
          </cell>
          <cell r="EG70">
            <v>12.284543580000001</v>
          </cell>
          <cell r="EH70">
            <v>323.89559782000003</v>
          </cell>
          <cell r="EI70">
            <v>224.59279934</v>
          </cell>
          <cell r="EJ70">
            <v>95.952902250000008</v>
          </cell>
          <cell r="EK70">
            <v>0</v>
          </cell>
          <cell r="EL70">
            <v>3.3498962299999997</v>
          </cell>
          <cell r="EM70">
            <v>547.04228843999999</v>
          </cell>
          <cell r="EN70">
            <v>121.44383779</v>
          </cell>
          <cell r="EO70">
            <v>392.27474761999997</v>
          </cell>
          <cell r="EP70">
            <v>24.389055679999998</v>
          </cell>
          <cell r="EQ70">
            <v>8.9346473500000005</v>
          </cell>
          <cell r="ER70">
            <v>0</v>
          </cell>
          <cell r="ES70">
            <v>0</v>
          </cell>
          <cell r="ET70">
            <v>0</v>
          </cell>
          <cell r="EU70">
            <v>0</v>
          </cell>
          <cell r="EV70">
            <v>0</v>
          </cell>
          <cell r="EW70">
            <v>0</v>
          </cell>
          <cell r="EX70">
            <v>0</v>
          </cell>
          <cell r="EY70">
            <v>0</v>
          </cell>
          <cell r="EZ70">
            <v>0</v>
          </cell>
          <cell r="FA70">
            <v>0</v>
          </cell>
          <cell r="FB70">
            <v>0</v>
          </cell>
          <cell r="FC70">
            <v>0</v>
          </cell>
          <cell r="FD70">
            <v>0</v>
          </cell>
          <cell r="FE70">
            <v>0</v>
          </cell>
          <cell r="FF70">
            <v>0</v>
          </cell>
          <cell r="FG70" t="str">
            <v/>
          </cell>
          <cell r="FH70" t="str">
            <v/>
          </cell>
          <cell r="FI70" t="str">
            <v/>
          </cell>
          <cell r="FJ70" t="str">
            <v/>
          </cell>
          <cell r="FK70">
            <v>0</v>
          </cell>
          <cell r="FN70">
            <v>3102.5564480438834</v>
          </cell>
          <cell r="FO70">
            <v>0</v>
          </cell>
          <cell r="FP70">
            <v>175.58</v>
          </cell>
          <cell r="FQ70">
            <v>0</v>
          </cell>
          <cell r="FR70">
            <v>697.62100000000009</v>
          </cell>
          <cell r="FS70">
            <v>695.62100000000009</v>
          </cell>
          <cell r="FT70">
            <v>2</v>
          </cell>
          <cell r="FU70">
            <v>0</v>
          </cell>
          <cell r="FV70">
            <v>162</v>
          </cell>
          <cell r="FW70">
            <v>0</v>
          </cell>
          <cell r="FX70">
            <v>162</v>
          </cell>
          <cell r="FZ70">
            <v>604.26295830000004</v>
          </cell>
          <cell r="GA70">
            <v>0</v>
          </cell>
          <cell r="GB70">
            <v>10.842000000000002</v>
          </cell>
          <cell r="GC70">
            <v>0</v>
          </cell>
          <cell r="GD70">
            <v>18.175000000000001</v>
          </cell>
          <cell r="GE70">
            <v>18.175000000000001</v>
          </cell>
          <cell r="GF70">
            <v>0</v>
          </cell>
          <cell r="GG70">
            <v>0</v>
          </cell>
          <cell r="GH70">
            <v>112</v>
          </cell>
          <cell r="GI70">
            <v>0</v>
          </cell>
          <cell r="GJ70">
            <v>112</v>
          </cell>
          <cell r="GK70">
            <v>514.82344348999948</v>
          </cell>
          <cell r="GL70">
            <v>0</v>
          </cell>
          <cell r="GM70">
            <v>0</v>
          </cell>
          <cell r="GN70">
            <v>0</v>
          </cell>
          <cell r="GO70">
            <v>59.307000000000002</v>
          </cell>
          <cell r="GP70">
            <v>59.307000000000002</v>
          </cell>
          <cell r="GQ70">
            <v>0</v>
          </cell>
          <cell r="GR70">
            <v>0</v>
          </cell>
          <cell r="GS70">
            <v>1</v>
          </cell>
          <cell r="GT70">
            <v>0</v>
          </cell>
          <cell r="GU70">
            <v>1</v>
          </cell>
          <cell r="GV70">
            <v>475.62674384858701</v>
          </cell>
          <cell r="GW70">
            <v>0</v>
          </cell>
          <cell r="GX70">
            <v>0</v>
          </cell>
          <cell r="GY70">
            <v>0</v>
          </cell>
          <cell r="GZ70">
            <v>53</v>
          </cell>
          <cell r="HA70">
            <v>53</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0</v>
          </cell>
          <cell r="HS70">
            <v>0</v>
          </cell>
          <cell r="HT70">
            <v>0</v>
          </cell>
          <cell r="HU70">
            <v>0</v>
          </cell>
          <cell r="HV70">
            <v>0</v>
          </cell>
          <cell r="HW70">
            <v>0</v>
          </cell>
          <cell r="HX70">
            <v>0</v>
          </cell>
          <cell r="HY70">
            <v>0</v>
          </cell>
          <cell r="HZ70">
            <v>0</v>
          </cell>
          <cell r="IA70">
            <v>0</v>
          </cell>
          <cell r="IB70">
            <v>0</v>
          </cell>
          <cell r="IC70">
            <v>39.196699641412465</v>
          </cell>
          <cell r="ID70">
            <v>0</v>
          </cell>
          <cell r="IE70">
            <v>0</v>
          </cell>
          <cell r="IF70">
            <v>0</v>
          </cell>
          <cell r="IG70">
            <v>0</v>
          </cell>
          <cell r="IH70">
            <v>6.3069999999999995</v>
          </cell>
          <cell r="II70">
            <v>0</v>
          </cell>
          <cell r="IJ70">
            <v>0</v>
          </cell>
          <cell r="IK70">
            <v>0</v>
          </cell>
          <cell r="IL70">
            <v>0</v>
          </cell>
          <cell r="IM70">
            <v>0</v>
          </cell>
          <cell r="IN70">
            <v>0</v>
          </cell>
          <cell r="IO70">
            <v>0</v>
          </cell>
          <cell r="IP70">
            <v>0</v>
          </cell>
          <cell r="IQ70">
            <v>0</v>
          </cell>
          <cell r="IR70">
            <v>0</v>
          </cell>
          <cell r="IS70">
            <v>0</v>
          </cell>
          <cell r="IT70">
            <v>0</v>
          </cell>
          <cell r="IU70">
            <v>0</v>
          </cell>
          <cell r="IV70">
            <v>0</v>
          </cell>
          <cell r="IW70">
            <v>0</v>
          </cell>
          <cell r="IX70">
            <v>0</v>
          </cell>
          <cell r="IY70">
            <v>104.98333589000001</v>
          </cell>
          <cell r="IZ70">
            <v>0</v>
          </cell>
          <cell r="JA70">
            <v>0</v>
          </cell>
          <cell r="JB70">
            <v>0</v>
          </cell>
          <cell r="JC70">
            <v>4.1915000000000004</v>
          </cell>
          <cell r="JD70">
            <v>4.1915000000000004</v>
          </cell>
          <cell r="JE70">
            <v>0</v>
          </cell>
          <cell r="JF70">
            <v>0</v>
          </cell>
          <cell r="JG70">
            <v>3</v>
          </cell>
          <cell r="JH70">
            <v>0</v>
          </cell>
          <cell r="JI70">
            <v>3</v>
          </cell>
          <cell r="JJ70">
            <v>2.0477729099999999</v>
          </cell>
          <cell r="JK70">
            <v>0</v>
          </cell>
          <cell r="JL70">
            <v>0</v>
          </cell>
          <cell r="JM70">
            <v>0</v>
          </cell>
          <cell r="JN70">
            <v>0.73250000000000004</v>
          </cell>
          <cell r="JO70">
            <v>0.73250000000000004</v>
          </cell>
          <cell r="JP70">
            <v>0</v>
          </cell>
          <cell r="JQ70">
            <v>0</v>
          </cell>
          <cell r="JR70">
            <v>0</v>
          </cell>
          <cell r="JS70">
            <v>0</v>
          </cell>
          <cell r="JT70">
            <v>0</v>
          </cell>
          <cell r="JU70">
            <v>102.93556298</v>
          </cell>
          <cell r="JV70">
            <v>0</v>
          </cell>
          <cell r="JW70">
            <v>0</v>
          </cell>
          <cell r="JX70">
            <v>0</v>
          </cell>
          <cell r="JY70">
            <v>3.4590000000000001</v>
          </cell>
          <cell r="JZ70">
            <v>3.4590000000000001</v>
          </cell>
          <cell r="KA70">
            <v>0</v>
          </cell>
          <cell r="KB70">
            <v>0</v>
          </cell>
          <cell r="KC70">
            <v>3</v>
          </cell>
          <cell r="KD70">
            <v>0</v>
          </cell>
          <cell r="KE70">
            <v>3</v>
          </cell>
          <cell r="KF70">
            <v>0</v>
          </cell>
          <cell r="KG70">
            <v>0</v>
          </cell>
          <cell r="KH70">
            <v>0</v>
          </cell>
          <cell r="KI70">
            <v>0</v>
          </cell>
          <cell r="KJ70">
            <v>0</v>
          </cell>
          <cell r="KK70">
            <v>0</v>
          </cell>
          <cell r="KL70">
            <v>0</v>
          </cell>
          <cell r="KM70">
            <v>0</v>
          </cell>
          <cell r="KN70">
            <v>0</v>
          </cell>
          <cell r="KO70">
            <v>0</v>
          </cell>
          <cell r="KP70">
            <v>0</v>
          </cell>
          <cell r="KQ70">
            <v>0</v>
          </cell>
          <cell r="KR70">
            <v>0</v>
          </cell>
          <cell r="KS70">
            <v>0</v>
          </cell>
          <cell r="KT70">
            <v>0</v>
          </cell>
          <cell r="KU70">
            <v>0</v>
          </cell>
          <cell r="KV70">
            <v>0</v>
          </cell>
          <cell r="KW70">
            <v>0</v>
          </cell>
          <cell r="KX70">
            <v>0</v>
          </cell>
          <cell r="KY70">
            <v>0</v>
          </cell>
          <cell r="KZ70">
            <v>0</v>
          </cell>
          <cell r="LA70">
            <v>0</v>
          </cell>
          <cell r="LB70">
            <v>0</v>
          </cell>
          <cell r="LC70">
            <v>0</v>
          </cell>
          <cell r="LD70">
            <v>0</v>
          </cell>
          <cell r="LE70">
            <v>0</v>
          </cell>
          <cell r="LF70">
            <v>0</v>
          </cell>
          <cell r="LG70">
            <v>0</v>
          </cell>
          <cell r="LH70">
            <v>0</v>
          </cell>
          <cell r="LI70">
            <v>0</v>
          </cell>
          <cell r="LJ70">
            <v>0</v>
          </cell>
          <cell r="LK70">
            <v>0</v>
          </cell>
          <cell r="LL70">
            <v>0</v>
          </cell>
          <cell r="LQ70">
            <v>0</v>
          </cell>
          <cell r="LR70">
            <v>0</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v>0</v>
          </cell>
          <cell r="OM70">
            <v>0</v>
          </cell>
          <cell r="ON70">
            <v>0</v>
          </cell>
          <cell r="OO70">
            <v>0</v>
          </cell>
          <cell r="OP70">
            <v>0</v>
          </cell>
          <cell r="OR70">
            <v>0</v>
          </cell>
          <cell r="OT70">
            <v>2031.6875938646697</v>
          </cell>
        </row>
        <row r="71">
          <cell r="A71" t="str">
            <v>Г</v>
          </cell>
          <cell r="B71" t="str">
            <v>1.2.4.2</v>
          </cell>
          <cell r="C71" t="str">
            <v>Модернизация, техническое перевооружение прочих объектов основных средств, всего, в том числе:</v>
          </cell>
          <cell r="D71" t="str">
            <v>Г</v>
          </cell>
          <cell r="E71">
            <v>11.799999999999999</v>
          </cell>
          <cell r="H71">
            <v>0</v>
          </cell>
          <cell r="J71">
            <v>864.09004287199991</v>
          </cell>
          <cell r="K71">
            <v>11.799999999999999</v>
          </cell>
          <cell r="L71">
            <v>852.29004287199996</v>
          </cell>
          <cell r="M71">
            <v>0</v>
          </cell>
          <cell r="N71">
            <v>0</v>
          </cell>
          <cell r="O71">
            <v>75.508838269152477</v>
          </cell>
          <cell r="P71">
            <v>178.17639041999999</v>
          </cell>
          <cell r="Q71">
            <v>598.60481432284746</v>
          </cell>
          <cell r="R71">
            <v>11.8</v>
          </cell>
          <cell r="S71">
            <v>0</v>
          </cell>
          <cell r="T71">
            <v>0</v>
          </cell>
          <cell r="U71">
            <v>10</v>
          </cell>
          <cell r="V71">
            <v>0</v>
          </cell>
          <cell r="W71">
            <v>1.8</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11.8</v>
          </cell>
          <cell r="AQ71">
            <v>0</v>
          </cell>
          <cell r="AR71">
            <v>0</v>
          </cell>
          <cell r="AS71">
            <v>10</v>
          </cell>
          <cell r="AT71">
            <v>0</v>
          </cell>
          <cell r="AU71">
            <v>1.8</v>
          </cell>
          <cell r="AV71">
            <v>0</v>
          </cell>
          <cell r="AW71">
            <v>0</v>
          </cell>
          <cell r="AX71">
            <v>0</v>
          </cell>
          <cell r="AY71">
            <v>0</v>
          </cell>
          <cell r="AZ71">
            <v>0</v>
          </cell>
          <cell r="BA71">
            <v>0</v>
          </cell>
          <cell r="BB71" t="str">
            <v/>
          </cell>
          <cell r="BC71" t="str">
            <v/>
          </cell>
          <cell r="BD71" t="str">
            <v/>
          </cell>
          <cell r="BE71">
            <v>4</v>
          </cell>
          <cell r="BF71" t="str">
            <v>4</v>
          </cell>
          <cell r="BG71">
            <v>0</v>
          </cell>
          <cell r="BH71">
            <v>0</v>
          </cell>
          <cell r="BI71">
            <v>0</v>
          </cell>
          <cell r="BJ71">
            <v>0</v>
          </cell>
          <cell r="BK71">
            <v>0</v>
          </cell>
          <cell r="BL71">
            <v>0</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0</v>
          </cell>
          <cell r="CF71">
            <v>0</v>
          </cell>
          <cell r="CG71">
            <v>0</v>
          </cell>
          <cell r="CH71">
            <v>0</v>
          </cell>
          <cell r="CI71">
            <v>0</v>
          </cell>
          <cell r="CJ71">
            <v>0</v>
          </cell>
          <cell r="CK71">
            <v>0</v>
          </cell>
          <cell r="CL71">
            <v>0</v>
          </cell>
          <cell r="CM71">
            <v>0</v>
          </cell>
          <cell r="CN71">
            <v>0</v>
          </cell>
          <cell r="CO71">
            <v>0</v>
          </cell>
          <cell r="CP71">
            <v>0</v>
          </cell>
          <cell r="CQ71" t="str">
            <v/>
          </cell>
          <cell r="CR71" t="str">
            <v/>
          </cell>
          <cell r="CS71" t="str">
            <v/>
          </cell>
          <cell r="CT71" t="str">
            <v/>
          </cell>
          <cell r="CU71">
            <v>0</v>
          </cell>
          <cell r="CX71">
            <v>3812.2178934788185</v>
          </cell>
          <cell r="CY71">
            <v>572.7289210797162</v>
          </cell>
          <cell r="CZ71">
            <v>1552.4358180467182</v>
          </cell>
          <cell r="DA71">
            <v>1396.6332410204841</v>
          </cell>
          <cell r="DB71">
            <v>351.73938608438334</v>
          </cell>
          <cell r="DE71">
            <v>0</v>
          </cell>
          <cell r="DG71">
            <v>616.57616354999993</v>
          </cell>
          <cell r="DH71">
            <v>10</v>
          </cell>
          <cell r="DI71">
            <v>606.57616354999993</v>
          </cell>
          <cell r="DJ71">
            <v>38.906113530000006</v>
          </cell>
          <cell r="DK71">
            <v>197.33895278</v>
          </cell>
          <cell r="DL71">
            <v>344.75768944999993</v>
          </cell>
          <cell r="DM71">
            <v>25.573407790000001</v>
          </cell>
          <cell r="DN71">
            <v>277.00832313952753</v>
          </cell>
          <cell r="DS71">
            <v>142.68802315457594</v>
          </cell>
          <cell r="DT71">
            <v>56.493174655273869</v>
          </cell>
          <cell r="DU71">
            <v>49.232590688265262</v>
          </cell>
          <cell r="DV71">
            <v>28.594534641412469</v>
          </cell>
          <cell r="DW71">
            <v>49.232590688265262</v>
          </cell>
          <cell r="DX71" t="str">
            <v/>
          </cell>
          <cell r="DY71" t="str">
            <v/>
          </cell>
          <cell r="DZ71" t="str">
            <v/>
          </cell>
          <cell r="EA71" t="str">
            <v/>
          </cell>
          <cell r="EB71">
            <v>0</v>
          </cell>
          <cell r="EC71">
            <v>870.93788626000003</v>
          </cell>
          <cell r="ED71">
            <v>346.03663713000003</v>
          </cell>
          <cell r="EE71">
            <v>488.22764986999994</v>
          </cell>
          <cell r="EF71">
            <v>24.389055679999998</v>
          </cell>
          <cell r="EG71">
            <v>12.284543580000001</v>
          </cell>
          <cell r="EH71">
            <v>323.89559782000003</v>
          </cell>
          <cell r="EI71">
            <v>224.59279934</v>
          </cell>
          <cell r="EJ71">
            <v>95.952902250000008</v>
          </cell>
          <cell r="EK71">
            <v>0</v>
          </cell>
          <cell r="EL71">
            <v>3.3498962299999997</v>
          </cell>
          <cell r="EM71">
            <v>547.04228843999999</v>
          </cell>
          <cell r="EN71">
            <v>121.44383779</v>
          </cell>
          <cell r="EO71">
            <v>392.27474761999997</v>
          </cell>
          <cell r="EP71">
            <v>24.389055679999998</v>
          </cell>
          <cell r="EQ71">
            <v>8.9346473500000005</v>
          </cell>
          <cell r="ER71">
            <v>0</v>
          </cell>
          <cell r="ES71">
            <v>0</v>
          </cell>
          <cell r="ET71">
            <v>0</v>
          </cell>
          <cell r="EU71">
            <v>0</v>
          </cell>
          <cell r="EV71">
            <v>0</v>
          </cell>
          <cell r="EW71">
            <v>0</v>
          </cell>
          <cell r="EX71">
            <v>0</v>
          </cell>
          <cell r="EY71">
            <v>0</v>
          </cell>
          <cell r="EZ71">
            <v>0</v>
          </cell>
          <cell r="FA71">
            <v>0</v>
          </cell>
          <cell r="FB71">
            <v>0</v>
          </cell>
          <cell r="FC71">
            <v>0</v>
          </cell>
          <cell r="FD71">
            <v>0</v>
          </cell>
          <cell r="FE71">
            <v>0</v>
          </cell>
          <cell r="FF71">
            <v>0</v>
          </cell>
          <cell r="FG71" t="str">
            <v/>
          </cell>
          <cell r="FH71">
            <v>2</v>
          </cell>
          <cell r="FI71" t="str">
            <v/>
          </cell>
          <cell r="FJ71" t="str">
            <v/>
          </cell>
          <cell r="FK71" t="str">
            <v>2</v>
          </cell>
          <cell r="FN71">
            <v>3102.5564480438834</v>
          </cell>
          <cell r="FO71">
            <v>0</v>
          </cell>
          <cell r="FP71">
            <v>175.58</v>
          </cell>
          <cell r="FQ71">
            <v>0</v>
          </cell>
          <cell r="FR71">
            <v>697.62100000000009</v>
          </cell>
          <cell r="FS71">
            <v>695.62100000000009</v>
          </cell>
          <cell r="FT71">
            <v>2</v>
          </cell>
          <cell r="FU71">
            <v>0</v>
          </cell>
          <cell r="FV71">
            <v>162</v>
          </cell>
          <cell r="FW71">
            <v>0</v>
          </cell>
          <cell r="FX71">
            <v>162</v>
          </cell>
          <cell r="FZ71">
            <v>604.26295830000004</v>
          </cell>
          <cell r="GA71">
            <v>0</v>
          </cell>
          <cell r="GB71">
            <v>10.842000000000002</v>
          </cell>
          <cell r="GC71">
            <v>0</v>
          </cell>
          <cell r="GD71">
            <v>18.175000000000001</v>
          </cell>
          <cell r="GE71">
            <v>18.175000000000001</v>
          </cell>
          <cell r="GF71">
            <v>0</v>
          </cell>
          <cell r="GG71">
            <v>0</v>
          </cell>
          <cell r="GH71">
            <v>112</v>
          </cell>
          <cell r="GI71">
            <v>0</v>
          </cell>
          <cell r="GJ71">
            <v>112</v>
          </cell>
          <cell r="GK71">
            <v>514.82344348999948</v>
          </cell>
          <cell r="GL71">
            <v>0</v>
          </cell>
          <cell r="GM71">
            <v>0</v>
          </cell>
          <cell r="GN71">
            <v>0</v>
          </cell>
          <cell r="GO71">
            <v>59.307000000000002</v>
          </cell>
          <cell r="GP71">
            <v>59.307000000000002</v>
          </cell>
          <cell r="GQ71">
            <v>0</v>
          </cell>
          <cell r="GR71">
            <v>0</v>
          </cell>
          <cell r="GS71">
            <v>1</v>
          </cell>
          <cell r="GT71">
            <v>0</v>
          </cell>
          <cell r="GU71">
            <v>1</v>
          </cell>
          <cell r="GV71">
            <v>475.62674384858701</v>
          </cell>
          <cell r="GW71">
            <v>0</v>
          </cell>
          <cell r="GX71">
            <v>0</v>
          </cell>
          <cell r="GY71">
            <v>0</v>
          </cell>
          <cell r="GZ71">
            <v>53</v>
          </cell>
          <cell r="HA71">
            <v>53</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39.196699641412465</v>
          </cell>
          <cell r="ID71">
            <v>0</v>
          </cell>
          <cell r="IE71">
            <v>0</v>
          </cell>
          <cell r="IF71">
            <v>0</v>
          </cell>
          <cell r="IG71">
            <v>0</v>
          </cell>
          <cell r="IH71">
            <v>6.3069999999999995</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104.98333589000001</v>
          </cell>
          <cell r="IZ71">
            <v>0</v>
          </cell>
          <cell r="JA71">
            <v>0</v>
          </cell>
          <cell r="JB71">
            <v>0</v>
          </cell>
          <cell r="JC71">
            <v>4.1915000000000004</v>
          </cell>
          <cell r="JD71">
            <v>4.1915000000000004</v>
          </cell>
          <cell r="JE71">
            <v>0</v>
          </cell>
          <cell r="JF71">
            <v>0</v>
          </cell>
          <cell r="JG71">
            <v>3</v>
          </cell>
          <cell r="JH71">
            <v>0</v>
          </cell>
          <cell r="JI71">
            <v>3</v>
          </cell>
          <cell r="JJ71">
            <v>2.0477729099999999</v>
          </cell>
          <cell r="JK71">
            <v>0</v>
          </cell>
          <cell r="JL71">
            <v>0</v>
          </cell>
          <cell r="JM71">
            <v>0</v>
          </cell>
          <cell r="JN71">
            <v>0.73250000000000004</v>
          </cell>
          <cell r="JO71">
            <v>0.73250000000000004</v>
          </cell>
          <cell r="JP71">
            <v>0</v>
          </cell>
          <cell r="JQ71">
            <v>0</v>
          </cell>
          <cell r="JR71">
            <v>0</v>
          </cell>
          <cell r="JS71">
            <v>0</v>
          </cell>
          <cell r="JT71">
            <v>0</v>
          </cell>
          <cell r="JU71">
            <v>102.93556298</v>
          </cell>
          <cell r="JV71">
            <v>0</v>
          </cell>
          <cell r="JW71">
            <v>0</v>
          </cell>
          <cell r="JX71">
            <v>0</v>
          </cell>
          <cell r="JY71">
            <v>3.4590000000000001</v>
          </cell>
          <cell r="JZ71">
            <v>3.4590000000000001</v>
          </cell>
          <cell r="KA71">
            <v>0</v>
          </cell>
          <cell r="KB71">
            <v>0</v>
          </cell>
          <cell r="KC71">
            <v>3</v>
          </cell>
          <cell r="KD71">
            <v>0</v>
          </cell>
          <cell r="KE71">
            <v>3</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0</v>
          </cell>
          <cell r="LC71">
            <v>0</v>
          </cell>
          <cell r="LD71">
            <v>0</v>
          </cell>
          <cell r="LE71">
            <v>0</v>
          </cell>
          <cell r="LF71">
            <v>0</v>
          </cell>
          <cell r="LG71">
            <v>0</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0</v>
          </cell>
          <cell r="OM71">
            <v>0</v>
          </cell>
          <cell r="ON71">
            <v>0</v>
          </cell>
          <cell r="OO71">
            <v>0</v>
          </cell>
          <cell r="OP71">
            <v>0</v>
          </cell>
          <cell r="OR71">
            <v>0</v>
          </cell>
          <cell r="OT71">
            <v>2031.6875938646697</v>
          </cell>
        </row>
        <row r="72">
          <cell r="A72" t="str">
            <v>F_prj_109108_49014</v>
          </cell>
          <cell r="B72" t="str">
            <v>1.2.4.2</v>
          </cell>
          <cell r="C72" t="str">
            <v>Модернизация системы сбора и передачи информации 1-ая очередь АО "Чеченэнерго" на  ПС"№84"</v>
          </cell>
          <cell r="D72" t="str">
            <v>F_prj_109108_49014</v>
          </cell>
          <cell r="E72">
            <v>11.799999999999999</v>
          </cell>
          <cell r="H72">
            <v>0</v>
          </cell>
          <cell r="J72">
            <v>11.799999999999999</v>
          </cell>
          <cell r="K72">
            <v>11.799999999999999</v>
          </cell>
          <cell r="L72">
            <v>0</v>
          </cell>
          <cell r="M72">
            <v>0</v>
          </cell>
          <cell r="N72">
            <v>0</v>
          </cell>
          <cell r="O72">
            <v>0</v>
          </cell>
          <cell r="P72">
            <v>0</v>
          </cell>
          <cell r="Q72">
            <v>0</v>
          </cell>
          <cell r="R72">
            <v>11.8</v>
          </cell>
          <cell r="S72">
            <v>0</v>
          </cell>
          <cell r="T72">
            <v>0</v>
          </cell>
          <cell r="U72">
            <v>10</v>
          </cell>
          <cell r="V72">
            <v>0</v>
          </cell>
          <cell r="W72">
            <v>1.8</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11.8</v>
          </cell>
          <cell r="AQ72">
            <v>0</v>
          </cell>
          <cell r="AR72">
            <v>0</v>
          </cell>
          <cell r="AS72">
            <v>10</v>
          </cell>
          <cell r="AT72">
            <v>0</v>
          </cell>
          <cell r="AU72">
            <v>1.8</v>
          </cell>
          <cell r="AV72">
            <v>0</v>
          </cell>
          <cell r="AW72">
            <v>0</v>
          </cell>
          <cell r="AX72">
            <v>0</v>
          </cell>
          <cell r="AY72">
            <v>0</v>
          </cell>
          <cell r="AZ72">
            <v>0</v>
          </cell>
          <cell r="BA72">
            <v>0</v>
          </cell>
          <cell r="BB72" t="str">
            <v/>
          </cell>
          <cell r="BC72" t="str">
            <v/>
          </cell>
          <cell r="BD72" t="str">
            <v/>
          </cell>
          <cell r="BE72">
            <v>4</v>
          </cell>
          <cell r="BF72" t="str">
            <v>4</v>
          </cell>
          <cell r="BG72">
            <v>0</v>
          </cell>
          <cell r="BH72">
            <v>0</v>
          </cell>
          <cell r="BI72">
            <v>0</v>
          </cell>
          <cell r="BJ72">
            <v>0</v>
          </cell>
          <cell r="BK72">
            <v>0</v>
          </cell>
          <cell r="BL72">
            <v>0</v>
          </cell>
          <cell r="BM72">
            <v>0</v>
          </cell>
          <cell r="BN72">
            <v>0</v>
          </cell>
          <cell r="BO72">
            <v>0</v>
          </cell>
          <cell r="BP72">
            <v>0</v>
          </cell>
          <cell r="BQ72">
            <v>0</v>
          </cell>
          <cell r="BR72">
            <v>0</v>
          </cell>
          <cell r="BS72">
            <v>0</v>
          </cell>
          <cell r="BT72">
            <v>0</v>
          </cell>
          <cell r="BU72">
            <v>0</v>
          </cell>
          <cell r="BV72">
            <v>0</v>
          </cell>
          <cell r="BW72">
            <v>0</v>
          </cell>
          <cell r="BX72">
            <v>0</v>
          </cell>
          <cell r="BY72">
            <v>0</v>
          </cell>
          <cell r="BZ72">
            <v>0</v>
          </cell>
          <cell r="CA72">
            <v>0</v>
          </cell>
          <cell r="CB72">
            <v>0</v>
          </cell>
          <cell r="CC72">
            <v>0</v>
          </cell>
          <cell r="CD72">
            <v>0</v>
          </cell>
          <cell r="CE72">
            <v>0</v>
          </cell>
          <cell r="CF72">
            <v>0</v>
          </cell>
          <cell r="CG72">
            <v>0</v>
          </cell>
          <cell r="CH72">
            <v>0</v>
          </cell>
          <cell r="CI72">
            <v>0</v>
          </cell>
          <cell r="CJ72">
            <v>0</v>
          </cell>
          <cell r="CK72">
            <v>0</v>
          </cell>
          <cell r="CL72">
            <v>0</v>
          </cell>
          <cell r="CM72">
            <v>0</v>
          </cell>
          <cell r="CN72">
            <v>0</v>
          </cell>
          <cell r="CO72">
            <v>0</v>
          </cell>
          <cell r="CP72">
            <v>0</v>
          </cell>
          <cell r="CQ72" t="str">
            <v/>
          </cell>
          <cell r="CR72" t="str">
            <v/>
          </cell>
          <cell r="CS72" t="str">
            <v/>
          </cell>
          <cell r="CT72" t="str">
            <v/>
          </cell>
          <cell r="CU72">
            <v>0</v>
          </cell>
          <cell r="CX72">
            <v>10</v>
          </cell>
          <cell r="CY72">
            <v>0.6</v>
          </cell>
          <cell r="CZ72">
            <v>5</v>
          </cell>
          <cell r="DA72">
            <v>3</v>
          </cell>
          <cell r="DB72">
            <v>1.4000000000000001</v>
          </cell>
          <cell r="DE72">
            <v>0</v>
          </cell>
          <cell r="DG72">
            <v>10</v>
          </cell>
          <cell r="DH72">
            <v>10</v>
          </cell>
          <cell r="DI72">
            <v>0</v>
          </cell>
          <cell r="DJ72">
            <v>0</v>
          </cell>
          <cell r="DK72">
            <v>0</v>
          </cell>
          <cell r="DL72">
            <v>0</v>
          </cell>
          <cell r="DM72">
            <v>0</v>
          </cell>
          <cell r="DN72">
            <v>10</v>
          </cell>
          <cell r="DS72">
            <v>0</v>
          </cell>
          <cell r="DT72">
            <v>0</v>
          </cell>
          <cell r="DU72">
            <v>10</v>
          </cell>
          <cell r="DV72">
            <v>0</v>
          </cell>
          <cell r="DW72">
            <v>10</v>
          </cell>
          <cell r="DX72" t="str">
            <v/>
          </cell>
          <cell r="DY72" t="str">
            <v/>
          </cell>
          <cell r="DZ72" t="str">
            <v/>
          </cell>
          <cell r="EA72" t="str">
            <v/>
          </cell>
          <cell r="EB72">
            <v>0</v>
          </cell>
          <cell r="EC72">
            <v>0</v>
          </cell>
          <cell r="ED72">
            <v>0</v>
          </cell>
          <cell r="EE72">
            <v>0</v>
          </cell>
          <cell r="EF72">
            <v>0</v>
          </cell>
          <cell r="EG72">
            <v>0</v>
          </cell>
          <cell r="EH72">
            <v>0</v>
          </cell>
          <cell r="EI72">
            <v>0</v>
          </cell>
          <cell r="EJ72">
            <v>0</v>
          </cell>
          <cell r="EK72">
            <v>0</v>
          </cell>
          <cell r="EL72">
            <v>0</v>
          </cell>
          <cell r="EM72">
            <v>0</v>
          </cell>
          <cell r="EN72">
            <v>0</v>
          </cell>
          <cell r="EO72">
            <v>0</v>
          </cell>
          <cell r="EP72">
            <v>0</v>
          </cell>
          <cell r="EQ72">
            <v>0</v>
          </cell>
          <cell r="ER72">
            <v>0</v>
          </cell>
          <cell r="ES72">
            <v>0</v>
          </cell>
          <cell r="ET72">
            <v>0</v>
          </cell>
          <cell r="EU72">
            <v>0</v>
          </cell>
          <cell r="EV72">
            <v>0</v>
          </cell>
          <cell r="EW72">
            <v>0</v>
          </cell>
          <cell r="EX72">
            <v>0</v>
          </cell>
          <cell r="EY72">
            <v>0</v>
          </cell>
          <cell r="EZ72">
            <v>0</v>
          </cell>
          <cell r="FA72">
            <v>0</v>
          </cell>
          <cell r="FB72">
            <v>0</v>
          </cell>
          <cell r="FC72">
            <v>0</v>
          </cell>
          <cell r="FD72">
            <v>0</v>
          </cell>
          <cell r="FE72">
            <v>0</v>
          </cell>
          <cell r="FF72">
            <v>0</v>
          </cell>
          <cell r="FG72" t="str">
            <v/>
          </cell>
          <cell r="FH72">
            <v>2</v>
          </cell>
          <cell r="FI72" t="str">
            <v/>
          </cell>
          <cell r="FJ72" t="str">
            <v/>
          </cell>
          <cell r="FK72" t="str">
            <v>2</v>
          </cell>
          <cell r="FN72">
            <v>10</v>
          </cell>
          <cell r="FO72">
            <v>0</v>
          </cell>
          <cell r="FP72">
            <v>0</v>
          </cell>
          <cell r="FQ72">
            <v>0</v>
          </cell>
          <cell r="FR72">
            <v>0</v>
          </cell>
          <cell r="FS72">
            <v>0</v>
          </cell>
          <cell r="FT72">
            <v>0</v>
          </cell>
          <cell r="FU72">
            <v>0</v>
          </cell>
          <cell r="FV72">
            <v>1</v>
          </cell>
          <cell r="FW72">
            <v>0</v>
          </cell>
          <cell r="FX72">
            <v>1</v>
          </cell>
          <cell r="FZ72">
            <v>0</v>
          </cell>
          <cell r="GA72">
            <v>0</v>
          </cell>
          <cell r="GB72">
            <v>0</v>
          </cell>
          <cell r="GC72">
            <v>0</v>
          </cell>
          <cell r="GD72">
            <v>0</v>
          </cell>
          <cell r="GE72">
            <v>0</v>
          </cell>
          <cell r="GF72">
            <v>0</v>
          </cell>
          <cell r="GG72">
            <v>0</v>
          </cell>
          <cell r="GH72">
            <v>0</v>
          </cell>
          <cell r="GI72">
            <v>0</v>
          </cell>
          <cell r="GJ72">
            <v>0</v>
          </cell>
          <cell r="GK72">
            <v>10</v>
          </cell>
          <cell r="GL72">
            <v>0</v>
          </cell>
          <cell r="GM72">
            <v>0</v>
          </cell>
          <cell r="GN72">
            <v>0</v>
          </cell>
          <cell r="GO72">
            <v>0</v>
          </cell>
          <cell r="GP72">
            <v>0</v>
          </cell>
          <cell r="GQ72">
            <v>0</v>
          </cell>
          <cell r="GR72">
            <v>0</v>
          </cell>
          <cell r="GS72">
            <v>1</v>
          </cell>
          <cell r="GT72">
            <v>0</v>
          </cell>
          <cell r="GU72">
            <v>1</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10</v>
          </cell>
          <cell r="ID72">
            <v>0</v>
          </cell>
          <cell r="IE72">
            <v>0</v>
          </cell>
          <cell r="IF72">
            <v>0</v>
          </cell>
          <cell r="IG72">
            <v>0</v>
          </cell>
          <cell r="IH72">
            <v>0</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0</v>
          </cell>
          <cell r="IZ72">
            <v>0</v>
          </cell>
          <cell r="JA72">
            <v>0</v>
          </cell>
          <cell r="JB72">
            <v>0</v>
          </cell>
          <cell r="JC72">
            <v>0</v>
          </cell>
          <cell r="JD72">
            <v>0</v>
          </cell>
          <cell r="JE72">
            <v>0</v>
          </cell>
          <cell r="JF72">
            <v>0</v>
          </cell>
          <cell r="JG72">
            <v>0</v>
          </cell>
          <cell r="JH72">
            <v>0</v>
          </cell>
          <cell r="JI72">
            <v>0</v>
          </cell>
          <cell r="JJ72">
            <v>0</v>
          </cell>
          <cell r="JK72">
            <v>0</v>
          </cell>
          <cell r="JL72">
            <v>0</v>
          </cell>
          <cell r="JM72">
            <v>0</v>
          </cell>
          <cell r="JN72">
            <v>0</v>
          </cell>
          <cell r="JO72">
            <v>0</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2019</v>
          </cell>
          <cell r="ON72">
            <v>2019</v>
          </cell>
          <cell r="OO72">
            <v>2019</v>
          </cell>
          <cell r="OP72" t="str">
            <v>п</v>
          </cell>
          <cell r="OR72">
            <v>0</v>
          </cell>
          <cell r="OT72">
            <v>11.799999999999999</v>
          </cell>
        </row>
        <row r="73">
          <cell r="A73" t="str">
            <v>Г</v>
          </cell>
          <cell r="B73" t="str">
            <v>1.3</v>
          </cell>
          <cell r="C73"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73" t="str">
            <v>Г</v>
          </cell>
          <cell r="E73">
            <v>0</v>
          </cell>
          <cell r="H73">
            <v>0</v>
          </cell>
          <cell r="J73">
            <v>852.29004287199996</v>
          </cell>
          <cell r="K73">
            <v>0</v>
          </cell>
          <cell r="L73">
            <v>852.29004287199996</v>
          </cell>
          <cell r="M73">
            <v>0</v>
          </cell>
          <cell r="N73">
            <v>0</v>
          </cell>
          <cell r="O73">
            <v>75.508838269152477</v>
          </cell>
          <cell r="P73">
            <v>178.17639041999999</v>
          </cell>
          <cell r="Q73">
            <v>598.60481432284746</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cell r="BA73">
            <v>0</v>
          </cell>
          <cell r="BB73" t="str">
            <v/>
          </cell>
          <cell r="BC73" t="str">
            <v/>
          </cell>
          <cell r="BD73" t="str">
            <v/>
          </cell>
          <cell r="BE73" t="str">
            <v/>
          </cell>
          <cell r="BF73">
            <v>0</v>
          </cell>
          <cell r="BG73">
            <v>0</v>
          </cell>
          <cell r="BH73">
            <v>0</v>
          </cell>
          <cell r="BI73">
            <v>0</v>
          </cell>
          <cell r="BJ73">
            <v>0</v>
          </cell>
          <cell r="BK73">
            <v>0</v>
          </cell>
          <cell r="BL73">
            <v>0</v>
          </cell>
          <cell r="BM73">
            <v>0</v>
          </cell>
          <cell r="BN73">
            <v>0</v>
          </cell>
          <cell r="BO73">
            <v>0</v>
          </cell>
          <cell r="BP73">
            <v>0</v>
          </cell>
          <cell r="BQ73">
            <v>0</v>
          </cell>
          <cell r="BR73">
            <v>0</v>
          </cell>
          <cell r="BS73">
            <v>0</v>
          </cell>
          <cell r="BT73">
            <v>0</v>
          </cell>
          <cell r="BU73">
            <v>0</v>
          </cell>
          <cell r="BV73">
            <v>0</v>
          </cell>
          <cell r="BW73">
            <v>0</v>
          </cell>
          <cell r="BX73">
            <v>0</v>
          </cell>
          <cell r="BY73">
            <v>0</v>
          </cell>
          <cell r="BZ73">
            <v>0</v>
          </cell>
          <cell r="CA73">
            <v>0</v>
          </cell>
          <cell r="CB73">
            <v>0</v>
          </cell>
          <cell r="CC73">
            <v>0</v>
          </cell>
          <cell r="CD73">
            <v>0</v>
          </cell>
          <cell r="CE73">
            <v>0</v>
          </cell>
          <cell r="CF73">
            <v>0</v>
          </cell>
          <cell r="CG73">
            <v>0</v>
          </cell>
          <cell r="CH73">
            <v>0</v>
          </cell>
          <cell r="CI73">
            <v>0</v>
          </cell>
          <cell r="CJ73">
            <v>0</v>
          </cell>
          <cell r="CK73">
            <v>0</v>
          </cell>
          <cell r="CL73">
            <v>0</v>
          </cell>
          <cell r="CM73">
            <v>0</v>
          </cell>
          <cell r="CN73">
            <v>0</v>
          </cell>
          <cell r="CO73">
            <v>0</v>
          </cell>
          <cell r="CP73">
            <v>0</v>
          </cell>
          <cell r="CQ73" t="str">
            <v/>
          </cell>
          <cell r="CR73" t="str">
            <v/>
          </cell>
          <cell r="CS73" t="str">
            <v/>
          </cell>
          <cell r="CT73" t="str">
            <v/>
          </cell>
          <cell r="CU73">
            <v>0</v>
          </cell>
          <cell r="CX73">
            <v>3812.2178934788185</v>
          </cell>
          <cell r="CY73">
            <v>572.7289210797162</v>
          </cell>
          <cell r="CZ73">
            <v>1552.4358180467182</v>
          </cell>
          <cell r="DA73">
            <v>1396.6332410204841</v>
          </cell>
          <cell r="DB73">
            <v>351.73938608438334</v>
          </cell>
          <cell r="DE73">
            <v>0</v>
          </cell>
          <cell r="DG73">
            <v>606.57616354999993</v>
          </cell>
          <cell r="DH73">
            <v>0</v>
          </cell>
          <cell r="DI73">
            <v>606.57616354999993</v>
          </cell>
          <cell r="DJ73">
            <v>38.906113530000006</v>
          </cell>
          <cell r="DK73">
            <v>197.33895278</v>
          </cell>
          <cell r="DL73">
            <v>344.75768944999993</v>
          </cell>
          <cell r="DM73">
            <v>25.573407790000001</v>
          </cell>
          <cell r="DN73">
            <v>277.00832313952753</v>
          </cell>
          <cell r="DS73">
            <v>142.68802315457594</v>
          </cell>
          <cell r="DT73">
            <v>56.493174655273869</v>
          </cell>
          <cell r="DU73">
            <v>49.232590688265262</v>
          </cell>
          <cell r="DV73">
            <v>28.594534641412469</v>
          </cell>
          <cell r="DW73">
            <v>49.232590688265262</v>
          </cell>
          <cell r="DX73" t="str">
            <v/>
          </cell>
          <cell r="DY73" t="str">
            <v/>
          </cell>
          <cell r="DZ73" t="str">
            <v/>
          </cell>
          <cell r="EA73" t="str">
            <v/>
          </cell>
          <cell r="EB73">
            <v>0</v>
          </cell>
          <cell r="EC73">
            <v>870.93788626000003</v>
          </cell>
          <cell r="ED73">
            <v>346.03663713000003</v>
          </cell>
          <cell r="EE73">
            <v>488.22764986999994</v>
          </cell>
          <cell r="EF73">
            <v>24.389055679999998</v>
          </cell>
          <cell r="EG73">
            <v>12.284543580000001</v>
          </cell>
          <cell r="EH73">
            <v>323.89559782000003</v>
          </cell>
          <cell r="EI73">
            <v>224.59279934</v>
          </cell>
          <cell r="EJ73">
            <v>95.952902250000008</v>
          </cell>
          <cell r="EK73">
            <v>0</v>
          </cell>
          <cell r="EL73">
            <v>3.3498962299999997</v>
          </cell>
          <cell r="EM73">
            <v>547.04228843999999</v>
          </cell>
          <cell r="EN73">
            <v>121.44383779</v>
          </cell>
          <cell r="EO73">
            <v>392.27474761999997</v>
          </cell>
          <cell r="EP73">
            <v>24.389055679999998</v>
          </cell>
          <cell r="EQ73">
            <v>8.9346473500000005</v>
          </cell>
          <cell r="ER73">
            <v>0</v>
          </cell>
          <cell r="ES73">
            <v>0</v>
          </cell>
          <cell r="ET73">
            <v>0</v>
          </cell>
          <cell r="EU73">
            <v>0</v>
          </cell>
          <cell r="EV73">
            <v>0</v>
          </cell>
          <cell r="EW73">
            <v>0</v>
          </cell>
          <cell r="EX73">
            <v>0</v>
          </cell>
          <cell r="EY73">
            <v>0</v>
          </cell>
          <cell r="EZ73">
            <v>0</v>
          </cell>
          <cell r="FA73">
            <v>0</v>
          </cell>
          <cell r="FB73">
            <v>0</v>
          </cell>
          <cell r="FC73">
            <v>0</v>
          </cell>
          <cell r="FD73">
            <v>0</v>
          </cell>
          <cell r="FE73">
            <v>0</v>
          </cell>
          <cell r="FF73">
            <v>0</v>
          </cell>
          <cell r="FG73" t="str">
            <v/>
          </cell>
          <cell r="FH73" t="str">
            <v/>
          </cell>
          <cell r="FI73" t="str">
            <v/>
          </cell>
          <cell r="FJ73" t="str">
            <v/>
          </cell>
          <cell r="FK73">
            <v>0</v>
          </cell>
          <cell r="FN73">
            <v>3102.5564480438834</v>
          </cell>
          <cell r="FO73">
            <v>0</v>
          </cell>
          <cell r="FP73">
            <v>175.58</v>
          </cell>
          <cell r="FQ73">
            <v>0</v>
          </cell>
          <cell r="FR73">
            <v>697.62100000000009</v>
          </cell>
          <cell r="FS73">
            <v>695.62100000000009</v>
          </cell>
          <cell r="FT73">
            <v>2</v>
          </cell>
          <cell r="FU73">
            <v>0</v>
          </cell>
          <cell r="FV73">
            <v>162</v>
          </cell>
          <cell r="FW73">
            <v>0</v>
          </cell>
          <cell r="FX73">
            <v>162</v>
          </cell>
          <cell r="FZ73">
            <v>604.26295830000004</v>
          </cell>
          <cell r="GA73">
            <v>0</v>
          </cell>
          <cell r="GB73">
            <v>10.842000000000002</v>
          </cell>
          <cell r="GC73">
            <v>0</v>
          </cell>
          <cell r="GD73">
            <v>18.175000000000001</v>
          </cell>
          <cell r="GE73">
            <v>18.175000000000001</v>
          </cell>
          <cell r="GF73">
            <v>0</v>
          </cell>
          <cell r="GG73">
            <v>0</v>
          </cell>
          <cell r="GH73">
            <v>112</v>
          </cell>
          <cell r="GI73">
            <v>0</v>
          </cell>
          <cell r="GJ73">
            <v>112</v>
          </cell>
          <cell r="GK73">
            <v>514.82344348999948</v>
          </cell>
          <cell r="GL73">
            <v>0</v>
          </cell>
          <cell r="GM73">
            <v>0</v>
          </cell>
          <cell r="GN73">
            <v>0</v>
          </cell>
          <cell r="GO73">
            <v>59.307000000000002</v>
          </cell>
          <cell r="GP73">
            <v>59.307000000000002</v>
          </cell>
          <cell r="GQ73">
            <v>0</v>
          </cell>
          <cell r="GR73">
            <v>0</v>
          </cell>
          <cell r="GS73">
            <v>1</v>
          </cell>
          <cell r="GT73">
            <v>0</v>
          </cell>
          <cell r="GU73">
            <v>1</v>
          </cell>
          <cell r="GV73">
            <v>475.62674384858701</v>
          </cell>
          <cell r="GW73">
            <v>0</v>
          </cell>
          <cell r="GX73">
            <v>0</v>
          </cell>
          <cell r="GY73">
            <v>0</v>
          </cell>
          <cell r="GZ73">
            <v>53</v>
          </cell>
          <cell r="HA73">
            <v>53</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39.196699641412465</v>
          </cell>
          <cell r="ID73">
            <v>0</v>
          </cell>
          <cell r="IE73">
            <v>0</v>
          </cell>
          <cell r="IF73">
            <v>0</v>
          </cell>
          <cell r="IG73">
            <v>0</v>
          </cell>
          <cell r="IH73">
            <v>6.3069999999999995</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104.98333589000001</v>
          </cell>
          <cell r="IZ73">
            <v>0</v>
          </cell>
          <cell r="JA73">
            <v>0</v>
          </cell>
          <cell r="JB73">
            <v>0</v>
          </cell>
          <cell r="JC73">
            <v>4.1915000000000004</v>
          </cell>
          <cell r="JD73">
            <v>4.1915000000000004</v>
          </cell>
          <cell r="JE73">
            <v>0</v>
          </cell>
          <cell r="JF73">
            <v>0</v>
          </cell>
          <cell r="JG73">
            <v>3</v>
          </cell>
          <cell r="JH73">
            <v>0</v>
          </cell>
          <cell r="JI73">
            <v>3</v>
          </cell>
          <cell r="JJ73">
            <v>2.0477729099999999</v>
          </cell>
          <cell r="JK73">
            <v>0</v>
          </cell>
          <cell r="JL73">
            <v>0</v>
          </cell>
          <cell r="JM73">
            <v>0</v>
          </cell>
          <cell r="JN73">
            <v>0.73250000000000004</v>
          </cell>
          <cell r="JO73">
            <v>0.73250000000000004</v>
          </cell>
          <cell r="JP73">
            <v>0</v>
          </cell>
          <cell r="JQ73">
            <v>0</v>
          </cell>
          <cell r="JR73">
            <v>0</v>
          </cell>
          <cell r="JS73">
            <v>0</v>
          </cell>
          <cell r="JT73">
            <v>0</v>
          </cell>
          <cell r="JU73">
            <v>102.93556298</v>
          </cell>
          <cell r="JV73">
            <v>0</v>
          </cell>
          <cell r="JW73">
            <v>0</v>
          </cell>
          <cell r="JX73">
            <v>0</v>
          </cell>
          <cell r="JY73">
            <v>3.4590000000000001</v>
          </cell>
          <cell r="JZ73">
            <v>3.4590000000000001</v>
          </cell>
          <cell r="KA73">
            <v>0</v>
          </cell>
          <cell r="KB73">
            <v>0</v>
          </cell>
          <cell r="KC73">
            <v>3</v>
          </cell>
          <cell r="KD73">
            <v>0</v>
          </cell>
          <cell r="KE73">
            <v>3</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0</v>
          </cell>
          <cell r="OM73">
            <v>0</v>
          </cell>
          <cell r="ON73">
            <v>0</v>
          </cell>
          <cell r="OO73">
            <v>0</v>
          </cell>
          <cell r="OP73">
            <v>0</v>
          </cell>
          <cell r="OR73">
            <v>0</v>
          </cell>
          <cell r="OT73">
            <v>2031.6875938646697</v>
          </cell>
        </row>
        <row r="74">
          <cell r="A74" t="str">
            <v>Г</v>
          </cell>
          <cell r="B74" t="str">
            <v>1.3.1</v>
          </cell>
          <cell r="C74" t="str">
            <v>Инвестиционные проекты, предусмотренные схемой и программой развития Единой энергетической системы России, всего, в том числе:</v>
          </cell>
          <cell r="D74" t="str">
            <v>Г</v>
          </cell>
          <cell r="E74">
            <v>0</v>
          </cell>
          <cell r="H74">
            <v>0</v>
          </cell>
          <cell r="J74">
            <v>852.29004287199996</v>
          </cell>
          <cell r="K74">
            <v>0</v>
          </cell>
          <cell r="L74">
            <v>852.29004287199996</v>
          </cell>
          <cell r="M74">
            <v>0</v>
          </cell>
          <cell r="N74">
            <v>0</v>
          </cell>
          <cell r="O74">
            <v>75.508838269152477</v>
          </cell>
          <cell r="P74">
            <v>178.17639041999999</v>
          </cell>
          <cell r="Q74">
            <v>598.60481432284746</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t="str">
            <v/>
          </cell>
          <cell r="BC74" t="str">
            <v/>
          </cell>
          <cell r="BD74" t="str">
            <v/>
          </cell>
          <cell r="BE74" t="str">
            <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t="str">
            <v/>
          </cell>
          <cell r="CR74" t="str">
            <v/>
          </cell>
          <cell r="CS74" t="str">
            <v/>
          </cell>
          <cell r="CT74" t="str">
            <v/>
          </cell>
          <cell r="CU74">
            <v>0</v>
          </cell>
          <cell r="CX74">
            <v>3812.2178934788185</v>
          </cell>
          <cell r="CY74">
            <v>572.7289210797162</v>
          </cell>
          <cell r="CZ74">
            <v>1552.4358180467182</v>
          </cell>
          <cell r="DA74">
            <v>1396.6332410204841</v>
          </cell>
          <cell r="DB74">
            <v>351.73938608438334</v>
          </cell>
          <cell r="DE74">
            <v>0</v>
          </cell>
          <cell r="DG74">
            <v>606.57616354999993</v>
          </cell>
          <cell r="DH74">
            <v>0</v>
          </cell>
          <cell r="DI74">
            <v>606.57616354999993</v>
          </cell>
          <cell r="DJ74">
            <v>38.906113530000006</v>
          </cell>
          <cell r="DK74">
            <v>197.33895278</v>
          </cell>
          <cell r="DL74">
            <v>344.75768944999993</v>
          </cell>
          <cell r="DM74">
            <v>25.573407790000001</v>
          </cell>
          <cell r="DN74">
            <v>277.00832313952753</v>
          </cell>
          <cell r="DS74">
            <v>142.68802315457594</v>
          </cell>
          <cell r="DT74">
            <v>56.493174655273869</v>
          </cell>
          <cell r="DU74">
            <v>49.232590688265262</v>
          </cell>
          <cell r="DV74">
            <v>28.594534641412469</v>
          </cell>
          <cell r="DW74">
            <v>49.232590688265262</v>
          </cell>
          <cell r="DX74" t="str">
            <v/>
          </cell>
          <cell r="DY74" t="str">
            <v/>
          </cell>
          <cell r="DZ74" t="str">
            <v/>
          </cell>
          <cell r="EA74" t="str">
            <v/>
          </cell>
          <cell r="EB74">
            <v>0</v>
          </cell>
          <cell r="EC74">
            <v>870.93788626000003</v>
          </cell>
          <cell r="ED74">
            <v>346.03663713000003</v>
          </cell>
          <cell r="EE74">
            <v>488.22764986999994</v>
          </cell>
          <cell r="EF74">
            <v>24.389055679999998</v>
          </cell>
          <cell r="EG74">
            <v>12.284543580000001</v>
          </cell>
          <cell r="EH74">
            <v>323.89559782000003</v>
          </cell>
          <cell r="EI74">
            <v>224.59279934</v>
          </cell>
          <cell r="EJ74">
            <v>95.952902250000008</v>
          </cell>
          <cell r="EK74">
            <v>0</v>
          </cell>
          <cell r="EL74">
            <v>3.3498962299999997</v>
          </cell>
          <cell r="EM74">
            <v>547.04228843999999</v>
          </cell>
          <cell r="EN74">
            <v>121.44383779</v>
          </cell>
          <cell r="EO74">
            <v>392.27474761999997</v>
          </cell>
          <cell r="EP74">
            <v>24.389055679999998</v>
          </cell>
          <cell r="EQ74">
            <v>8.9346473500000005</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t="str">
            <v/>
          </cell>
          <cell r="FH74" t="str">
            <v/>
          </cell>
          <cell r="FI74" t="str">
            <v/>
          </cell>
          <cell r="FJ74" t="str">
            <v/>
          </cell>
          <cell r="FK74">
            <v>0</v>
          </cell>
          <cell r="FN74">
            <v>3102.5564480438834</v>
          </cell>
          <cell r="FO74">
            <v>0</v>
          </cell>
          <cell r="FP74">
            <v>175.58</v>
          </cell>
          <cell r="FQ74">
            <v>0</v>
          </cell>
          <cell r="FR74">
            <v>697.62100000000009</v>
          </cell>
          <cell r="FS74">
            <v>695.62100000000009</v>
          </cell>
          <cell r="FT74">
            <v>2</v>
          </cell>
          <cell r="FU74">
            <v>0</v>
          </cell>
          <cell r="FV74">
            <v>162</v>
          </cell>
          <cell r="FW74">
            <v>0</v>
          </cell>
          <cell r="FX74">
            <v>162</v>
          </cell>
          <cell r="FZ74">
            <v>604.26295830000004</v>
          </cell>
          <cell r="GA74">
            <v>0</v>
          </cell>
          <cell r="GB74">
            <v>10.842000000000002</v>
          </cell>
          <cell r="GC74">
            <v>0</v>
          </cell>
          <cell r="GD74">
            <v>18.175000000000001</v>
          </cell>
          <cell r="GE74">
            <v>18.175000000000001</v>
          </cell>
          <cell r="GF74">
            <v>0</v>
          </cell>
          <cell r="GG74">
            <v>0</v>
          </cell>
          <cell r="GH74">
            <v>112</v>
          </cell>
          <cell r="GI74">
            <v>0</v>
          </cell>
          <cell r="GJ74">
            <v>112</v>
          </cell>
          <cell r="GK74">
            <v>514.82344348999948</v>
          </cell>
          <cell r="GL74">
            <v>0</v>
          </cell>
          <cell r="GM74">
            <v>0</v>
          </cell>
          <cell r="GN74">
            <v>0</v>
          </cell>
          <cell r="GO74">
            <v>59.307000000000002</v>
          </cell>
          <cell r="GP74">
            <v>59.307000000000002</v>
          </cell>
          <cell r="GQ74">
            <v>0</v>
          </cell>
          <cell r="GR74">
            <v>0</v>
          </cell>
          <cell r="GS74">
            <v>1</v>
          </cell>
          <cell r="GT74">
            <v>0</v>
          </cell>
          <cell r="GU74">
            <v>1</v>
          </cell>
          <cell r="GV74">
            <v>475.62674384858701</v>
          </cell>
          <cell r="GW74">
            <v>0</v>
          </cell>
          <cell r="GX74">
            <v>0</v>
          </cell>
          <cell r="GY74">
            <v>0</v>
          </cell>
          <cell r="GZ74">
            <v>53</v>
          </cell>
          <cell r="HA74">
            <v>53</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39.196699641412465</v>
          </cell>
          <cell r="ID74">
            <v>0</v>
          </cell>
          <cell r="IE74">
            <v>0</v>
          </cell>
          <cell r="IF74">
            <v>0</v>
          </cell>
          <cell r="IG74">
            <v>0</v>
          </cell>
          <cell r="IH74">
            <v>6.3069999999999995</v>
          </cell>
          <cell r="II74">
            <v>0</v>
          </cell>
          <cell r="IJ74">
            <v>0</v>
          </cell>
          <cell r="IK74">
            <v>0</v>
          </cell>
          <cell r="IL74">
            <v>0</v>
          </cell>
          <cell r="IM74">
            <v>0</v>
          </cell>
          <cell r="IN74">
            <v>0</v>
          </cell>
          <cell r="IO74">
            <v>0</v>
          </cell>
          <cell r="IP74">
            <v>0</v>
          </cell>
          <cell r="IQ74">
            <v>0</v>
          </cell>
          <cell r="IR74">
            <v>0</v>
          </cell>
          <cell r="IS74">
            <v>0</v>
          </cell>
          <cell r="IT74">
            <v>0</v>
          </cell>
          <cell r="IU74">
            <v>0</v>
          </cell>
          <cell r="IV74">
            <v>0</v>
          </cell>
          <cell r="IW74">
            <v>0</v>
          </cell>
          <cell r="IX74">
            <v>0</v>
          </cell>
          <cell r="IY74">
            <v>104.98333589000001</v>
          </cell>
          <cell r="IZ74">
            <v>0</v>
          </cell>
          <cell r="JA74">
            <v>0</v>
          </cell>
          <cell r="JB74">
            <v>0</v>
          </cell>
          <cell r="JC74">
            <v>4.1915000000000004</v>
          </cell>
          <cell r="JD74">
            <v>4.1915000000000004</v>
          </cell>
          <cell r="JE74">
            <v>0</v>
          </cell>
          <cell r="JF74">
            <v>0</v>
          </cell>
          <cell r="JG74">
            <v>3</v>
          </cell>
          <cell r="JH74">
            <v>0</v>
          </cell>
          <cell r="JI74">
            <v>3</v>
          </cell>
          <cell r="JJ74">
            <v>2.0477729099999999</v>
          </cell>
          <cell r="JK74">
            <v>0</v>
          </cell>
          <cell r="JL74">
            <v>0</v>
          </cell>
          <cell r="JM74">
            <v>0</v>
          </cell>
          <cell r="JN74">
            <v>0.73250000000000004</v>
          </cell>
          <cell r="JO74">
            <v>0.73250000000000004</v>
          </cell>
          <cell r="JP74">
            <v>0</v>
          </cell>
          <cell r="JQ74">
            <v>0</v>
          </cell>
          <cell r="JR74">
            <v>0</v>
          </cell>
          <cell r="JS74">
            <v>0</v>
          </cell>
          <cell r="JT74">
            <v>0</v>
          </cell>
          <cell r="JU74">
            <v>102.93556298</v>
          </cell>
          <cell r="JV74">
            <v>0</v>
          </cell>
          <cell r="JW74">
            <v>0</v>
          </cell>
          <cell r="JX74">
            <v>0</v>
          </cell>
          <cell r="JY74">
            <v>3.4590000000000001</v>
          </cell>
          <cell r="JZ74">
            <v>3.4590000000000001</v>
          </cell>
          <cell r="KA74">
            <v>0</v>
          </cell>
          <cell r="KB74">
            <v>0</v>
          </cell>
          <cell r="KC74">
            <v>3</v>
          </cell>
          <cell r="KD74">
            <v>0</v>
          </cell>
          <cell r="KE74">
            <v>3</v>
          </cell>
          <cell r="KF74">
            <v>0</v>
          </cell>
          <cell r="KG74">
            <v>0</v>
          </cell>
          <cell r="KH74">
            <v>0</v>
          </cell>
          <cell r="KI74">
            <v>0</v>
          </cell>
          <cell r="KJ74">
            <v>0</v>
          </cell>
          <cell r="KK74">
            <v>0</v>
          </cell>
          <cell r="KL74">
            <v>0</v>
          </cell>
          <cell r="KM74">
            <v>0</v>
          </cell>
          <cell r="KN74">
            <v>0</v>
          </cell>
          <cell r="KO74">
            <v>0</v>
          </cell>
          <cell r="KP74">
            <v>0</v>
          </cell>
          <cell r="KQ74">
            <v>0</v>
          </cell>
          <cell r="KR74">
            <v>0</v>
          </cell>
          <cell r="KS74">
            <v>0</v>
          </cell>
          <cell r="KT74">
            <v>0</v>
          </cell>
          <cell r="KU74">
            <v>0</v>
          </cell>
          <cell r="KV74">
            <v>0</v>
          </cell>
          <cell r="KW74">
            <v>0</v>
          </cell>
          <cell r="KX74">
            <v>0</v>
          </cell>
          <cell r="KY74">
            <v>0</v>
          </cell>
          <cell r="KZ74">
            <v>0</v>
          </cell>
          <cell r="LA74">
            <v>0</v>
          </cell>
          <cell r="LB74">
            <v>0</v>
          </cell>
          <cell r="LC74">
            <v>0</v>
          </cell>
          <cell r="LD74">
            <v>0</v>
          </cell>
          <cell r="LE74">
            <v>0</v>
          </cell>
          <cell r="LF74">
            <v>0</v>
          </cell>
          <cell r="LG74">
            <v>0</v>
          </cell>
          <cell r="LH74">
            <v>0</v>
          </cell>
          <cell r="LI74">
            <v>0</v>
          </cell>
          <cell r="LJ74">
            <v>0</v>
          </cell>
          <cell r="LK74">
            <v>0</v>
          </cell>
          <cell r="LL74">
            <v>0</v>
          </cell>
          <cell r="LQ74">
            <v>0</v>
          </cell>
          <cell r="LR74">
            <v>0</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v>0</v>
          </cell>
          <cell r="OM74">
            <v>0</v>
          </cell>
          <cell r="ON74">
            <v>0</v>
          </cell>
          <cell r="OO74">
            <v>0</v>
          </cell>
          <cell r="OP74">
            <v>0</v>
          </cell>
          <cell r="OR74">
            <v>0</v>
          </cell>
          <cell r="OT74">
            <v>2031.6875938646697</v>
          </cell>
        </row>
        <row r="75">
          <cell r="A75" t="str">
            <v>Г</v>
          </cell>
          <cell r="B75" t="str">
            <v>1.3.2</v>
          </cell>
          <cell r="C75" t="str">
            <v>Инвестиционные проекты, предусмотренные схемой и программой развития субъекта Российской Федерации, всего, в том числе:</v>
          </cell>
          <cell r="D75" t="str">
            <v>Г</v>
          </cell>
          <cell r="E75">
            <v>0</v>
          </cell>
          <cell r="H75">
            <v>0</v>
          </cell>
          <cell r="J75">
            <v>852.29004287199996</v>
          </cell>
          <cell r="K75">
            <v>0</v>
          </cell>
          <cell r="L75">
            <v>852.29004287199996</v>
          </cell>
          <cell r="M75">
            <v>0</v>
          </cell>
          <cell r="N75">
            <v>0</v>
          </cell>
          <cell r="O75">
            <v>75.508838269152477</v>
          </cell>
          <cell r="P75">
            <v>178.17639041999999</v>
          </cell>
          <cell r="Q75">
            <v>598.60481432284746</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t="str">
            <v/>
          </cell>
          <cell r="BC75" t="str">
            <v/>
          </cell>
          <cell r="BD75" t="str">
            <v/>
          </cell>
          <cell r="BE75" t="str">
            <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v>0</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t="str">
            <v/>
          </cell>
          <cell r="CR75" t="str">
            <v/>
          </cell>
          <cell r="CS75" t="str">
            <v/>
          </cell>
          <cell r="CT75" t="str">
            <v/>
          </cell>
          <cell r="CU75">
            <v>0</v>
          </cell>
          <cell r="CX75">
            <v>3812.2178934788185</v>
          </cell>
          <cell r="CY75">
            <v>572.7289210797162</v>
          </cell>
          <cell r="CZ75">
            <v>1552.4358180467182</v>
          </cell>
          <cell r="DA75">
            <v>1396.6332410204841</v>
          </cell>
          <cell r="DB75">
            <v>351.73938608438334</v>
          </cell>
          <cell r="DE75">
            <v>0</v>
          </cell>
          <cell r="DG75">
            <v>606.57616354999993</v>
          </cell>
          <cell r="DH75">
            <v>0</v>
          </cell>
          <cell r="DI75">
            <v>606.57616354999993</v>
          </cell>
          <cell r="DJ75">
            <v>38.906113530000006</v>
          </cell>
          <cell r="DK75">
            <v>197.33895278</v>
          </cell>
          <cell r="DL75">
            <v>344.75768944999993</v>
          </cell>
          <cell r="DM75">
            <v>25.573407790000001</v>
          </cell>
          <cell r="DN75">
            <v>277.00832313952753</v>
          </cell>
          <cell r="DS75">
            <v>142.68802315457594</v>
          </cell>
          <cell r="DT75">
            <v>56.493174655273869</v>
          </cell>
          <cell r="DU75">
            <v>49.232590688265262</v>
          </cell>
          <cell r="DV75">
            <v>28.594534641412469</v>
          </cell>
          <cell r="DW75">
            <v>49.232590688265262</v>
          </cell>
          <cell r="DX75" t="str">
            <v/>
          </cell>
          <cell r="DY75" t="str">
            <v/>
          </cell>
          <cell r="DZ75" t="str">
            <v/>
          </cell>
          <cell r="EA75" t="str">
            <v/>
          </cell>
          <cell r="EB75">
            <v>0</v>
          </cell>
          <cell r="EC75">
            <v>870.93788626000003</v>
          </cell>
          <cell r="ED75">
            <v>346.03663713000003</v>
          </cell>
          <cell r="EE75">
            <v>488.22764986999994</v>
          </cell>
          <cell r="EF75">
            <v>24.389055679999998</v>
          </cell>
          <cell r="EG75">
            <v>12.284543580000001</v>
          </cell>
          <cell r="EH75">
            <v>323.89559782000003</v>
          </cell>
          <cell r="EI75">
            <v>224.59279934</v>
          </cell>
          <cell r="EJ75">
            <v>95.952902250000008</v>
          </cell>
          <cell r="EK75">
            <v>0</v>
          </cell>
          <cell r="EL75">
            <v>3.3498962299999997</v>
          </cell>
          <cell r="EM75">
            <v>547.04228843999999</v>
          </cell>
          <cell r="EN75">
            <v>121.44383779</v>
          </cell>
          <cell r="EO75">
            <v>392.27474761999997</v>
          </cell>
          <cell r="EP75">
            <v>24.389055679999998</v>
          </cell>
          <cell r="EQ75">
            <v>8.9346473500000005</v>
          </cell>
          <cell r="ER75">
            <v>0</v>
          </cell>
          <cell r="ES75">
            <v>0</v>
          </cell>
          <cell r="ET75">
            <v>0</v>
          </cell>
          <cell r="EU75">
            <v>0</v>
          </cell>
          <cell r="EV75">
            <v>0</v>
          </cell>
          <cell r="EW75">
            <v>0</v>
          </cell>
          <cell r="EX75">
            <v>0</v>
          </cell>
          <cell r="EY75">
            <v>0</v>
          </cell>
          <cell r="EZ75">
            <v>0</v>
          </cell>
          <cell r="FA75">
            <v>0</v>
          </cell>
          <cell r="FB75">
            <v>0</v>
          </cell>
          <cell r="FC75">
            <v>0</v>
          </cell>
          <cell r="FD75">
            <v>0</v>
          </cell>
          <cell r="FE75">
            <v>0</v>
          </cell>
          <cell r="FF75">
            <v>0</v>
          </cell>
          <cell r="FG75" t="str">
            <v/>
          </cell>
          <cell r="FH75" t="str">
            <v/>
          </cell>
          <cell r="FI75" t="str">
            <v/>
          </cell>
          <cell r="FJ75" t="str">
            <v/>
          </cell>
          <cell r="FK75">
            <v>0</v>
          </cell>
          <cell r="FN75">
            <v>3102.5564480438834</v>
          </cell>
          <cell r="FO75">
            <v>0</v>
          </cell>
          <cell r="FP75">
            <v>175.58</v>
          </cell>
          <cell r="FQ75">
            <v>0</v>
          </cell>
          <cell r="FR75">
            <v>697.62100000000009</v>
          </cell>
          <cell r="FS75">
            <v>695.62100000000009</v>
          </cell>
          <cell r="FT75">
            <v>2</v>
          </cell>
          <cell r="FU75">
            <v>0</v>
          </cell>
          <cell r="FV75">
            <v>162</v>
          </cell>
          <cell r="FW75">
            <v>0</v>
          </cell>
          <cell r="FX75">
            <v>162</v>
          </cell>
          <cell r="FZ75">
            <v>604.26295830000004</v>
          </cell>
          <cell r="GA75">
            <v>0</v>
          </cell>
          <cell r="GB75">
            <v>10.842000000000002</v>
          </cell>
          <cell r="GC75">
            <v>0</v>
          </cell>
          <cell r="GD75">
            <v>18.175000000000001</v>
          </cell>
          <cell r="GE75">
            <v>18.175000000000001</v>
          </cell>
          <cell r="GF75">
            <v>0</v>
          </cell>
          <cell r="GG75">
            <v>0</v>
          </cell>
          <cell r="GH75">
            <v>112</v>
          </cell>
          <cell r="GI75">
            <v>0</v>
          </cell>
          <cell r="GJ75">
            <v>112</v>
          </cell>
          <cell r="GK75">
            <v>514.82344348999948</v>
          </cell>
          <cell r="GL75">
            <v>0</v>
          </cell>
          <cell r="GM75">
            <v>0</v>
          </cell>
          <cell r="GN75">
            <v>0</v>
          </cell>
          <cell r="GO75">
            <v>59.307000000000002</v>
          </cell>
          <cell r="GP75">
            <v>59.307000000000002</v>
          </cell>
          <cell r="GQ75">
            <v>0</v>
          </cell>
          <cell r="GR75">
            <v>0</v>
          </cell>
          <cell r="GS75">
            <v>1</v>
          </cell>
          <cell r="GT75">
            <v>0</v>
          </cell>
          <cell r="GU75">
            <v>1</v>
          </cell>
          <cell r="GV75">
            <v>475.62674384858701</v>
          </cell>
          <cell r="GW75">
            <v>0</v>
          </cell>
          <cell r="GX75">
            <v>0</v>
          </cell>
          <cell r="GY75">
            <v>0</v>
          </cell>
          <cell r="GZ75">
            <v>53</v>
          </cell>
          <cell r="HA75">
            <v>53</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39.196699641412465</v>
          </cell>
          <cell r="ID75">
            <v>0</v>
          </cell>
          <cell r="IE75">
            <v>0</v>
          </cell>
          <cell r="IF75">
            <v>0</v>
          </cell>
          <cell r="IG75">
            <v>0</v>
          </cell>
          <cell r="IH75">
            <v>6.3069999999999995</v>
          </cell>
          <cell r="II75">
            <v>0</v>
          </cell>
          <cell r="IJ75">
            <v>0</v>
          </cell>
          <cell r="IK75">
            <v>0</v>
          </cell>
          <cell r="IL75">
            <v>0</v>
          </cell>
          <cell r="IM75">
            <v>0</v>
          </cell>
          <cell r="IN75">
            <v>0</v>
          </cell>
          <cell r="IO75">
            <v>0</v>
          </cell>
          <cell r="IP75">
            <v>0</v>
          </cell>
          <cell r="IQ75">
            <v>0</v>
          </cell>
          <cell r="IR75">
            <v>0</v>
          </cell>
          <cell r="IS75">
            <v>0</v>
          </cell>
          <cell r="IT75">
            <v>0</v>
          </cell>
          <cell r="IU75">
            <v>0</v>
          </cell>
          <cell r="IV75">
            <v>0</v>
          </cell>
          <cell r="IW75">
            <v>0</v>
          </cell>
          <cell r="IX75">
            <v>0</v>
          </cell>
          <cell r="IY75">
            <v>104.98333589000001</v>
          </cell>
          <cell r="IZ75">
            <v>0</v>
          </cell>
          <cell r="JA75">
            <v>0</v>
          </cell>
          <cell r="JB75">
            <v>0</v>
          </cell>
          <cell r="JC75">
            <v>4.1915000000000004</v>
          </cell>
          <cell r="JD75">
            <v>4.1915000000000004</v>
          </cell>
          <cell r="JE75">
            <v>0</v>
          </cell>
          <cell r="JF75">
            <v>0</v>
          </cell>
          <cell r="JG75">
            <v>3</v>
          </cell>
          <cell r="JH75">
            <v>0</v>
          </cell>
          <cell r="JI75">
            <v>3</v>
          </cell>
          <cell r="JJ75">
            <v>2.0477729099999999</v>
          </cell>
          <cell r="JK75">
            <v>0</v>
          </cell>
          <cell r="JL75">
            <v>0</v>
          </cell>
          <cell r="JM75">
            <v>0</v>
          </cell>
          <cell r="JN75">
            <v>0.73250000000000004</v>
          </cell>
          <cell r="JO75">
            <v>0.73250000000000004</v>
          </cell>
          <cell r="JP75">
            <v>0</v>
          </cell>
          <cell r="JQ75">
            <v>0</v>
          </cell>
          <cell r="JR75">
            <v>0</v>
          </cell>
          <cell r="JS75">
            <v>0</v>
          </cell>
          <cell r="JT75">
            <v>0</v>
          </cell>
          <cell r="JU75">
            <v>102.93556298</v>
          </cell>
          <cell r="JV75">
            <v>0</v>
          </cell>
          <cell r="JW75">
            <v>0</v>
          </cell>
          <cell r="JX75">
            <v>0</v>
          </cell>
          <cell r="JY75">
            <v>3.4590000000000001</v>
          </cell>
          <cell r="JZ75">
            <v>3.4590000000000001</v>
          </cell>
          <cell r="KA75">
            <v>0</v>
          </cell>
          <cell r="KB75">
            <v>0</v>
          </cell>
          <cell r="KC75">
            <v>3</v>
          </cell>
          <cell r="KD75">
            <v>0</v>
          </cell>
          <cell r="KE75">
            <v>3</v>
          </cell>
          <cell r="KF75">
            <v>0</v>
          </cell>
          <cell r="KG75">
            <v>0</v>
          </cell>
          <cell r="KH75">
            <v>0</v>
          </cell>
          <cell r="KI75">
            <v>0</v>
          </cell>
          <cell r="KJ75">
            <v>0</v>
          </cell>
          <cell r="KK75">
            <v>0</v>
          </cell>
          <cell r="KL75">
            <v>0</v>
          </cell>
          <cell r="KM75">
            <v>0</v>
          </cell>
          <cell r="KN75">
            <v>0</v>
          </cell>
          <cell r="KO75">
            <v>0</v>
          </cell>
          <cell r="KP75">
            <v>0</v>
          </cell>
          <cell r="KQ75">
            <v>0</v>
          </cell>
          <cell r="KR75">
            <v>0</v>
          </cell>
          <cell r="KS75">
            <v>0</v>
          </cell>
          <cell r="KT75">
            <v>0</v>
          </cell>
          <cell r="KU75">
            <v>0</v>
          </cell>
          <cell r="KV75">
            <v>0</v>
          </cell>
          <cell r="KW75">
            <v>0</v>
          </cell>
          <cell r="KX75">
            <v>0</v>
          </cell>
          <cell r="KY75">
            <v>0</v>
          </cell>
          <cell r="KZ75">
            <v>0</v>
          </cell>
          <cell r="LA75">
            <v>0</v>
          </cell>
          <cell r="LB75">
            <v>0</v>
          </cell>
          <cell r="LC75">
            <v>0</v>
          </cell>
          <cell r="LD75">
            <v>0</v>
          </cell>
          <cell r="LE75">
            <v>0</v>
          </cell>
          <cell r="LF75">
            <v>0</v>
          </cell>
          <cell r="LG75">
            <v>0</v>
          </cell>
          <cell r="LH75">
            <v>0</v>
          </cell>
          <cell r="LI75">
            <v>0</v>
          </cell>
          <cell r="LJ75">
            <v>0</v>
          </cell>
          <cell r="LK75">
            <v>0</v>
          </cell>
          <cell r="LL75">
            <v>0</v>
          </cell>
          <cell r="LQ75">
            <v>0</v>
          </cell>
          <cell r="LR75">
            <v>0</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v>0</v>
          </cell>
          <cell r="OM75">
            <v>0</v>
          </cell>
          <cell r="ON75">
            <v>0</v>
          </cell>
          <cell r="OO75">
            <v>0</v>
          </cell>
          <cell r="OP75">
            <v>0</v>
          </cell>
          <cell r="OR75">
            <v>0</v>
          </cell>
          <cell r="OT75">
            <v>2031.6875938646697</v>
          </cell>
        </row>
        <row r="76">
          <cell r="A76" t="str">
            <v>Г</v>
          </cell>
          <cell r="B76" t="str">
            <v>1.4</v>
          </cell>
          <cell r="C76" t="str">
            <v>Прочее новое строительство объектов электросетевого хозяйства, всего, в том числе:</v>
          </cell>
          <cell r="D76" t="str">
            <v>Г</v>
          </cell>
          <cell r="E76">
            <v>0</v>
          </cell>
          <cell r="H76">
            <v>0</v>
          </cell>
          <cell r="J76">
            <v>852.29004287199996</v>
          </cell>
          <cell r="K76">
            <v>0</v>
          </cell>
          <cell r="L76">
            <v>852.29004287199996</v>
          </cell>
          <cell r="M76">
            <v>0</v>
          </cell>
          <cell r="N76">
            <v>0</v>
          </cell>
          <cell r="O76">
            <v>75.508838269152477</v>
          </cell>
          <cell r="P76">
            <v>178.17639041999999</v>
          </cell>
          <cell r="Q76">
            <v>598.60481432284746</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t="str">
            <v/>
          </cell>
          <cell r="BC76" t="str">
            <v/>
          </cell>
          <cell r="BD76" t="str">
            <v/>
          </cell>
          <cell r="BE76" t="str">
            <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t="str">
            <v/>
          </cell>
          <cell r="CR76" t="str">
            <v/>
          </cell>
          <cell r="CS76" t="str">
            <v/>
          </cell>
          <cell r="CT76" t="str">
            <v/>
          </cell>
          <cell r="CU76">
            <v>0</v>
          </cell>
          <cell r="CX76">
            <v>3812.2178934788185</v>
          </cell>
          <cell r="CY76">
            <v>572.7289210797162</v>
          </cell>
          <cell r="CZ76">
            <v>1552.4358180467182</v>
          </cell>
          <cell r="DA76">
            <v>1396.6332410204841</v>
          </cell>
          <cell r="DB76">
            <v>351.73938608438334</v>
          </cell>
          <cell r="DE76">
            <v>0</v>
          </cell>
          <cell r="DG76">
            <v>606.57616354999993</v>
          </cell>
          <cell r="DH76">
            <v>0</v>
          </cell>
          <cell r="DI76">
            <v>606.57616354999993</v>
          </cell>
          <cell r="DJ76">
            <v>38.906113530000006</v>
          </cell>
          <cell r="DK76">
            <v>197.33895278</v>
          </cell>
          <cell r="DL76">
            <v>344.75768944999993</v>
          </cell>
          <cell r="DM76">
            <v>25.573407790000001</v>
          </cell>
          <cell r="DN76">
            <v>277.00832313952753</v>
          </cell>
          <cell r="DS76">
            <v>142.68802315457594</v>
          </cell>
          <cell r="DT76">
            <v>56.493174655273869</v>
          </cell>
          <cell r="DU76">
            <v>49.232590688265262</v>
          </cell>
          <cell r="DV76">
            <v>28.594534641412469</v>
          </cell>
          <cell r="DW76">
            <v>49.232590688265262</v>
          </cell>
          <cell r="DX76" t="str">
            <v/>
          </cell>
          <cell r="DY76" t="str">
            <v/>
          </cell>
          <cell r="DZ76" t="str">
            <v/>
          </cell>
          <cell r="EA76" t="str">
            <v/>
          </cell>
          <cell r="EB76">
            <v>0</v>
          </cell>
          <cell r="EC76">
            <v>870.93788626000003</v>
          </cell>
          <cell r="ED76">
            <v>346.03663713000003</v>
          </cell>
          <cell r="EE76">
            <v>488.22764986999994</v>
          </cell>
          <cell r="EF76">
            <v>24.389055679999998</v>
          </cell>
          <cell r="EG76">
            <v>12.284543580000001</v>
          </cell>
          <cell r="EH76">
            <v>323.89559782000003</v>
          </cell>
          <cell r="EI76">
            <v>224.59279934</v>
          </cell>
          <cell r="EJ76">
            <v>95.952902250000008</v>
          </cell>
          <cell r="EK76">
            <v>0</v>
          </cell>
          <cell r="EL76">
            <v>3.3498962299999997</v>
          </cell>
          <cell r="EM76">
            <v>547.04228843999999</v>
          </cell>
          <cell r="EN76">
            <v>121.44383779</v>
          </cell>
          <cell r="EO76">
            <v>392.27474761999997</v>
          </cell>
          <cell r="EP76">
            <v>24.389055679999998</v>
          </cell>
          <cell r="EQ76">
            <v>8.9346473500000005</v>
          </cell>
          <cell r="ER76">
            <v>0</v>
          </cell>
          <cell r="ES76">
            <v>0</v>
          </cell>
          <cell r="ET76">
            <v>0</v>
          </cell>
          <cell r="EU76">
            <v>0</v>
          </cell>
          <cell r="EV76">
            <v>0</v>
          </cell>
          <cell r="EW76">
            <v>0</v>
          </cell>
          <cell r="EX76">
            <v>0</v>
          </cell>
          <cell r="EY76">
            <v>0</v>
          </cell>
          <cell r="EZ76">
            <v>0</v>
          </cell>
          <cell r="FA76">
            <v>0</v>
          </cell>
          <cell r="FB76">
            <v>0</v>
          </cell>
          <cell r="FC76">
            <v>0</v>
          </cell>
          <cell r="FD76">
            <v>0</v>
          </cell>
          <cell r="FE76">
            <v>0</v>
          </cell>
          <cell r="FF76">
            <v>0</v>
          </cell>
          <cell r="FG76" t="str">
            <v/>
          </cell>
          <cell r="FH76" t="str">
            <v/>
          </cell>
          <cell r="FI76" t="str">
            <v/>
          </cell>
          <cell r="FJ76" t="str">
            <v/>
          </cell>
          <cell r="FK76">
            <v>0</v>
          </cell>
          <cell r="FN76">
            <v>3102.5564480438834</v>
          </cell>
          <cell r="FO76">
            <v>0</v>
          </cell>
          <cell r="FP76">
            <v>175.58</v>
          </cell>
          <cell r="FQ76">
            <v>0</v>
          </cell>
          <cell r="FR76">
            <v>697.62100000000009</v>
          </cell>
          <cell r="FS76">
            <v>695.62100000000009</v>
          </cell>
          <cell r="FT76">
            <v>2</v>
          </cell>
          <cell r="FU76">
            <v>0</v>
          </cell>
          <cell r="FV76">
            <v>162</v>
          </cell>
          <cell r="FW76">
            <v>0</v>
          </cell>
          <cell r="FX76">
            <v>162</v>
          </cell>
          <cell r="FZ76">
            <v>604.26295830000004</v>
          </cell>
          <cell r="GA76">
            <v>0</v>
          </cell>
          <cell r="GB76">
            <v>10.842000000000002</v>
          </cell>
          <cell r="GC76">
            <v>0</v>
          </cell>
          <cell r="GD76">
            <v>18.175000000000001</v>
          </cell>
          <cell r="GE76">
            <v>18.175000000000001</v>
          </cell>
          <cell r="GF76">
            <v>0</v>
          </cell>
          <cell r="GG76">
            <v>0</v>
          </cell>
          <cell r="GH76">
            <v>112</v>
          </cell>
          <cell r="GI76">
            <v>0</v>
          </cell>
          <cell r="GJ76">
            <v>112</v>
          </cell>
          <cell r="GK76">
            <v>514.82344348999948</v>
          </cell>
          <cell r="GL76">
            <v>0</v>
          </cell>
          <cell r="GM76">
            <v>0</v>
          </cell>
          <cell r="GN76">
            <v>0</v>
          </cell>
          <cell r="GO76">
            <v>59.307000000000002</v>
          </cell>
          <cell r="GP76">
            <v>59.307000000000002</v>
          </cell>
          <cell r="GQ76">
            <v>0</v>
          </cell>
          <cell r="GR76">
            <v>0</v>
          </cell>
          <cell r="GS76">
            <v>1</v>
          </cell>
          <cell r="GT76">
            <v>0</v>
          </cell>
          <cell r="GU76">
            <v>1</v>
          </cell>
          <cell r="GV76">
            <v>475.62674384858701</v>
          </cell>
          <cell r="GW76">
            <v>0</v>
          </cell>
          <cell r="GX76">
            <v>0</v>
          </cell>
          <cell r="GY76">
            <v>0</v>
          </cell>
          <cell r="GZ76">
            <v>53</v>
          </cell>
          <cell r="HA76">
            <v>53</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39.196699641412465</v>
          </cell>
          <cell r="ID76">
            <v>0</v>
          </cell>
          <cell r="IE76">
            <v>0</v>
          </cell>
          <cell r="IF76">
            <v>0</v>
          </cell>
          <cell r="IG76">
            <v>0</v>
          </cell>
          <cell r="IH76">
            <v>6.3069999999999995</v>
          </cell>
          <cell r="II76">
            <v>0</v>
          </cell>
          <cell r="IJ76">
            <v>0</v>
          </cell>
          <cell r="IK76">
            <v>0</v>
          </cell>
          <cell r="IL76">
            <v>0</v>
          </cell>
          <cell r="IM76">
            <v>0</v>
          </cell>
          <cell r="IN76">
            <v>0</v>
          </cell>
          <cell r="IO76">
            <v>0</v>
          </cell>
          <cell r="IP76">
            <v>0</v>
          </cell>
          <cell r="IQ76">
            <v>0</v>
          </cell>
          <cell r="IR76">
            <v>0</v>
          </cell>
          <cell r="IS76">
            <v>0</v>
          </cell>
          <cell r="IT76">
            <v>0</v>
          </cell>
          <cell r="IU76">
            <v>0</v>
          </cell>
          <cell r="IV76">
            <v>0</v>
          </cell>
          <cell r="IW76">
            <v>0</v>
          </cell>
          <cell r="IX76">
            <v>0</v>
          </cell>
          <cell r="IY76">
            <v>104.98333589000001</v>
          </cell>
          <cell r="IZ76">
            <v>0</v>
          </cell>
          <cell r="JA76">
            <v>0</v>
          </cell>
          <cell r="JB76">
            <v>0</v>
          </cell>
          <cell r="JC76">
            <v>4.1915000000000004</v>
          </cell>
          <cell r="JD76">
            <v>4.1915000000000004</v>
          </cell>
          <cell r="JE76">
            <v>0</v>
          </cell>
          <cell r="JF76">
            <v>0</v>
          </cell>
          <cell r="JG76">
            <v>3</v>
          </cell>
          <cell r="JH76">
            <v>0</v>
          </cell>
          <cell r="JI76">
            <v>3</v>
          </cell>
          <cell r="JJ76">
            <v>2.0477729099999999</v>
          </cell>
          <cell r="JK76">
            <v>0</v>
          </cell>
          <cell r="JL76">
            <v>0</v>
          </cell>
          <cell r="JM76">
            <v>0</v>
          </cell>
          <cell r="JN76">
            <v>0.73250000000000004</v>
          </cell>
          <cell r="JO76">
            <v>0.73250000000000004</v>
          </cell>
          <cell r="JP76">
            <v>0</v>
          </cell>
          <cell r="JQ76">
            <v>0</v>
          </cell>
          <cell r="JR76">
            <v>0</v>
          </cell>
          <cell r="JS76">
            <v>0</v>
          </cell>
          <cell r="JT76">
            <v>0</v>
          </cell>
          <cell r="JU76">
            <v>102.93556298</v>
          </cell>
          <cell r="JV76">
            <v>0</v>
          </cell>
          <cell r="JW76">
            <v>0</v>
          </cell>
          <cell r="JX76">
            <v>0</v>
          </cell>
          <cell r="JY76">
            <v>3.4590000000000001</v>
          </cell>
          <cell r="JZ76">
            <v>3.4590000000000001</v>
          </cell>
          <cell r="KA76">
            <v>0</v>
          </cell>
          <cell r="KB76">
            <v>0</v>
          </cell>
          <cell r="KC76">
            <v>3</v>
          </cell>
          <cell r="KD76">
            <v>0</v>
          </cell>
          <cell r="KE76">
            <v>3</v>
          </cell>
          <cell r="KF76">
            <v>0</v>
          </cell>
          <cell r="KG76">
            <v>0</v>
          </cell>
          <cell r="KH76">
            <v>0</v>
          </cell>
          <cell r="KI76">
            <v>0</v>
          </cell>
          <cell r="KJ76">
            <v>0</v>
          </cell>
          <cell r="KK76">
            <v>0</v>
          </cell>
          <cell r="KL76">
            <v>0</v>
          </cell>
          <cell r="KM76">
            <v>0</v>
          </cell>
          <cell r="KN76">
            <v>0</v>
          </cell>
          <cell r="KO76">
            <v>0</v>
          </cell>
          <cell r="KP76">
            <v>0</v>
          </cell>
          <cell r="KQ76">
            <v>0</v>
          </cell>
          <cell r="KR76">
            <v>0</v>
          </cell>
          <cell r="KS76">
            <v>0</v>
          </cell>
          <cell r="KT76">
            <v>0</v>
          </cell>
          <cell r="KU76">
            <v>0</v>
          </cell>
          <cell r="KV76">
            <v>0</v>
          </cell>
          <cell r="KW76">
            <v>0</v>
          </cell>
          <cell r="KX76">
            <v>0</v>
          </cell>
          <cell r="KY76">
            <v>0</v>
          </cell>
          <cell r="KZ76">
            <v>0</v>
          </cell>
          <cell r="LA76">
            <v>0</v>
          </cell>
          <cell r="LB76">
            <v>0</v>
          </cell>
          <cell r="LC76">
            <v>0</v>
          </cell>
          <cell r="LD76">
            <v>0</v>
          </cell>
          <cell r="LE76">
            <v>0</v>
          </cell>
          <cell r="LF76">
            <v>0</v>
          </cell>
          <cell r="LG76">
            <v>0</v>
          </cell>
          <cell r="LH76">
            <v>0</v>
          </cell>
          <cell r="LI76">
            <v>0</v>
          </cell>
          <cell r="LJ76">
            <v>0</v>
          </cell>
          <cell r="LK76">
            <v>0</v>
          </cell>
          <cell r="LL76">
            <v>0</v>
          </cell>
          <cell r="LQ76">
            <v>0</v>
          </cell>
          <cell r="LR76">
            <v>0</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v>0</v>
          </cell>
          <cell r="OM76">
            <v>0</v>
          </cell>
          <cell r="ON76">
            <v>0</v>
          </cell>
          <cell r="OO76">
            <v>0</v>
          </cell>
          <cell r="OP76">
            <v>0</v>
          </cell>
          <cell r="OR76">
            <v>0</v>
          </cell>
          <cell r="OT76">
            <v>2031.6875938646697</v>
          </cell>
        </row>
        <row r="77">
          <cell r="A77" t="str">
            <v>Г</v>
          </cell>
          <cell r="B77" t="str">
            <v>1.5</v>
          </cell>
          <cell r="C77" t="str">
            <v>Покупка земельных участков для целей реализации инвестиционных проектов, всего, в том числе:</v>
          </cell>
          <cell r="D77" t="str">
            <v>Г</v>
          </cell>
          <cell r="E77">
            <v>0</v>
          </cell>
          <cell r="H77">
            <v>0</v>
          </cell>
          <cell r="J77">
            <v>852.29004287199996</v>
          </cell>
          <cell r="K77">
            <v>0</v>
          </cell>
          <cell r="L77">
            <v>852.29004287199996</v>
          </cell>
          <cell r="M77">
            <v>0</v>
          </cell>
          <cell r="N77">
            <v>0</v>
          </cell>
          <cell r="O77">
            <v>75.508838269152477</v>
          </cell>
          <cell r="P77">
            <v>178.17639041999999</v>
          </cell>
          <cell r="Q77">
            <v>598.60481432284746</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t="str">
            <v/>
          </cell>
          <cell r="BC77" t="str">
            <v/>
          </cell>
          <cell r="BD77" t="str">
            <v/>
          </cell>
          <cell r="BE77" t="str">
            <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t="str">
            <v/>
          </cell>
          <cell r="CR77" t="str">
            <v/>
          </cell>
          <cell r="CS77" t="str">
            <v/>
          </cell>
          <cell r="CT77" t="str">
            <v/>
          </cell>
          <cell r="CU77">
            <v>0</v>
          </cell>
          <cell r="CX77">
            <v>3812.2178934788185</v>
          </cell>
          <cell r="CY77">
            <v>572.7289210797162</v>
          </cell>
          <cell r="CZ77">
            <v>1552.4358180467182</v>
          </cell>
          <cell r="DA77">
            <v>1396.6332410204841</v>
          </cell>
          <cell r="DB77">
            <v>351.73938608438334</v>
          </cell>
          <cell r="DE77">
            <v>0</v>
          </cell>
          <cell r="DG77">
            <v>606.57616354999993</v>
          </cell>
          <cell r="DH77">
            <v>0</v>
          </cell>
          <cell r="DI77">
            <v>606.57616354999993</v>
          </cell>
          <cell r="DJ77">
            <v>38.906113530000006</v>
          </cell>
          <cell r="DK77">
            <v>197.33895278</v>
          </cell>
          <cell r="DL77">
            <v>344.75768944999993</v>
          </cell>
          <cell r="DM77">
            <v>25.573407790000001</v>
          </cell>
          <cell r="DN77">
            <v>277.00832313952753</v>
          </cell>
          <cell r="DS77">
            <v>142.68802315457594</v>
          </cell>
          <cell r="DT77">
            <v>56.493174655273869</v>
          </cell>
          <cell r="DU77">
            <v>49.232590688265262</v>
          </cell>
          <cell r="DV77">
            <v>28.594534641412469</v>
          </cell>
          <cell r="DW77">
            <v>49.232590688265262</v>
          </cell>
          <cell r="DX77" t="str">
            <v/>
          </cell>
          <cell r="DY77" t="str">
            <v/>
          </cell>
          <cell r="DZ77" t="str">
            <v/>
          </cell>
          <cell r="EA77" t="str">
            <v/>
          </cell>
          <cell r="EB77">
            <v>0</v>
          </cell>
          <cell r="EC77">
            <v>870.93788626000003</v>
          </cell>
          <cell r="ED77">
            <v>346.03663713000003</v>
          </cell>
          <cell r="EE77">
            <v>488.22764986999994</v>
          </cell>
          <cell r="EF77">
            <v>24.389055679999998</v>
          </cell>
          <cell r="EG77">
            <v>12.284543580000001</v>
          </cell>
          <cell r="EH77">
            <v>323.89559782000003</v>
          </cell>
          <cell r="EI77">
            <v>224.59279934</v>
          </cell>
          <cell r="EJ77">
            <v>95.952902250000008</v>
          </cell>
          <cell r="EK77">
            <v>0</v>
          </cell>
          <cell r="EL77">
            <v>3.3498962299999997</v>
          </cell>
          <cell r="EM77">
            <v>547.04228843999999</v>
          </cell>
          <cell r="EN77">
            <v>121.44383779</v>
          </cell>
          <cell r="EO77">
            <v>392.27474761999997</v>
          </cell>
          <cell r="EP77">
            <v>24.389055679999998</v>
          </cell>
          <cell r="EQ77">
            <v>8.9346473500000005</v>
          </cell>
          <cell r="ER77">
            <v>0</v>
          </cell>
          <cell r="ES77">
            <v>0</v>
          </cell>
          <cell r="ET77">
            <v>0</v>
          </cell>
          <cell r="EU77">
            <v>0</v>
          </cell>
          <cell r="EV77">
            <v>0</v>
          </cell>
          <cell r="EW77">
            <v>0</v>
          </cell>
          <cell r="EX77">
            <v>0</v>
          </cell>
          <cell r="EY77">
            <v>0</v>
          </cell>
          <cell r="EZ77">
            <v>0</v>
          </cell>
          <cell r="FA77">
            <v>0</v>
          </cell>
          <cell r="FB77">
            <v>0</v>
          </cell>
          <cell r="FC77">
            <v>0</v>
          </cell>
          <cell r="FD77">
            <v>0</v>
          </cell>
          <cell r="FE77">
            <v>0</v>
          </cell>
          <cell r="FF77">
            <v>0</v>
          </cell>
          <cell r="FG77" t="str">
            <v/>
          </cell>
          <cell r="FH77" t="str">
            <v/>
          </cell>
          <cell r="FI77" t="str">
            <v/>
          </cell>
          <cell r="FJ77" t="str">
            <v/>
          </cell>
          <cell r="FK77">
            <v>0</v>
          </cell>
          <cell r="FN77">
            <v>3102.5564480438834</v>
          </cell>
          <cell r="FO77">
            <v>0</v>
          </cell>
          <cell r="FP77">
            <v>175.58</v>
          </cell>
          <cell r="FQ77">
            <v>0</v>
          </cell>
          <cell r="FR77">
            <v>697.62100000000009</v>
          </cell>
          <cell r="FS77">
            <v>695.62100000000009</v>
          </cell>
          <cell r="FT77">
            <v>2</v>
          </cell>
          <cell r="FU77">
            <v>0</v>
          </cell>
          <cell r="FV77">
            <v>162</v>
          </cell>
          <cell r="FW77">
            <v>0</v>
          </cell>
          <cell r="FX77">
            <v>162</v>
          </cell>
          <cell r="FZ77">
            <v>604.26295830000004</v>
          </cell>
          <cell r="GA77">
            <v>0</v>
          </cell>
          <cell r="GB77">
            <v>10.842000000000002</v>
          </cell>
          <cell r="GC77">
            <v>0</v>
          </cell>
          <cell r="GD77">
            <v>18.175000000000001</v>
          </cell>
          <cell r="GE77">
            <v>18.175000000000001</v>
          </cell>
          <cell r="GF77">
            <v>0</v>
          </cell>
          <cell r="GG77">
            <v>0</v>
          </cell>
          <cell r="GH77">
            <v>112</v>
          </cell>
          <cell r="GI77">
            <v>0</v>
          </cell>
          <cell r="GJ77">
            <v>112</v>
          </cell>
          <cell r="GK77">
            <v>514.82344348999948</v>
          </cell>
          <cell r="GL77">
            <v>0</v>
          </cell>
          <cell r="GM77">
            <v>0</v>
          </cell>
          <cell r="GN77">
            <v>0</v>
          </cell>
          <cell r="GO77">
            <v>59.307000000000002</v>
          </cell>
          <cell r="GP77">
            <v>59.307000000000002</v>
          </cell>
          <cell r="GQ77">
            <v>0</v>
          </cell>
          <cell r="GR77">
            <v>0</v>
          </cell>
          <cell r="GS77">
            <v>1</v>
          </cell>
          <cell r="GT77">
            <v>0</v>
          </cell>
          <cell r="GU77">
            <v>1</v>
          </cell>
          <cell r="GV77">
            <v>475.62674384858701</v>
          </cell>
          <cell r="GW77">
            <v>0</v>
          </cell>
          <cell r="GX77">
            <v>0</v>
          </cell>
          <cell r="GY77">
            <v>0</v>
          </cell>
          <cell r="GZ77">
            <v>53</v>
          </cell>
          <cell r="HA77">
            <v>53</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39.196699641412465</v>
          </cell>
          <cell r="ID77">
            <v>0</v>
          </cell>
          <cell r="IE77">
            <v>0</v>
          </cell>
          <cell r="IF77">
            <v>0</v>
          </cell>
          <cell r="IG77">
            <v>0</v>
          </cell>
          <cell r="IH77">
            <v>6.3069999999999995</v>
          </cell>
          <cell r="II77">
            <v>0</v>
          </cell>
          <cell r="IJ77">
            <v>0</v>
          </cell>
          <cell r="IK77">
            <v>0</v>
          </cell>
          <cell r="IL77">
            <v>0</v>
          </cell>
          <cell r="IM77">
            <v>0</v>
          </cell>
          <cell r="IN77">
            <v>0</v>
          </cell>
          <cell r="IO77">
            <v>0</v>
          </cell>
          <cell r="IP77">
            <v>0</v>
          </cell>
          <cell r="IQ77">
            <v>0</v>
          </cell>
          <cell r="IR77">
            <v>0</v>
          </cell>
          <cell r="IS77">
            <v>0</v>
          </cell>
          <cell r="IT77">
            <v>0</v>
          </cell>
          <cell r="IU77">
            <v>0</v>
          </cell>
          <cell r="IV77">
            <v>0</v>
          </cell>
          <cell r="IW77">
            <v>0</v>
          </cell>
          <cell r="IX77">
            <v>0</v>
          </cell>
          <cell r="IY77">
            <v>104.98333589000001</v>
          </cell>
          <cell r="IZ77">
            <v>0</v>
          </cell>
          <cell r="JA77">
            <v>0</v>
          </cell>
          <cell r="JB77">
            <v>0</v>
          </cell>
          <cell r="JC77">
            <v>4.1915000000000004</v>
          </cell>
          <cell r="JD77">
            <v>4.1915000000000004</v>
          </cell>
          <cell r="JE77">
            <v>0</v>
          </cell>
          <cell r="JF77">
            <v>0</v>
          </cell>
          <cell r="JG77">
            <v>3</v>
          </cell>
          <cell r="JH77">
            <v>0</v>
          </cell>
          <cell r="JI77">
            <v>3</v>
          </cell>
          <cell r="JJ77">
            <v>2.0477729099999999</v>
          </cell>
          <cell r="JK77">
            <v>0</v>
          </cell>
          <cell r="JL77">
            <v>0</v>
          </cell>
          <cell r="JM77">
            <v>0</v>
          </cell>
          <cell r="JN77">
            <v>0.73250000000000004</v>
          </cell>
          <cell r="JO77">
            <v>0.73250000000000004</v>
          </cell>
          <cell r="JP77">
            <v>0</v>
          </cell>
          <cell r="JQ77">
            <v>0</v>
          </cell>
          <cell r="JR77">
            <v>0</v>
          </cell>
          <cell r="JS77">
            <v>0</v>
          </cell>
          <cell r="JT77">
            <v>0</v>
          </cell>
          <cell r="JU77">
            <v>102.93556298</v>
          </cell>
          <cell r="JV77">
            <v>0</v>
          </cell>
          <cell r="JW77">
            <v>0</v>
          </cell>
          <cell r="JX77">
            <v>0</v>
          </cell>
          <cell r="JY77">
            <v>3.4590000000000001</v>
          </cell>
          <cell r="JZ77">
            <v>3.4590000000000001</v>
          </cell>
          <cell r="KA77">
            <v>0</v>
          </cell>
          <cell r="KB77">
            <v>0</v>
          </cell>
          <cell r="KC77">
            <v>3</v>
          </cell>
          <cell r="KD77">
            <v>0</v>
          </cell>
          <cell r="KE77">
            <v>3</v>
          </cell>
          <cell r="KF77">
            <v>0</v>
          </cell>
          <cell r="KG77">
            <v>0</v>
          </cell>
          <cell r="KH77">
            <v>0</v>
          </cell>
          <cell r="KI77">
            <v>0</v>
          </cell>
          <cell r="KJ77">
            <v>0</v>
          </cell>
          <cell r="KK77">
            <v>0</v>
          </cell>
          <cell r="KL77">
            <v>0</v>
          </cell>
          <cell r="KM77">
            <v>0</v>
          </cell>
          <cell r="KN77">
            <v>0</v>
          </cell>
          <cell r="KO77">
            <v>0</v>
          </cell>
          <cell r="KP77">
            <v>0</v>
          </cell>
          <cell r="KQ77">
            <v>0</v>
          </cell>
          <cell r="KR77">
            <v>0</v>
          </cell>
          <cell r="KS77">
            <v>0</v>
          </cell>
          <cell r="KT77">
            <v>0</v>
          </cell>
          <cell r="KU77">
            <v>0</v>
          </cell>
          <cell r="KV77">
            <v>0</v>
          </cell>
          <cell r="KW77">
            <v>0</v>
          </cell>
          <cell r="KX77">
            <v>0</v>
          </cell>
          <cell r="KY77">
            <v>0</v>
          </cell>
          <cell r="KZ77">
            <v>0</v>
          </cell>
          <cell r="LA77">
            <v>0</v>
          </cell>
          <cell r="LB77">
            <v>0</v>
          </cell>
          <cell r="LC77">
            <v>0</v>
          </cell>
          <cell r="LD77">
            <v>0</v>
          </cell>
          <cell r="LE77">
            <v>0</v>
          </cell>
          <cell r="LF77">
            <v>0</v>
          </cell>
          <cell r="LG77">
            <v>0</v>
          </cell>
          <cell r="LH77">
            <v>0</v>
          </cell>
          <cell r="LI77">
            <v>0</v>
          </cell>
          <cell r="LJ77">
            <v>0</v>
          </cell>
          <cell r="LK77">
            <v>0</v>
          </cell>
          <cell r="LL77">
            <v>0</v>
          </cell>
          <cell r="LQ77">
            <v>0</v>
          </cell>
          <cell r="LR77">
            <v>0</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v>0</v>
          </cell>
          <cell r="OM77">
            <v>0</v>
          </cell>
          <cell r="ON77">
            <v>0</v>
          </cell>
          <cell r="OO77">
            <v>0</v>
          </cell>
          <cell r="OP77">
            <v>0</v>
          </cell>
          <cell r="OR77">
            <v>0</v>
          </cell>
          <cell r="OT77">
            <v>2031.6875938646697</v>
          </cell>
        </row>
        <row r="78">
          <cell r="A78" t="str">
            <v>Г</v>
          </cell>
          <cell r="B78" t="str">
            <v>1.6</v>
          </cell>
          <cell r="C78" t="str">
            <v>Прочие инвестиционные проекты, всего, в том числе:</v>
          </cell>
          <cell r="D78" t="str">
            <v>Г</v>
          </cell>
          <cell r="E78">
            <v>919.02739851642309</v>
          </cell>
          <cell r="H78">
            <v>681.33265381399997</v>
          </cell>
          <cell r="J78">
            <v>1448.0801169724232</v>
          </cell>
          <cell r="K78">
            <v>595.79007410042311</v>
          </cell>
          <cell r="L78">
            <v>852.29004287199996</v>
          </cell>
          <cell r="M78">
            <v>0</v>
          </cell>
          <cell r="N78">
            <v>0</v>
          </cell>
          <cell r="O78">
            <v>75.508838269152477</v>
          </cell>
          <cell r="P78">
            <v>178.17639041999999</v>
          </cell>
          <cell r="Q78">
            <v>598.60481432284746</v>
          </cell>
          <cell r="R78">
            <v>66.661946093223165</v>
          </cell>
          <cell r="S78">
            <v>0</v>
          </cell>
          <cell r="T78">
            <v>0</v>
          </cell>
          <cell r="U78">
            <v>0</v>
          </cell>
          <cell r="V78">
            <v>0</v>
          </cell>
          <cell r="W78">
            <v>66.661946093223165</v>
          </cell>
          <cell r="X78">
            <v>0</v>
          </cell>
          <cell r="Y78">
            <v>0</v>
          </cell>
          <cell r="Z78">
            <v>0</v>
          </cell>
          <cell r="AA78">
            <v>0</v>
          </cell>
          <cell r="AB78">
            <v>0</v>
          </cell>
          <cell r="AC78">
            <v>0</v>
          </cell>
          <cell r="AD78">
            <v>66.661946093223165</v>
          </cell>
          <cell r="AE78">
            <v>0</v>
          </cell>
          <cell r="AF78">
            <v>0</v>
          </cell>
          <cell r="AG78">
            <v>0</v>
          </cell>
          <cell r="AH78">
            <v>0</v>
          </cell>
          <cell r="AI78">
            <v>66.661946093223165</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t="str">
            <v/>
          </cell>
          <cell r="BC78">
            <v>2</v>
          </cell>
          <cell r="BD78" t="str">
            <v/>
          </cell>
          <cell r="BE78" t="str">
            <v/>
          </cell>
          <cell r="BF78" t="str">
            <v>2</v>
          </cell>
          <cell r="BG78">
            <v>358.09532939000002</v>
          </cell>
          <cell r="BH78">
            <v>0</v>
          </cell>
          <cell r="BI78">
            <v>0</v>
          </cell>
          <cell r="BJ78">
            <v>101.84024169333334</v>
          </cell>
          <cell r="BK78">
            <v>0</v>
          </cell>
          <cell r="BL78">
            <v>256.25508769666664</v>
          </cell>
          <cell r="BM78">
            <v>32.025607569999998</v>
          </cell>
          <cell r="BN78">
            <v>0</v>
          </cell>
          <cell r="BO78">
            <v>0</v>
          </cell>
          <cell r="BP78">
            <v>1.58</v>
          </cell>
          <cell r="BQ78">
            <v>0</v>
          </cell>
          <cell r="BR78">
            <v>30.44560757</v>
          </cell>
          <cell r="BS78">
            <v>326.06972181999998</v>
          </cell>
          <cell r="BT78">
            <v>0</v>
          </cell>
          <cell r="BU78">
            <v>0</v>
          </cell>
          <cell r="BV78">
            <v>100.26024169333334</v>
          </cell>
          <cell r="BW78">
            <v>0</v>
          </cell>
          <cell r="BX78">
            <v>225.80948012666667</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v>1</v>
          </cell>
          <cell r="CR78">
            <v>2</v>
          </cell>
          <cell r="CS78" t="str">
            <v/>
          </cell>
          <cell r="CT78" t="str">
            <v/>
          </cell>
          <cell r="CU78" t="str">
            <v>1 2</v>
          </cell>
          <cell r="CX78">
            <v>3812.2178934788185</v>
          </cell>
          <cell r="CY78">
            <v>572.7289210797162</v>
          </cell>
          <cell r="CZ78">
            <v>1552.4358180467182</v>
          </cell>
          <cell r="DA78">
            <v>1396.6332410204841</v>
          </cell>
          <cell r="DB78">
            <v>351.73938608438334</v>
          </cell>
          <cell r="DE78">
            <v>691.16186336999999</v>
          </cell>
          <cell r="DG78">
            <v>1050.4982722601014</v>
          </cell>
          <cell r="DH78">
            <v>443.92210871010155</v>
          </cell>
          <cell r="DI78">
            <v>606.57616354999993</v>
          </cell>
          <cell r="DJ78">
            <v>38.906113530000006</v>
          </cell>
          <cell r="DK78">
            <v>197.33895278</v>
          </cell>
          <cell r="DL78">
            <v>344.75768944999993</v>
          </cell>
          <cell r="DM78">
            <v>25.573407790000001</v>
          </cell>
          <cell r="DN78">
            <v>277.00832313952753</v>
          </cell>
          <cell r="DS78">
            <v>142.68802315457594</v>
          </cell>
          <cell r="DT78">
            <v>56.493174655273869</v>
          </cell>
          <cell r="DU78">
            <v>49.232590688265262</v>
          </cell>
          <cell r="DV78">
            <v>28.594534641412469</v>
          </cell>
          <cell r="DW78">
            <v>49.232590688265262</v>
          </cell>
          <cell r="DX78">
            <v>1</v>
          </cell>
          <cell r="DY78">
            <v>2</v>
          </cell>
          <cell r="DZ78" t="str">
            <v/>
          </cell>
          <cell r="EA78" t="str">
            <v/>
          </cell>
          <cell r="EB78" t="str">
            <v>1 2</v>
          </cell>
          <cell r="EC78">
            <v>870.93788626000003</v>
          </cell>
          <cell r="ED78">
            <v>346.03663713000003</v>
          </cell>
          <cell r="EE78">
            <v>488.22764986999994</v>
          </cell>
          <cell r="EF78">
            <v>24.389055679999998</v>
          </cell>
          <cell r="EG78">
            <v>12.284543580000001</v>
          </cell>
          <cell r="EH78">
            <v>323.89559782000003</v>
          </cell>
          <cell r="EI78">
            <v>224.59279934</v>
          </cell>
          <cell r="EJ78">
            <v>95.952902250000008</v>
          </cell>
          <cell r="EK78">
            <v>0</v>
          </cell>
          <cell r="EL78">
            <v>3.3498962299999997</v>
          </cell>
          <cell r="EM78">
            <v>547.04228843999999</v>
          </cell>
          <cell r="EN78">
            <v>121.44383779</v>
          </cell>
          <cell r="EO78">
            <v>392.27474761999997</v>
          </cell>
          <cell r="EP78">
            <v>24.389055679999998</v>
          </cell>
          <cell r="EQ78">
            <v>8.9346473500000005</v>
          </cell>
          <cell r="ER78">
            <v>0</v>
          </cell>
          <cell r="ES78">
            <v>0</v>
          </cell>
          <cell r="ET78">
            <v>0</v>
          </cell>
          <cell r="EU78">
            <v>0</v>
          </cell>
          <cell r="EV78">
            <v>0</v>
          </cell>
          <cell r="EW78">
            <v>0</v>
          </cell>
          <cell r="EX78">
            <v>0</v>
          </cell>
          <cell r="EY78">
            <v>0</v>
          </cell>
          <cell r="EZ78">
            <v>0</v>
          </cell>
          <cell r="FA78">
            <v>0</v>
          </cell>
          <cell r="FB78">
            <v>0</v>
          </cell>
          <cell r="FC78">
            <v>0</v>
          </cell>
          <cell r="FD78">
            <v>0</v>
          </cell>
          <cell r="FE78">
            <v>0</v>
          </cell>
          <cell r="FF78">
            <v>0</v>
          </cell>
          <cell r="FG78">
            <v>1</v>
          </cell>
          <cell r="FH78" t="str">
            <v/>
          </cell>
          <cell r="FI78" t="str">
            <v/>
          </cell>
          <cell r="FJ78" t="str">
            <v/>
          </cell>
          <cell r="FK78" t="str">
            <v>1</v>
          </cell>
          <cell r="FN78">
            <v>3102.5564480438834</v>
          </cell>
          <cell r="FO78">
            <v>0</v>
          </cell>
          <cell r="FP78">
            <v>175.58</v>
          </cell>
          <cell r="FQ78">
            <v>0</v>
          </cell>
          <cell r="FR78">
            <v>697.62100000000009</v>
          </cell>
          <cell r="FS78">
            <v>695.62100000000009</v>
          </cell>
          <cell r="FT78">
            <v>2</v>
          </cell>
          <cell r="FU78">
            <v>0</v>
          </cell>
          <cell r="FV78">
            <v>162</v>
          </cell>
          <cell r="FW78">
            <v>0</v>
          </cell>
          <cell r="FX78">
            <v>162</v>
          </cell>
          <cell r="FZ78">
            <v>604.26295830000004</v>
          </cell>
          <cell r="GA78">
            <v>0</v>
          </cell>
          <cell r="GB78">
            <v>10.842000000000002</v>
          </cell>
          <cell r="GC78">
            <v>0</v>
          </cell>
          <cell r="GD78">
            <v>18.175000000000001</v>
          </cell>
          <cell r="GE78">
            <v>18.175000000000001</v>
          </cell>
          <cell r="GF78">
            <v>0</v>
          </cell>
          <cell r="GG78">
            <v>0</v>
          </cell>
          <cell r="GH78">
            <v>112</v>
          </cell>
          <cell r="GI78">
            <v>0</v>
          </cell>
          <cell r="GJ78">
            <v>112</v>
          </cell>
          <cell r="GK78">
            <v>514.82344348999948</v>
          </cell>
          <cell r="GL78">
            <v>0</v>
          </cell>
          <cell r="GM78">
            <v>0</v>
          </cell>
          <cell r="GN78">
            <v>0</v>
          </cell>
          <cell r="GO78">
            <v>59.307000000000002</v>
          </cell>
          <cell r="GP78">
            <v>59.307000000000002</v>
          </cell>
          <cell r="GQ78">
            <v>0</v>
          </cell>
          <cell r="GR78">
            <v>0</v>
          </cell>
          <cell r="GS78">
            <v>1</v>
          </cell>
          <cell r="GT78">
            <v>0</v>
          </cell>
          <cell r="GU78">
            <v>1</v>
          </cell>
          <cell r="GV78">
            <v>475.62674384858701</v>
          </cell>
          <cell r="GW78">
            <v>0</v>
          </cell>
          <cell r="GX78">
            <v>0</v>
          </cell>
          <cell r="GY78">
            <v>0</v>
          </cell>
          <cell r="GZ78">
            <v>53</v>
          </cell>
          <cell r="HA78">
            <v>53</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39.196699641412465</v>
          </cell>
          <cell r="ID78">
            <v>0</v>
          </cell>
          <cell r="IE78">
            <v>0</v>
          </cell>
          <cell r="IF78">
            <v>0</v>
          </cell>
          <cell r="IG78">
            <v>0</v>
          </cell>
          <cell r="IH78">
            <v>6.3069999999999995</v>
          </cell>
          <cell r="II78">
            <v>0</v>
          </cell>
          <cell r="IJ78">
            <v>0</v>
          </cell>
          <cell r="IK78">
            <v>0</v>
          </cell>
          <cell r="IL78">
            <v>0</v>
          </cell>
          <cell r="IM78">
            <v>0</v>
          </cell>
          <cell r="IN78">
            <v>0</v>
          </cell>
          <cell r="IO78">
            <v>0</v>
          </cell>
          <cell r="IP78">
            <v>0</v>
          </cell>
          <cell r="IQ78">
            <v>0</v>
          </cell>
          <cell r="IR78">
            <v>0</v>
          </cell>
          <cell r="IS78">
            <v>0</v>
          </cell>
          <cell r="IT78">
            <v>0</v>
          </cell>
          <cell r="IU78">
            <v>0</v>
          </cell>
          <cell r="IV78">
            <v>0</v>
          </cell>
          <cell r="IW78">
            <v>0</v>
          </cell>
          <cell r="IX78">
            <v>0</v>
          </cell>
          <cell r="IY78">
            <v>104.98333589000001</v>
          </cell>
          <cell r="IZ78">
            <v>0</v>
          </cell>
          <cell r="JA78">
            <v>0</v>
          </cell>
          <cell r="JB78">
            <v>0</v>
          </cell>
          <cell r="JC78">
            <v>4.1915000000000004</v>
          </cell>
          <cell r="JD78">
            <v>4.1915000000000004</v>
          </cell>
          <cell r="JE78">
            <v>0</v>
          </cell>
          <cell r="JF78">
            <v>0</v>
          </cell>
          <cell r="JG78">
            <v>3</v>
          </cell>
          <cell r="JH78">
            <v>0</v>
          </cell>
          <cell r="JI78">
            <v>3</v>
          </cell>
          <cell r="JJ78">
            <v>2.0477729099999999</v>
          </cell>
          <cell r="JK78">
            <v>0</v>
          </cell>
          <cell r="JL78">
            <v>0</v>
          </cell>
          <cell r="JM78">
            <v>0</v>
          </cell>
          <cell r="JN78">
            <v>0.73250000000000004</v>
          </cell>
          <cell r="JO78">
            <v>0.73250000000000004</v>
          </cell>
          <cell r="JP78">
            <v>0</v>
          </cell>
          <cell r="JQ78">
            <v>0</v>
          </cell>
          <cell r="JR78">
            <v>0</v>
          </cell>
          <cell r="JS78">
            <v>0</v>
          </cell>
          <cell r="JT78">
            <v>0</v>
          </cell>
          <cell r="JU78">
            <v>102.93556298</v>
          </cell>
          <cell r="JV78">
            <v>0</v>
          </cell>
          <cell r="JW78">
            <v>0</v>
          </cell>
          <cell r="JX78">
            <v>0</v>
          </cell>
          <cell r="JY78">
            <v>3.4590000000000001</v>
          </cell>
          <cell r="JZ78">
            <v>3.4590000000000001</v>
          </cell>
          <cell r="KA78">
            <v>0</v>
          </cell>
          <cell r="KB78">
            <v>0</v>
          </cell>
          <cell r="KC78">
            <v>3</v>
          </cell>
          <cell r="KD78">
            <v>0</v>
          </cell>
          <cell r="KE78">
            <v>3</v>
          </cell>
          <cell r="KF78">
            <v>0</v>
          </cell>
          <cell r="KG78">
            <v>0</v>
          </cell>
          <cell r="KH78">
            <v>0</v>
          </cell>
          <cell r="KI78">
            <v>0</v>
          </cell>
          <cell r="KJ78">
            <v>0</v>
          </cell>
          <cell r="KK78">
            <v>0</v>
          </cell>
          <cell r="KL78">
            <v>0</v>
          </cell>
          <cell r="KM78">
            <v>0</v>
          </cell>
          <cell r="KN78">
            <v>0</v>
          </cell>
          <cell r="KO78">
            <v>0</v>
          </cell>
          <cell r="KP78">
            <v>0</v>
          </cell>
          <cell r="KQ78">
            <v>0</v>
          </cell>
          <cell r="KR78">
            <v>0</v>
          </cell>
          <cell r="KS78">
            <v>0</v>
          </cell>
          <cell r="KT78">
            <v>0</v>
          </cell>
          <cell r="KU78">
            <v>0</v>
          </cell>
          <cell r="KV78">
            <v>0</v>
          </cell>
          <cell r="KW78">
            <v>0</v>
          </cell>
          <cell r="KX78">
            <v>0</v>
          </cell>
          <cell r="KY78">
            <v>0</v>
          </cell>
          <cell r="KZ78">
            <v>0</v>
          </cell>
          <cell r="LA78">
            <v>0</v>
          </cell>
          <cell r="LB78">
            <v>0</v>
          </cell>
          <cell r="LC78">
            <v>0</v>
          </cell>
          <cell r="LD78">
            <v>0</v>
          </cell>
          <cell r="LE78">
            <v>0</v>
          </cell>
          <cell r="LF78">
            <v>0</v>
          </cell>
          <cell r="LG78">
            <v>0</v>
          </cell>
          <cell r="LH78">
            <v>0</v>
          </cell>
          <cell r="LI78">
            <v>0</v>
          </cell>
          <cell r="LJ78">
            <v>0</v>
          </cell>
          <cell r="LK78">
            <v>0</v>
          </cell>
          <cell r="LL78">
            <v>0</v>
          </cell>
          <cell r="LQ78">
            <v>0</v>
          </cell>
          <cell r="LR78">
            <v>0</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v>0</v>
          </cell>
          <cell r="OM78">
            <v>0</v>
          </cell>
          <cell r="ON78">
            <v>0</v>
          </cell>
          <cell r="OO78">
            <v>0</v>
          </cell>
          <cell r="OP78">
            <v>0</v>
          </cell>
          <cell r="OR78">
            <v>0</v>
          </cell>
          <cell r="OT78">
            <v>2031.6875938646697</v>
          </cell>
        </row>
        <row r="79">
          <cell r="A79" t="str">
            <v>I_Che146</v>
          </cell>
          <cell r="B79" t="str">
            <v>1.6</v>
          </cell>
          <cell r="C79" t="str">
            <v>Разработка проектно-сметной документации по строительству ПС 110/10 кВ "Город" (установка трансформаторов мощностью 2х40 МВА, строительство 2-х цепной ВЛ 110 кВ проводом АС-185 ориентировочной протяжённостью 3 км с присоединением отпайками к существующим ВЛ 110 кВ Грозный - Южная (Л-114), ВЛ 110 кВ Грозный - Южная (Л-115), строительство КЛ-10 кВ ориентировочной протяженностью 40 км)</v>
          </cell>
          <cell r="D79" t="str">
            <v>I_Che146</v>
          </cell>
          <cell r="E79">
            <v>41.579575626729742</v>
          </cell>
          <cell r="H79">
            <v>0</v>
          </cell>
          <cell r="J79">
            <v>41.579575626729742</v>
          </cell>
          <cell r="K79">
            <v>41.579575626729742</v>
          </cell>
          <cell r="L79">
            <v>0</v>
          </cell>
          <cell r="M79">
            <v>0</v>
          </cell>
          <cell r="N79">
            <v>0</v>
          </cell>
          <cell r="O79">
            <v>0</v>
          </cell>
          <cell r="P79">
            <v>0</v>
          </cell>
          <cell r="Q79">
            <v>0</v>
          </cell>
          <cell r="R79">
            <v>41.579575626729742</v>
          </cell>
          <cell r="S79">
            <v>0</v>
          </cell>
          <cell r="T79">
            <v>0</v>
          </cell>
          <cell r="U79">
            <v>0</v>
          </cell>
          <cell r="V79">
            <v>0</v>
          </cell>
          <cell r="W79">
            <v>41.579575626729742</v>
          </cell>
          <cell r="X79">
            <v>0</v>
          </cell>
          <cell r="Y79">
            <v>0</v>
          </cell>
          <cell r="Z79">
            <v>0</v>
          </cell>
          <cell r="AA79">
            <v>0</v>
          </cell>
          <cell r="AB79">
            <v>0</v>
          </cell>
          <cell r="AC79">
            <v>0</v>
          </cell>
          <cell r="AD79">
            <v>41.579575626729742</v>
          </cell>
          <cell r="AE79">
            <v>0</v>
          </cell>
          <cell r="AF79">
            <v>0</v>
          </cell>
          <cell r="AG79">
            <v>0</v>
          </cell>
          <cell r="AH79">
            <v>0</v>
          </cell>
          <cell r="AI79">
            <v>41.579575626729742</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t="str">
            <v/>
          </cell>
          <cell r="BC79">
            <v>2</v>
          </cell>
          <cell r="BD79" t="str">
            <v/>
          </cell>
          <cell r="BE79" t="str">
            <v/>
          </cell>
          <cell r="BF79" t="str">
            <v>2</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0</v>
          </cell>
          <cell r="CA79">
            <v>0</v>
          </cell>
          <cell r="CB79">
            <v>0</v>
          </cell>
          <cell r="CC79">
            <v>0</v>
          </cell>
          <cell r="CD79">
            <v>0</v>
          </cell>
          <cell r="CE79">
            <v>0</v>
          </cell>
          <cell r="CF79">
            <v>0</v>
          </cell>
          <cell r="CG79">
            <v>0</v>
          </cell>
          <cell r="CH79">
            <v>0</v>
          </cell>
          <cell r="CI79">
            <v>0</v>
          </cell>
          <cell r="CJ79">
            <v>0</v>
          </cell>
          <cell r="CK79">
            <v>0</v>
          </cell>
          <cell r="CL79">
            <v>0</v>
          </cell>
          <cell r="CM79">
            <v>0</v>
          </cell>
          <cell r="CN79">
            <v>0</v>
          </cell>
          <cell r="CO79">
            <v>0</v>
          </cell>
          <cell r="CP79">
            <v>0</v>
          </cell>
          <cell r="CQ79" t="str">
            <v/>
          </cell>
          <cell r="CR79" t="str">
            <v/>
          </cell>
          <cell r="CS79" t="str">
            <v/>
          </cell>
          <cell r="CT79" t="str">
            <v/>
          </cell>
          <cell r="CU79">
            <v>0</v>
          </cell>
          <cell r="CX79">
            <v>35.236928497228597</v>
          </cell>
          <cell r="CY79">
            <v>35.236928497228597</v>
          </cell>
          <cell r="CZ79">
            <v>0</v>
          </cell>
          <cell r="DA79">
            <v>0</v>
          </cell>
          <cell r="DB79">
            <v>0</v>
          </cell>
          <cell r="DE79">
            <v>0</v>
          </cell>
          <cell r="DG79">
            <v>35.236928497228597</v>
          </cell>
          <cell r="DH79">
            <v>35.236928497228597</v>
          </cell>
          <cell r="DI79">
            <v>0</v>
          </cell>
          <cell r="DJ79">
            <v>0</v>
          </cell>
          <cell r="DK79">
            <v>0</v>
          </cell>
          <cell r="DL79">
            <v>0</v>
          </cell>
          <cell r="DM79">
            <v>0</v>
          </cell>
          <cell r="DN79">
            <v>35.236928497228597</v>
          </cell>
          <cell r="DS79">
            <v>0</v>
          </cell>
          <cell r="DT79">
            <v>35.236928497228597</v>
          </cell>
          <cell r="DU79">
            <v>0</v>
          </cell>
          <cell r="DV79">
            <v>0</v>
          </cell>
          <cell r="DW79">
            <v>0</v>
          </cell>
          <cell r="DX79" t="str">
            <v/>
          </cell>
          <cell r="DY79" t="str">
            <v/>
          </cell>
          <cell r="DZ79" t="str">
            <v/>
          </cell>
          <cell r="EA79" t="str">
            <v/>
          </cell>
          <cell r="EB79">
            <v>0</v>
          </cell>
          <cell r="EC79">
            <v>0</v>
          </cell>
          <cell r="ED79">
            <v>0</v>
          </cell>
          <cell r="EE79">
            <v>0</v>
          </cell>
          <cell r="EF79">
            <v>0</v>
          </cell>
          <cell r="EG79">
            <v>0</v>
          </cell>
          <cell r="EH79">
            <v>0</v>
          </cell>
          <cell r="EI79">
            <v>0</v>
          </cell>
          <cell r="EJ79">
            <v>0</v>
          </cell>
          <cell r="EK79">
            <v>0</v>
          </cell>
          <cell r="EL79">
            <v>0</v>
          </cell>
          <cell r="EM79">
            <v>0</v>
          </cell>
          <cell r="EN79">
            <v>0</v>
          </cell>
          <cell r="EO79">
            <v>0</v>
          </cell>
          <cell r="EP79">
            <v>0</v>
          </cell>
          <cell r="EQ79">
            <v>0</v>
          </cell>
          <cell r="ER79">
            <v>0</v>
          </cell>
          <cell r="ES79">
            <v>0</v>
          </cell>
          <cell r="ET79">
            <v>0</v>
          </cell>
          <cell r="EU79">
            <v>0</v>
          </cell>
          <cell r="EV79">
            <v>0</v>
          </cell>
          <cell r="EW79">
            <v>0</v>
          </cell>
          <cell r="EX79">
            <v>0</v>
          </cell>
          <cell r="EY79">
            <v>0</v>
          </cell>
          <cell r="EZ79">
            <v>0</v>
          </cell>
          <cell r="FA79">
            <v>0</v>
          </cell>
          <cell r="FB79">
            <v>0</v>
          </cell>
          <cell r="FC79">
            <v>0</v>
          </cell>
          <cell r="FD79">
            <v>0</v>
          </cell>
          <cell r="FE79">
            <v>0</v>
          </cell>
          <cell r="FF79">
            <v>0</v>
          </cell>
          <cell r="FG79">
            <v>1</v>
          </cell>
          <cell r="FH79" t="str">
            <v/>
          </cell>
          <cell r="FI79" t="str">
            <v/>
          </cell>
          <cell r="FJ79" t="str">
            <v/>
          </cell>
          <cell r="FK79" t="str">
            <v>1</v>
          </cell>
          <cell r="FN79">
            <v>0</v>
          </cell>
          <cell r="FO79">
            <v>0</v>
          </cell>
          <cell r="FP79">
            <v>0</v>
          </cell>
          <cell r="FQ79">
            <v>0</v>
          </cell>
          <cell r="FR79">
            <v>0</v>
          </cell>
          <cell r="FS79">
            <v>0</v>
          </cell>
          <cell r="FT79">
            <v>0</v>
          </cell>
          <cell r="FU79">
            <v>0</v>
          </cell>
          <cell r="FV79">
            <v>1</v>
          </cell>
          <cell r="FW79">
            <v>0</v>
          </cell>
          <cell r="FX79">
            <v>1</v>
          </cell>
          <cell r="FZ79">
            <v>0</v>
          </cell>
          <cell r="GA79">
            <v>0</v>
          </cell>
          <cell r="GB79">
            <v>0</v>
          </cell>
          <cell r="GC79">
            <v>0</v>
          </cell>
          <cell r="GD79">
            <v>0</v>
          </cell>
          <cell r="GE79">
            <v>0</v>
          </cell>
          <cell r="GF79">
            <v>0</v>
          </cell>
          <cell r="GG79">
            <v>0</v>
          </cell>
          <cell r="GH79">
            <v>0</v>
          </cell>
          <cell r="GI79">
            <v>0</v>
          </cell>
          <cell r="GJ79">
            <v>0</v>
          </cell>
          <cell r="GK79">
            <v>0</v>
          </cell>
          <cell r="GL79">
            <v>0</v>
          </cell>
          <cell r="GM79">
            <v>0</v>
          </cell>
          <cell r="GN79">
            <v>0</v>
          </cell>
          <cell r="GO79">
            <v>0</v>
          </cell>
          <cell r="GP79">
            <v>0</v>
          </cell>
          <cell r="GQ79">
            <v>0</v>
          </cell>
          <cell r="GR79">
            <v>0</v>
          </cell>
          <cell r="GS79">
            <v>0</v>
          </cell>
          <cell r="GT79">
            <v>0</v>
          </cell>
          <cell r="GU79">
            <v>0</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0</v>
          </cell>
          <cell r="ID79">
            <v>0</v>
          </cell>
          <cell r="IE79">
            <v>0</v>
          </cell>
          <cell r="IF79">
            <v>0</v>
          </cell>
          <cell r="IG79">
            <v>0</v>
          </cell>
          <cell r="IH79">
            <v>0</v>
          </cell>
          <cell r="II79">
            <v>0</v>
          </cell>
          <cell r="IJ79">
            <v>0</v>
          </cell>
          <cell r="IK79">
            <v>0</v>
          </cell>
          <cell r="IL79">
            <v>0</v>
          </cell>
          <cell r="IM79">
            <v>0</v>
          </cell>
          <cell r="IN79">
            <v>0</v>
          </cell>
          <cell r="IO79">
            <v>0</v>
          </cell>
          <cell r="IP79">
            <v>0</v>
          </cell>
          <cell r="IQ79">
            <v>0</v>
          </cell>
          <cell r="IR79">
            <v>0</v>
          </cell>
          <cell r="IS79">
            <v>0</v>
          </cell>
          <cell r="IT79">
            <v>0</v>
          </cell>
          <cell r="IU79">
            <v>0</v>
          </cell>
          <cell r="IV79">
            <v>0</v>
          </cell>
          <cell r="IW79">
            <v>0</v>
          </cell>
          <cell r="IX79">
            <v>0</v>
          </cell>
          <cell r="IY79">
            <v>0</v>
          </cell>
          <cell r="IZ79">
            <v>0</v>
          </cell>
          <cell r="JA79">
            <v>0</v>
          </cell>
          <cell r="JB79">
            <v>0</v>
          </cell>
          <cell r="JC79">
            <v>0</v>
          </cell>
          <cell r="JD79">
            <v>0</v>
          </cell>
          <cell r="JE79">
            <v>0</v>
          </cell>
          <cell r="JF79">
            <v>0</v>
          </cell>
          <cell r="JG79">
            <v>0</v>
          </cell>
          <cell r="JH79">
            <v>0</v>
          </cell>
          <cell r="JI79">
            <v>0</v>
          </cell>
          <cell r="JJ79">
            <v>0</v>
          </cell>
          <cell r="JK79">
            <v>0</v>
          </cell>
          <cell r="JL79">
            <v>0</v>
          </cell>
          <cell r="JM79">
            <v>0</v>
          </cell>
          <cell r="JN79">
            <v>0</v>
          </cell>
          <cell r="JO79">
            <v>0</v>
          </cell>
          <cell r="JP79">
            <v>0</v>
          </cell>
          <cell r="JQ79">
            <v>0</v>
          </cell>
          <cell r="JR79">
            <v>0</v>
          </cell>
          <cell r="JS79">
            <v>0</v>
          </cell>
          <cell r="JT79">
            <v>0</v>
          </cell>
          <cell r="JU79">
            <v>0</v>
          </cell>
          <cell r="JV79">
            <v>0</v>
          </cell>
          <cell r="JW79">
            <v>0</v>
          </cell>
          <cell r="JX79">
            <v>0</v>
          </cell>
          <cell r="JY79">
            <v>0</v>
          </cell>
          <cell r="JZ79">
            <v>0</v>
          </cell>
          <cell r="KA79">
            <v>0</v>
          </cell>
          <cell r="KB79">
            <v>0</v>
          </cell>
          <cell r="KC79">
            <v>0</v>
          </cell>
          <cell r="KD79">
            <v>0</v>
          </cell>
          <cell r="KE79">
            <v>0</v>
          </cell>
          <cell r="KF79">
            <v>0</v>
          </cell>
          <cell r="KG79">
            <v>0</v>
          </cell>
          <cell r="KH79">
            <v>0</v>
          </cell>
          <cell r="KI79">
            <v>0</v>
          </cell>
          <cell r="KJ79">
            <v>0</v>
          </cell>
          <cell r="KK79">
            <v>0</v>
          </cell>
          <cell r="KL79">
            <v>0</v>
          </cell>
          <cell r="KM79">
            <v>0</v>
          </cell>
          <cell r="KN79">
            <v>0</v>
          </cell>
          <cell r="KO79">
            <v>0</v>
          </cell>
          <cell r="KP79">
            <v>0</v>
          </cell>
          <cell r="KQ79">
            <v>0</v>
          </cell>
          <cell r="KR79">
            <v>0</v>
          </cell>
          <cell r="KS79">
            <v>0</v>
          </cell>
          <cell r="KT79">
            <v>0</v>
          </cell>
          <cell r="KU79">
            <v>0</v>
          </cell>
          <cell r="KV79">
            <v>0</v>
          </cell>
          <cell r="KW79">
            <v>0</v>
          </cell>
          <cell r="KX79">
            <v>0</v>
          </cell>
          <cell r="KY79">
            <v>0</v>
          </cell>
          <cell r="KZ79">
            <v>0</v>
          </cell>
          <cell r="LA79">
            <v>0</v>
          </cell>
          <cell r="LB79">
            <v>0</v>
          </cell>
          <cell r="LC79">
            <v>0</v>
          </cell>
          <cell r="LD79">
            <v>0</v>
          </cell>
          <cell r="LE79">
            <v>0</v>
          </cell>
          <cell r="LF79">
            <v>0</v>
          </cell>
          <cell r="LG79">
            <v>0</v>
          </cell>
          <cell r="LH79">
            <v>0</v>
          </cell>
          <cell r="LI79">
            <v>0</v>
          </cell>
          <cell r="LJ79">
            <v>0</v>
          </cell>
          <cell r="LK79">
            <v>0</v>
          </cell>
          <cell r="LL79">
            <v>0</v>
          </cell>
          <cell r="LQ79">
            <v>0</v>
          </cell>
          <cell r="LR79">
            <v>0</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v>2019</v>
          </cell>
          <cell r="OM79">
            <v>2020</v>
          </cell>
          <cell r="ON79">
            <v>2020</v>
          </cell>
          <cell r="OO79">
            <v>2020</v>
          </cell>
          <cell r="OP79" t="str">
            <v>п</v>
          </cell>
          <cell r="OR79">
            <v>0</v>
          </cell>
          <cell r="OT79">
            <v>41.579575626729742</v>
          </cell>
        </row>
        <row r="80">
          <cell r="A80" t="str">
            <v>J_Che252_19</v>
          </cell>
          <cell r="B80" t="str">
            <v>1.6</v>
          </cell>
          <cell r="C80" t="str">
            <v>Приобретение переплетной системы с устройством обжатия корешка - 2 шт.</v>
          </cell>
          <cell r="D80" t="str">
            <v>J_Che252_19</v>
          </cell>
          <cell r="E80" t="str">
            <v>нд</v>
          </cell>
          <cell r="H80">
            <v>9.9500000000000005E-2</v>
          </cell>
          <cell r="J80">
            <v>9.9500000000000005E-2</v>
          </cell>
          <cell r="K80">
            <v>9.9500000000000005E-2</v>
          </cell>
          <cell r="L80">
            <v>0</v>
          </cell>
          <cell r="M80">
            <v>0</v>
          </cell>
          <cell r="N80">
            <v>0</v>
          </cell>
          <cell r="O80">
            <v>0</v>
          </cell>
          <cell r="P80">
            <v>0</v>
          </cell>
          <cell r="Q80">
            <v>0</v>
          </cell>
          <cell r="R80" t="str">
            <v>нд</v>
          </cell>
          <cell r="S80" t="str">
            <v>нд</v>
          </cell>
          <cell r="T80" t="str">
            <v>нд</v>
          </cell>
          <cell r="U80" t="str">
            <v>нд</v>
          </cell>
          <cell r="V80" t="str">
            <v>нд</v>
          </cell>
          <cell r="W80" t="str">
            <v>нд</v>
          </cell>
          <cell r="X80" t="str">
            <v>нд</v>
          </cell>
          <cell r="Y80" t="str">
            <v>нд</v>
          </cell>
          <cell r="Z80" t="str">
            <v>нд</v>
          </cell>
          <cell r="AA80" t="str">
            <v>нд</v>
          </cell>
          <cell r="AB80" t="str">
            <v>нд</v>
          </cell>
          <cell r="AC80" t="str">
            <v>нд</v>
          </cell>
          <cell r="AD80" t="str">
            <v>нд</v>
          </cell>
          <cell r="AE80" t="str">
            <v>нд</v>
          </cell>
          <cell r="AF80" t="str">
            <v>нд</v>
          </cell>
          <cell r="AG80" t="str">
            <v>нд</v>
          </cell>
          <cell r="AH80" t="str">
            <v>нд</v>
          </cell>
          <cell r="AI80" t="str">
            <v>нд</v>
          </cell>
          <cell r="AJ80" t="str">
            <v>нд</v>
          </cell>
          <cell r="AK80" t="str">
            <v>нд</v>
          </cell>
          <cell r="AL80" t="str">
            <v>нд</v>
          </cell>
          <cell r="AM80" t="str">
            <v>нд</v>
          </cell>
          <cell r="AN80" t="str">
            <v>нд</v>
          </cell>
          <cell r="AO80" t="str">
            <v>нд</v>
          </cell>
          <cell r="AP80" t="str">
            <v>нд</v>
          </cell>
          <cell r="AQ80" t="str">
            <v>нд</v>
          </cell>
          <cell r="AR80" t="str">
            <v>нд</v>
          </cell>
          <cell r="AS80" t="str">
            <v>нд</v>
          </cell>
          <cell r="AT80" t="str">
            <v>нд</v>
          </cell>
          <cell r="AU80" t="str">
            <v>нд</v>
          </cell>
          <cell r="AV80" t="str">
            <v>нд</v>
          </cell>
          <cell r="AW80" t="str">
            <v>нд</v>
          </cell>
          <cell r="AX80" t="str">
            <v>нд</v>
          </cell>
          <cell r="AY80" t="str">
            <v>нд</v>
          </cell>
          <cell r="AZ80" t="str">
            <v>нд</v>
          </cell>
          <cell r="BA80" t="str">
            <v>нд</v>
          </cell>
          <cell r="BB80">
            <v>1</v>
          </cell>
          <cell r="BC80">
            <v>2</v>
          </cell>
          <cell r="BD80">
            <v>3</v>
          </cell>
          <cell r="BE80">
            <v>4</v>
          </cell>
          <cell r="BF80" t="str">
            <v>1 2 3 4</v>
          </cell>
          <cell r="BG80">
            <v>9.9500000000000005E-2</v>
          </cell>
          <cell r="BH80">
            <v>0</v>
          </cell>
          <cell r="BI80">
            <v>0</v>
          </cell>
          <cell r="BJ80">
            <v>0</v>
          </cell>
          <cell r="BK80">
            <v>0</v>
          </cell>
          <cell r="BL80">
            <v>9.9500000000000005E-2</v>
          </cell>
          <cell r="BM80">
            <v>0</v>
          </cell>
          <cell r="BN80">
            <v>0</v>
          </cell>
          <cell r="BO80">
            <v>0</v>
          </cell>
          <cell r="BP80">
            <v>0</v>
          </cell>
          <cell r="BQ80">
            <v>0</v>
          </cell>
          <cell r="BR80">
            <v>0</v>
          </cell>
          <cell r="BS80">
            <v>9.9500000000000005E-2</v>
          </cell>
          <cell r="BT80">
            <v>0</v>
          </cell>
          <cell r="BU80">
            <v>0</v>
          </cell>
          <cell r="BV80">
            <v>0</v>
          </cell>
          <cell r="BW80">
            <v>0</v>
          </cell>
          <cell r="BX80">
            <v>9.9500000000000005E-2</v>
          </cell>
          <cell r="BY80">
            <v>0</v>
          </cell>
          <cell r="BZ80">
            <v>0</v>
          </cell>
          <cell r="CA80">
            <v>0</v>
          </cell>
          <cell r="CB80">
            <v>0</v>
          </cell>
          <cell r="CC80">
            <v>0</v>
          </cell>
          <cell r="CD80">
            <v>0</v>
          </cell>
          <cell r="CE80">
            <v>0</v>
          </cell>
          <cell r="CF80">
            <v>0</v>
          </cell>
          <cell r="CG80">
            <v>0</v>
          </cell>
          <cell r="CH80">
            <v>0</v>
          </cell>
          <cell r="CI80">
            <v>0</v>
          </cell>
          <cell r="CJ80">
            <v>0</v>
          </cell>
          <cell r="CK80">
            <v>0</v>
          </cell>
          <cell r="CL80">
            <v>0</v>
          </cell>
          <cell r="CM80">
            <v>0</v>
          </cell>
          <cell r="CN80">
            <v>0</v>
          </cell>
          <cell r="CO80">
            <v>0</v>
          </cell>
          <cell r="CP80">
            <v>0</v>
          </cell>
          <cell r="CQ80" t="str">
            <v/>
          </cell>
          <cell r="CR80">
            <v>2</v>
          </cell>
          <cell r="CS80" t="str">
            <v/>
          </cell>
          <cell r="CT80" t="str">
            <v/>
          </cell>
          <cell r="CU80" t="str">
            <v>2</v>
          </cell>
          <cell r="CX80" t="str">
            <v>нд</v>
          </cell>
          <cell r="CY80" t="str">
            <v>нд</v>
          </cell>
          <cell r="CZ80" t="str">
            <v>нд</v>
          </cell>
          <cell r="DA80" t="str">
            <v>нд</v>
          </cell>
          <cell r="DB80" t="str">
            <v>нд</v>
          </cell>
          <cell r="DE80">
            <v>8.2916660000000003E-2</v>
          </cell>
          <cell r="DG80">
            <v>8.2916660000000003E-2</v>
          </cell>
          <cell r="DH80">
            <v>8.2916660000000003E-2</v>
          </cell>
          <cell r="DI80">
            <v>0</v>
          </cell>
          <cell r="DJ80">
            <v>0</v>
          </cell>
          <cell r="DK80">
            <v>0</v>
          </cell>
          <cell r="DL80">
            <v>0</v>
          </cell>
          <cell r="DM80">
            <v>0</v>
          </cell>
          <cell r="DN80" t="str">
            <v>нд</v>
          </cell>
          <cell r="DS80" t="str">
            <v>нд</v>
          </cell>
          <cell r="DT80" t="str">
            <v>нд</v>
          </cell>
          <cell r="DU80" t="str">
            <v>нд</v>
          </cell>
          <cell r="DV80" t="str">
            <v>нд</v>
          </cell>
          <cell r="DW80" t="str">
            <v>нд</v>
          </cell>
          <cell r="DX80" t="str">
            <v/>
          </cell>
          <cell r="DY80">
            <v>2</v>
          </cell>
          <cell r="DZ80" t="str">
            <v/>
          </cell>
          <cell r="EA80" t="str">
            <v/>
          </cell>
          <cell r="EB80" t="str">
            <v>2</v>
          </cell>
          <cell r="EC80">
            <v>8.2916660000000003E-2</v>
          </cell>
          <cell r="ED80">
            <v>0</v>
          </cell>
          <cell r="EE80">
            <v>0</v>
          </cell>
          <cell r="EF80">
            <v>8.2916660000000003E-2</v>
          </cell>
          <cell r="EG80">
            <v>0</v>
          </cell>
          <cell r="EH80">
            <v>0</v>
          </cell>
          <cell r="EI80">
            <v>0</v>
          </cell>
          <cell r="EJ80">
            <v>0</v>
          </cell>
          <cell r="EK80">
            <v>0</v>
          </cell>
          <cell r="EL80">
            <v>0</v>
          </cell>
          <cell r="EM80">
            <v>8.2916660000000003E-2</v>
          </cell>
          <cell r="EN80">
            <v>0</v>
          </cell>
          <cell r="EO80">
            <v>0</v>
          </cell>
          <cell r="EP80">
            <v>8.2916660000000003E-2</v>
          </cell>
          <cell r="EQ80">
            <v>0</v>
          </cell>
          <cell r="ER80">
            <v>0</v>
          </cell>
          <cell r="ES80">
            <v>0</v>
          </cell>
          <cell r="ET80">
            <v>0</v>
          </cell>
          <cell r="EU80">
            <v>0</v>
          </cell>
          <cell r="EV80">
            <v>0</v>
          </cell>
          <cell r="EW80">
            <v>0</v>
          </cell>
          <cell r="EX80">
            <v>0</v>
          </cell>
          <cell r="EY80">
            <v>0</v>
          </cell>
          <cell r="EZ80">
            <v>0</v>
          </cell>
          <cell r="FA80">
            <v>0</v>
          </cell>
          <cell r="FB80">
            <v>0</v>
          </cell>
          <cell r="FC80">
            <v>0</v>
          </cell>
          <cell r="FD80">
            <v>0</v>
          </cell>
          <cell r="FE80">
            <v>0</v>
          </cell>
          <cell r="FF80">
            <v>0</v>
          </cell>
          <cell r="FG80">
            <v>1</v>
          </cell>
          <cell r="FH80">
            <v>2</v>
          </cell>
          <cell r="FI80">
            <v>3</v>
          </cell>
          <cell r="FJ80">
            <v>4</v>
          </cell>
          <cell r="FK80" t="str">
            <v>1 2 3 4</v>
          </cell>
          <cell r="FN80" t="str">
            <v>нд</v>
          </cell>
          <cell r="FO80" t="str">
            <v>нд</v>
          </cell>
          <cell r="FP80" t="str">
            <v>нд</v>
          </cell>
          <cell r="FQ80" t="str">
            <v>нд</v>
          </cell>
          <cell r="FR80" t="str">
            <v>нд</v>
          </cell>
          <cell r="FS80" t="str">
            <v>нд</v>
          </cell>
          <cell r="FT80" t="str">
            <v>нд</v>
          </cell>
          <cell r="FU80" t="str">
            <v>нд</v>
          </cell>
          <cell r="FV80" t="str">
            <v>нд</v>
          </cell>
          <cell r="FW80" t="str">
            <v>нд</v>
          </cell>
          <cell r="FX80" t="str">
            <v>нд</v>
          </cell>
          <cell r="FZ80">
            <v>0</v>
          </cell>
          <cell r="GA80">
            <v>0</v>
          </cell>
          <cell r="GB80">
            <v>0</v>
          </cell>
          <cell r="GC80">
            <v>0</v>
          </cell>
          <cell r="GD80">
            <v>0</v>
          </cell>
          <cell r="GE80">
            <v>0</v>
          </cell>
          <cell r="GF80">
            <v>0</v>
          </cell>
          <cell r="GG80">
            <v>0</v>
          </cell>
          <cell r="GH80">
            <v>0</v>
          </cell>
          <cell r="GI80">
            <v>0</v>
          </cell>
          <cell r="GJ80">
            <v>0</v>
          </cell>
          <cell r="GK80" t="str">
            <v>нд</v>
          </cell>
          <cell r="GL80" t="str">
            <v>нд</v>
          </cell>
          <cell r="GM80" t="str">
            <v>нд</v>
          </cell>
          <cell r="GN80" t="str">
            <v>нд</v>
          </cell>
          <cell r="GO80" t="str">
            <v>нд</v>
          </cell>
          <cell r="GP80" t="str">
            <v>нд</v>
          </cell>
          <cell r="GQ80" t="str">
            <v>нд</v>
          </cell>
          <cell r="GR80" t="str">
            <v>нд</v>
          </cell>
          <cell r="GS80" t="str">
            <v>нд</v>
          </cell>
          <cell r="GT80" t="str">
            <v>нд</v>
          </cell>
          <cell r="GU80" t="str">
            <v>нд</v>
          </cell>
          <cell r="GV80" t="str">
            <v>нд</v>
          </cell>
          <cell r="GW80" t="str">
            <v>нд</v>
          </cell>
          <cell r="GX80" t="str">
            <v>нд</v>
          </cell>
          <cell r="GY80" t="str">
            <v>нд</v>
          </cell>
          <cell r="GZ80" t="str">
            <v>нд</v>
          </cell>
          <cell r="HA80" t="str">
            <v>нд</v>
          </cell>
          <cell r="HB80" t="str">
            <v>нд</v>
          </cell>
          <cell r="HC80" t="str">
            <v>нд</v>
          </cell>
          <cell r="HD80" t="str">
            <v>нд</v>
          </cell>
          <cell r="HE80" t="str">
            <v>нд</v>
          </cell>
          <cell r="HF80" t="str">
            <v>нд</v>
          </cell>
          <cell r="HG80" t="str">
            <v>нд</v>
          </cell>
          <cell r="HH80" t="str">
            <v>нд</v>
          </cell>
          <cell r="HI80" t="str">
            <v>нд</v>
          </cell>
          <cell r="HJ80" t="str">
            <v>нд</v>
          </cell>
          <cell r="HK80" t="str">
            <v>нд</v>
          </cell>
          <cell r="HL80" t="str">
            <v>нд</v>
          </cell>
          <cell r="HM80" t="str">
            <v>нд</v>
          </cell>
          <cell r="HN80" t="str">
            <v>нд</v>
          </cell>
          <cell r="HO80" t="str">
            <v>нд</v>
          </cell>
          <cell r="HP80" t="str">
            <v>нд</v>
          </cell>
          <cell r="HQ80" t="str">
            <v>нд</v>
          </cell>
          <cell r="HR80" t="str">
            <v>нд</v>
          </cell>
          <cell r="HS80" t="str">
            <v>нд</v>
          </cell>
          <cell r="HT80" t="str">
            <v>нд</v>
          </cell>
          <cell r="HU80" t="str">
            <v>нд</v>
          </cell>
          <cell r="HV80" t="str">
            <v>нд</v>
          </cell>
          <cell r="HW80" t="str">
            <v>нд</v>
          </cell>
          <cell r="HX80" t="str">
            <v>нд</v>
          </cell>
          <cell r="HY80" t="str">
            <v>нд</v>
          </cell>
          <cell r="HZ80" t="str">
            <v>нд</v>
          </cell>
          <cell r="IA80" t="str">
            <v>нд</v>
          </cell>
          <cell r="IB80" t="str">
            <v>нд</v>
          </cell>
          <cell r="IC80" t="str">
            <v>нд</v>
          </cell>
          <cell r="ID80">
            <v>0</v>
          </cell>
          <cell r="IE80" t="str">
            <v>нд</v>
          </cell>
          <cell r="IF80">
            <v>0</v>
          </cell>
          <cell r="IG80">
            <v>0</v>
          </cell>
          <cell r="IH80" t="str">
            <v>нд</v>
          </cell>
          <cell r="II80" t="str">
            <v>нд</v>
          </cell>
          <cell r="IJ80" t="str">
            <v>нд</v>
          </cell>
          <cell r="IK80">
            <v>0</v>
          </cell>
          <cell r="IL80">
            <v>0</v>
          </cell>
          <cell r="IM80">
            <v>0</v>
          </cell>
          <cell r="IN80" t="str">
            <v>нд</v>
          </cell>
          <cell r="IO80" t="str">
            <v>нд</v>
          </cell>
          <cell r="IP80" t="str">
            <v>нд</v>
          </cell>
          <cell r="IQ80" t="str">
            <v>нд</v>
          </cell>
          <cell r="IR80" t="str">
            <v>нд</v>
          </cell>
          <cell r="IS80" t="str">
            <v>нд</v>
          </cell>
          <cell r="IT80" t="str">
            <v>нд</v>
          </cell>
          <cell r="IU80" t="str">
            <v>нд</v>
          </cell>
          <cell r="IV80" t="str">
            <v>нд</v>
          </cell>
          <cell r="IW80" t="str">
            <v>нд</v>
          </cell>
          <cell r="IX80" t="str">
            <v>нд</v>
          </cell>
          <cell r="IY80">
            <v>8.2916660000000003E-2</v>
          </cell>
          <cell r="IZ80">
            <v>0</v>
          </cell>
          <cell r="JA80">
            <v>0</v>
          </cell>
          <cell r="JB80">
            <v>0</v>
          </cell>
          <cell r="JC80">
            <v>0</v>
          </cell>
          <cell r="JD80">
            <v>0</v>
          </cell>
          <cell r="JE80">
            <v>0</v>
          </cell>
          <cell r="JF80">
            <v>0</v>
          </cell>
          <cell r="JG80">
            <v>1</v>
          </cell>
          <cell r="JH80">
            <v>0</v>
          </cell>
          <cell r="JI80">
            <v>1</v>
          </cell>
          <cell r="JJ80">
            <v>0</v>
          </cell>
          <cell r="JK80">
            <v>0</v>
          </cell>
          <cell r="JL80">
            <v>0</v>
          </cell>
          <cell r="JM80">
            <v>0</v>
          </cell>
          <cell r="JN80">
            <v>0</v>
          </cell>
          <cell r="JO80">
            <v>0</v>
          </cell>
          <cell r="JP80">
            <v>0</v>
          </cell>
          <cell r="JQ80">
            <v>0</v>
          </cell>
          <cell r="JR80">
            <v>0</v>
          </cell>
          <cell r="JS80">
            <v>0</v>
          </cell>
          <cell r="JT80">
            <v>0</v>
          </cell>
          <cell r="JU80">
            <v>8.2916660000000003E-2</v>
          </cell>
          <cell r="JV80">
            <v>0</v>
          </cell>
          <cell r="JW80">
            <v>0</v>
          </cell>
          <cell r="JX80">
            <v>0</v>
          </cell>
          <cell r="JY80">
            <v>0</v>
          </cell>
          <cell r="JZ80">
            <v>0</v>
          </cell>
          <cell r="KA80">
            <v>0</v>
          </cell>
          <cell r="KB80">
            <v>0</v>
          </cell>
          <cell r="KC80">
            <v>1</v>
          </cell>
          <cell r="KD80">
            <v>0</v>
          </cell>
          <cell r="KE80">
            <v>1</v>
          </cell>
          <cell r="KF80">
            <v>0</v>
          </cell>
          <cell r="KG80">
            <v>0</v>
          </cell>
          <cell r="KH80">
            <v>0</v>
          </cell>
          <cell r="KI80">
            <v>0</v>
          </cell>
          <cell r="KJ80">
            <v>0</v>
          </cell>
          <cell r="KK80">
            <v>0</v>
          </cell>
          <cell r="KL80">
            <v>0</v>
          </cell>
          <cell r="KM80">
            <v>0</v>
          </cell>
          <cell r="KN80">
            <v>0</v>
          </cell>
          <cell r="KO80">
            <v>0</v>
          </cell>
          <cell r="KP80">
            <v>0</v>
          </cell>
          <cell r="KQ80">
            <v>0</v>
          </cell>
          <cell r="KR80">
            <v>0</v>
          </cell>
          <cell r="KS80">
            <v>0</v>
          </cell>
          <cell r="KT80">
            <v>0</v>
          </cell>
          <cell r="KU80">
            <v>0</v>
          </cell>
          <cell r="KV80">
            <v>0</v>
          </cell>
          <cell r="KW80">
            <v>0</v>
          </cell>
          <cell r="KX80">
            <v>0</v>
          </cell>
          <cell r="KY80">
            <v>0</v>
          </cell>
          <cell r="KZ80">
            <v>0</v>
          </cell>
          <cell r="LA80">
            <v>0</v>
          </cell>
          <cell r="LB80">
            <v>0</v>
          </cell>
          <cell r="LC80">
            <v>0</v>
          </cell>
          <cell r="LD80">
            <v>0</v>
          </cell>
          <cell r="LE80">
            <v>0</v>
          </cell>
          <cell r="LF80">
            <v>0</v>
          </cell>
          <cell r="LG80">
            <v>0</v>
          </cell>
          <cell r="LH80">
            <v>0</v>
          </cell>
          <cell r="LI80">
            <v>0</v>
          </cell>
          <cell r="LJ80">
            <v>0</v>
          </cell>
          <cell r="LK80">
            <v>0</v>
          </cell>
          <cell r="LL80">
            <v>0</v>
          </cell>
          <cell r="LQ80" t="str">
            <v>нд</v>
          </cell>
          <cell r="LR80" t="str">
            <v>нд</v>
          </cell>
          <cell r="LS80" t="str">
            <v>нд</v>
          </cell>
          <cell r="LT80" t="str">
            <v>нд</v>
          </cell>
          <cell r="LU80" t="str">
            <v>нд</v>
          </cell>
          <cell r="LX80">
            <v>0</v>
          </cell>
          <cell r="LY80">
            <v>0</v>
          </cell>
          <cell r="LZ80">
            <v>0</v>
          </cell>
          <cell r="MA80">
            <v>0</v>
          </cell>
          <cell r="MB80">
            <v>0</v>
          </cell>
          <cell r="MC80" t="str">
            <v>нд</v>
          </cell>
          <cell r="MD80" t="str">
            <v>нд</v>
          </cell>
          <cell r="ME80" t="str">
            <v>нд</v>
          </cell>
          <cell r="MF80" t="str">
            <v>нд</v>
          </cell>
          <cell r="MG80" t="str">
            <v>нд</v>
          </cell>
          <cell r="MH80" t="str">
            <v>нд</v>
          </cell>
          <cell r="MI80" t="str">
            <v>нд</v>
          </cell>
          <cell r="MJ80" t="str">
            <v>нд</v>
          </cell>
          <cell r="MK80" t="str">
            <v>нд</v>
          </cell>
          <cell r="ML80" t="str">
            <v>нд</v>
          </cell>
          <cell r="MM80" t="str">
            <v>нд</v>
          </cell>
          <cell r="MN80" t="str">
            <v>нд</v>
          </cell>
          <cell r="MO80" t="str">
            <v>нд</v>
          </cell>
          <cell r="MP80" t="str">
            <v>нд</v>
          </cell>
          <cell r="MQ80" t="str">
            <v>нд</v>
          </cell>
          <cell r="MR80" t="str">
            <v>нд</v>
          </cell>
          <cell r="MS80" t="str">
            <v>нд</v>
          </cell>
          <cell r="MT80" t="str">
            <v>нд</v>
          </cell>
          <cell r="MU80" t="str">
            <v>нд</v>
          </cell>
          <cell r="MV80" t="str">
            <v>нд</v>
          </cell>
          <cell r="MW80" t="str">
            <v>нд</v>
          </cell>
          <cell r="MX80" t="str">
            <v>нд</v>
          </cell>
          <cell r="MY80" t="str">
            <v>нд</v>
          </cell>
          <cell r="MZ80" t="str">
            <v>нд</v>
          </cell>
          <cell r="NA80" t="str">
            <v>нд</v>
          </cell>
          <cell r="NB80" t="str">
            <v>нд</v>
          </cell>
          <cell r="NC80" t="str">
            <v>нд</v>
          </cell>
          <cell r="ND80" t="str">
            <v>нд</v>
          </cell>
          <cell r="NE80" t="str">
            <v>нд</v>
          </cell>
          <cell r="NF80" t="str">
            <v>нд</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v>2019</v>
          </cell>
          <cell r="OM80">
            <v>2019</v>
          </cell>
          <cell r="ON80">
            <v>2019</v>
          </cell>
          <cell r="OO80">
            <v>2019</v>
          </cell>
          <cell r="OP80" t="str">
            <v>з</v>
          </cell>
          <cell r="OR80">
            <v>0</v>
          </cell>
          <cell r="OT80">
            <v>9.9499991999999995E-2</v>
          </cell>
        </row>
        <row r="81">
          <cell r="A81" t="str">
            <v>G_Che2_16</v>
          </cell>
          <cell r="B81" t="str">
            <v>1.6</v>
          </cell>
          <cell r="C81" t="str">
            <v>Приобретение оборудования, требующего монтажа для обслуживания сетей, прочее оборудование.</v>
          </cell>
          <cell r="D81" t="str">
            <v>G_Che2_16</v>
          </cell>
          <cell r="E81" t="str">
            <v>нд</v>
          </cell>
          <cell r="H81">
            <v>74.025306980999986</v>
          </cell>
          <cell r="J81">
            <v>34.643836287200003</v>
          </cell>
          <cell r="K81">
            <v>20.296818497200007</v>
          </cell>
          <cell r="L81">
            <v>14.347017789999999</v>
          </cell>
          <cell r="M81">
            <v>0</v>
          </cell>
          <cell r="N81">
            <v>0</v>
          </cell>
          <cell r="O81">
            <v>12.384275026440626</v>
          </cell>
          <cell r="P81">
            <v>0</v>
          </cell>
          <cell r="Q81">
            <v>1.9627427635593717</v>
          </cell>
          <cell r="R81" t="str">
            <v>нд</v>
          </cell>
          <cell r="S81" t="str">
            <v>нд</v>
          </cell>
          <cell r="T81" t="str">
            <v>нд</v>
          </cell>
          <cell r="U81" t="str">
            <v>нд</v>
          </cell>
          <cell r="V81" t="str">
            <v>нд</v>
          </cell>
          <cell r="W81" t="str">
            <v>нд</v>
          </cell>
          <cell r="X81" t="str">
            <v>нд</v>
          </cell>
          <cell r="Y81" t="str">
            <v>нд</v>
          </cell>
          <cell r="Z81" t="str">
            <v>нд</v>
          </cell>
          <cell r="AA81" t="str">
            <v>нд</v>
          </cell>
          <cell r="AB81" t="str">
            <v>нд</v>
          </cell>
          <cell r="AC81" t="str">
            <v>нд</v>
          </cell>
          <cell r="AD81" t="str">
            <v>нд</v>
          </cell>
          <cell r="AE81" t="str">
            <v>нд</v>
          </cell>
          <cell r="AF81" t="str">
            <v>нд</v>
          </cell>
          <cell r="AG81" t="str">
            <v>нд</v>
          </cell>
          <cell r="AH81" t="str">
            <v>нд</v>
          </cell>
          <cell r="AI81" t="str">
            <v>нд</v>
          </cell>
          <cell r="AJ81" t="str">
            <v>нд</v>
          </cell>
          <cell r="AK81" t="str">
            <v>нд</v>
          </cell>
          <cell r="AL81" t="str">
            <v>нд</v>
          </cell>
          <cell r="AM81" t="str">
            <v>нд</v>
          </cell>
          <cell r="AN81" t="str">
            <v>нд</v>
          </cell>
          <cell r="AO81" t="str">
            <v>нд</v>
          </cell>
          <cell r="AP81" t="str">
            <v>нд</v>
          </cell>
          <cell r="AQ81" t="str">
            <v>нд</v>
          </cell>
          <cell r="AR81" t="str">
            <v>нд</v>
          </cell>
          <cell r="AS81" t="str">
            <v>нд</v>
          </cell>
          <cell r="AT81" t="str">
            <v>нд</v>
          </cell>
          <cell r="AU81" t="str">
            <v>нд</v>
          </cell>
          <cell r="AV81" t="str">
            <v>нд</v>
          </cell>
          <cell r="AW81" t="str">
            <v>нд</v>
          </cell>
          <cell r="AX81" t="str">
            <v>нд</v>
          </cell>
          <cell r="AY81" t="str">
            <v>нд</v>
          </cell>
          <cell r="AZ81" t="str">
            <v>нд</v>
          </cell>
          <cell r="BA81" t="str">
            <v>нд</v>
          </cell>
          <cell r="BB81">
            <v>1</v>
          </cell>
          <cell r="BC81">
            <v>2</v>
          </cell>
          <cell r="BD81">
            <v>3</v>
          </cell>
          <cell r="BE81">
            <v>4</v>
          </cell>
          <cell r="BF81" t="str">
            <v>1 2 3 4</v>
          </cell>
          <cell r="BG81">
            <v>1.58</v>
          </cell>
          <cell r="BH81">
            <v>0</v>
          </cell>
          <cell r="BI81">
            <v>0</v>
          </cell>
          <cell r="BJ81">
            <v>1.4924058333333337</v>
          </cell>
          <cell r="BK81">
            <v>0</v>
          </cell>
          <cell r="BL81">
            <v>8.7594166666666307E-2</v>
          </cell>
          <cell r="BM81">
            <v>1.58</v>
          </cell>
          <cell r="BN81">
            <v>0</v>
          </cell>
          <cell r="BO81">
            <v>0</v>
          </cell>
          <cell r="BP81">
            <v>1.58</v>
          </cell>
          <cell r="BQ81">
            <v>0</v>
          </cell>
          <cell r="BR81">
            <v>0</v>
          </cell>
          <cell r="BS81">
            <v>0</v>
          </cell>
          <cell r="BT81">
            <v>0</v>
          </cell>
          <cell r="BU81">
            <v>0</v>
          </cell>
          <cell r="BV81">
            <v>-8.7594166666666307E-2</v>
          </cell>
          <cell r="BW81">
            <v>0</v>
          </cell>
          <cell r="BX81">
            <v>8.7594166666666307E-2</v>
          </cell>
          <cell r="BY81">
            <v>0</v>
          </cell>
          <cell r="BZ81">
            <v>0</v>
          </cell>
          <cell r="CA81">
            <v>0</v>
          </cell>
          <cell r="CB81">
            <v>0</v>
          </cell>
          <cell r="CC81">
            <v>0</v>
          </cell>
          <cell r="CD81">
            <v>0</v>
          </cell>
          <cell r="CE81">
            <v>0</v>
          </cell>
          <cell r="CF81">
            <v>0</v>
          </cell>
          <cell r="CG81">
            <v>0</v>
          </cell>
          <cell r="CH81">
            <v>0</v>
          </cell>
          <cell r="CI81">
            <v>0</v>
          </cell>
          <cell r="CJ81">
            <v>0</v>
          </cell>
          <cell r="CK81">
            <v>0</v>
          </cell>
          <cell r="CL81">
            <v>0</v>
          </cell>
          <cell r="CM81">
            <v>0</v>
          </cell>
          <cell r="CN81">
            <v>0</v>
          </cell>
          <cell r="CO81">
            <v>0</v>
          </cell>
          <cell r="CP81">
            <v>0</v>
          </cell>
          <cell r="CQ81">
            <v>1</v>
          </cell>
          <cell r="CR81" t="str">
            <v/>
          </cell>
          <cell r="CS81" t="str">
            <v/>
          </cell>
          <cell r="CT81" t="str">
            <v/>
          </cell>
          <cell r="CU81" t="str">
            <v>1</v>
          </cell>
          <cell r="CX81" t="str">
            <v>нд</v>
          </cell>
          <cell r="CY81" t="str">
            <v>нд</v>
          </cell>
          <cell r="CZ81" t="str">
            <v>нд</v>
          </cell>
          <cell r="DA81" t="str">
            <v>нд</v>
          </cell>
          <cell r="DB81" t="str">
            <v>нд</v>
          </cell>
          <cell r="DE81">
            <v>47.521395320000003</v>
          </cell>
          <cell r="DG81">
            <v>41.403940615166661</v>
          </cell>
          <cell r="DH81">
            <v>41.403940615166661</v>
          </cell>
          <cell r="DI81">
            <v>0</v>
          </cell>
          <cell r="DJ81">
            <v>0</v>
          </cell>
          <cell r="DK81">
            <v>0</v>
          </cell>
          <cell r="DL81">
            <v>0</v>
          </cell>
          <cell r="DM81">
            <v>0</v>
          </cell>
          <cell r="DN81" t="str">
            <v>нд</v>
          </cell>
          <cell r="DS81" t="str">
            <v>нд</v>
          </cell>
          <cell r="DT81" t="str">
            <v>нд</v>
          </cell>
          <cell r="DU81" t="str">
            <v>нд</v>
          </cell>
          <cell r="DV81" t="str">
            <v>нд</v>
          </cell>
          <cell r="DW81" t="str">
            <v>нд</v>
          </cell>
          <cell r="DX81" t="str">
            <v/>
          </cell>
          <cell r="DY81">
            <v>2</v>
          </cell>
          <cell r="DZ81" t="str">
            <v/>
          </cell>
          <cell r="EA81" t="str">
            <v/>
          </cell>
          <cell r="EB81" t="str">
            <v>2</v>
          </cell>
          <cell r="EC81">
            <v>11.64023137</v>
          </cell>
          <cell r="ED81">
            <v>0</v>
          </cell>
          <cell r="EE81">
            <v>0</v>
          </cell>
          <cell r="EF81">
            <v>11.64023137</v>
          </cell>
          <cell r="EG81">
            <v>0</v>
          </cell>
          <cell r="EH81">
            <v>0</v>
          </cell>
          <cell r="EI81">
            <v>0</v>
          </cell>
          <cell r="EJ81">
            <v>0</v>
          </cell>
          <cell r="EK81">
            <v>0</v>
          </cell>
          <cell r="EL81">
            <v>0</v>
          </cell>
          <cell r="EM81">
            <v>11.64023137</v>
          </cell>
          <cell r="EN81">
            <v>0</v>
          </cell>
          <cell r="EO81">
            <v>0</v>
          </cell>
          <cell r="EP81">
            <v>11.64023137</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1</v>
          </cell>
          <cell r="FH81">
            <v>2</v>
          </cell>
          <cell r="FI81">
            <v>3</v>
          </cell>
          <cell r="FJ81">
            <v>4</v>
          </cell>
          <cell r="FK81" t="str">
            <v>1 2 3 4</v>
          </cell>
          <cell r="FN81" t="str">
            <v>нд</v>
          </cell>
          <cell r="FO81" t="str">
            <v>нд</v>
          </cell>
          <cell r="FP81" t="str">
            <v>нд</v>
          </cell>
          <cell r="FQ81" t="str">
            <v>нд</v>
          </cell>
          <cell r="FR81" t="str">
            <v>нд</v>
          </cell>
          <cell r="FS81" t="str">
            <v>нд</v>
          </cell>
          <cell r="FT81" t="str">
            <v>нд</v>
          </cell>
          <cell r="FU81" t="str">
            <v>нд</v>
          </cell>
          <cell r="FV81" t="str">
            <v>нд</v>
          </cell>
          <cell r="FW81" t="str">
            <v>нд</v>
          </cell>
          <cell r="FX81" t="str">
            <v>нд</v>
          </cell>
          <cell r="FZ81">
            <v>25.513163949999999</v>
          </cell>
          <cell r="GA81">
            <v>0</v>
          </cell>
          <cell r="GB81">
            <v>0</v>
          </cell>
          <cell r="GC81">
            <v>0</v>
          </cell>
          <cell r="GD81">
            <v>0</v>
          </cell>
          <cell r="GE81">
            <v>0</v>
          </cell>
          <cell r="GF81">
            <v>0</v>
          </cell>
          <cell r="GG81">
            <v>0</v>
          </cell>
          <cell r="GH81">
            <v>13</v>
          </cell>
          <cell r="GI81">
            <v>0</v>
          </cell>
          <cell r="GJ81">
            <v>13</v>
          </cell>
          <cell r="GK81" t="str">
            <v>нд</v>
          </cell>
          <cell r="GL81" t="str">
            <v>нд</v>
          </cell>
          <cell r="GM81" t="str">
            <v>нд</v>
          </cell>
          <cell r="GN81" t="str">
            <v>нд</v>
          </cell>
          <cell r="GO81" t="str">
            <v>нд</v>
          </cell>
          <cell r="GP81" t="str">
            <v>нд</v>
          </cell>
          <cell r="GQ81" t="str">
            <v>нд</v>
          </cell>
          <cell r="GR81" t="str">
            <v>нд</v>
          </cell>
          <cell r="GS81" t="str">
            <v>нд</v>
          </cell>
          <cell r="GT81" t="str">
            <v>нд</v>
          </cell>
          <cell r="GU81" t="str">
            <v>нд</v>
          </cell>
          <cell r="GV81" t="str">
            <v>нд</v>
          </cell>
          <cell r="GW81" t="str">
            <v>нд</v>
          </cell>
          <cell r="GX81" t="str">
            <v>нд</v>
          </cell>
          <cell r="GY81" t="str">
            <v>нд</v>
          </cell>
          <cell r="GZ81" t="str">
            <v>нд</v>
          </cell>
          <cell r="HA81" t="str">
            <v>нд</v>
          </cell>
          <cell r="HB81" t="str">
            <v>нд</v>
          </cell>
          <cell r="HC81" t="str">
            <v>нд</v>
          </cell>
          <cell r="HD81" t="str">
            <v>нд</v>
          </cell>
          <cell r="HE81" t="str">
            <v>нд</v>
          </cell>
          <cell r="HF81" t="str">
            <v>нд</v>
          </cell>
          <cell r="HG81" t="str">
            <v>нд</v>
          </cell>
          <cell r="HH81" t="str">
            <v>нд</v>
          </cell>
          <cell r="HI81" t="str">
            <v>нд</v>
          </cell>
          <cell r="HJ81" t="str">
            <v>нд</v>
          </cell>
          <cell r="HK81" t="str">
            <v>нд</v>
          </cell>
          <cell r="HL81" t="str">
            <v>нд</v>
          </cell>
          <cell r="HM81" t="str">
            <v>нд</v>
          </cell>
          <cell r="HN81" t="str">
            <v>нд</v>
          </cell>
          <cell r="HO81" t="str">
            <v>нд</v>
          </cell>
          <cell r="HP81" t="str">
            <v>нд</v>
          </cell>
          <cell r="HQ81" t="str">
            <v>нд</v>
          </cell>
          <cell r="HR81" t="str">
            <v>нд</v>
          </cell>
          <cell r="HS81" t="str">
            <v>нд</v>
          </cell>
          <cell r="HT81" t="str">
            <v>нд</v>
          </cell>
          <cell r="HU81" t="str">
            <v>нд</v>
          </cell>
          <cell r="HV81" t="str">
            <v>нд</v>
          </cell>
          <cell r="HW81" t="str">
            <v>нд</v>
          </cell>
          <cell r="HX81" t="str">
            <v>нд</v>
          </cell>
          <cell r="HY81" t="str">
            <v>нд</v>
          </cell>
          <cell r="HZ81" t="str">
            <v>нд</v>
          </cell>
          <cell r="IA81" t="str">
            <v>нд</v>
          </cell>
          <cell r="IB81" t="str">
            <v>нд</v>
          </cell>
          <cell r="IC81" t="str">
            <v>нд</v>
          </cell>
          <cell r="ID81">
            <v>0</v>
          </cell>
          <cell r="IE81" t="str">
            <v>нд</v>
          </cell>
          <cell r="IF81">
            <v>0</v>
          </cell>
          <cell r="IG81">
            <v>0</v>
          </cell>
          <cell r="IH81" t="str">
            <v>нд</v>
          </cell>
          <cell r="II81" t="str">
            <v>нд</v>
          </cell>
          <cell r="IJ81" t="str">
            <v>нд</v>
          </cell>
          <cell r="IK81">
            <v>0</v>
          </cell>
          <cell r="IL81">
            <v>0</v>
          </cell>
          <cell r="IM81">
            <v>0</v>
          </cell>
          <cell r="IN81" t="str">
            <v>нд</v>
          </cell>
          <cell r="IO81" t="str">
            <v>нд</v>
          </cell>
          <cell r="IP81" t="str">
            <v>нд</v>
          </cell>
          <cell r="IQ81" t="str">
            <v>нд</v>
          </cell>
          <cell r="IR81" t="str">
            <v>нд</v>
          </cell>
          <cell r="IS81" t="str">
            <v>нд</v>
          </cell>
          <cell r="IT81" t="str">
            <v>нд</v>
          </cell>
          <cell r="IU81" t="str">
            <v>нд</v>
          </cell>
          <cell r="IV81" t="str">
            <v>нд</v>
          </cell>
          <cell r="IW81" t="str">
            <v>нд</v>
          </cell>
          <cell r="IX81" t="str">
            <v>нд</v>
          </cell>
          <cell r="IY81">
            <v>0</v>
          </cell>
          <cell r="IZ81">
            <v>0</v>
          </cell>
          <cell r="JA81">
            <v>0</v>
          </cell>
          <cell r="JB81">
            <v>0</v>
          </cell>
          <cell r="JC81">
            <v>0</v>
          </cell>
          <cell r="JD81">
            <v>0</v>
          </cell>
          <cell r="JE81">
            <v>0</v>
          </cell>
          <cell r="JF81">
            <v>0</v>
          </cell>
          <cell r="JG81">
            <v>0</v>
          </cell>
          <cell r="JH81">
            <v>0</v>
          </cell>
          <cell r="JI81">
            <v>0</v>
          </cell>
          <cell r="JJ81">
            <v>0</v>
          </cell>
          <cell r="JK81">
            <v>0</v>
          </cell>
          <cell r="JL81">
            <v>0</v>
          </cell>
          <cell r="JM81">
            <v>0</v>
          </cell>
          <cell r="JN81">
            <v>0</v>
          </cell>
          <cell r="JO81">
            <v>0</v>
          </cell>
          <cell r="JP81">
            <v>0</v>
          </cell>
          <cell r="JQ81">
            <v>0</v>
          </cell>
          <cell r="JR81">
            <v>0</v>
          </cell>
          <cell r="JS81">
            <v>0</v>
          </cell>
          <cell r="JT81">
            <v>0</v>
          </cell>
          <cell r="JU81">
            <v>0</v>
          </cell>
          <cell r="JV81">
            <v>0</v>
          </cell>
          <cell r="JW81">
            <v>0</v>
          </cell>
          <cell r="JX81">
            <v>0</v>
          </cell>
          <cell r="JY81">
            <v>0</v>
          </cell>
          <cell r="JZ81">
            <v>0</v>
          </cell>
          <cell r="KA81">
            <v>0</v>
          </cell>
          <cell r="KB81">
            <v>0</v>
          </cell>
          <cell r="KC81">
            <v>0</v>
          </cell>
          <cell r="KD81">
            <v>0</v>
          </cell>
          <cell r="KE81">
            <v>0</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0</v>
          </cell>
          <cell r="LC81">
            <v>0</v>
          </cell>
          <cell r="LD81">
            <v>0</v>
          </cell>
          <cell r="LE81">
            <v>0</v>
          </cell>
          <cell r="LF81">
            <v>0</v>
          </cell>
          <cell r="LG81">
            <v>0</v>
          </cell>
          <cell r="LH81">
            <v>0</v>
          </cell>
          <cell r="LI81">
            <v>0</v>
          </cell>
          <cell r="LJ81">
            <v>0</v>
          </cell>
          <cell r="LK81">
            <v>0</v>
          </cell>
          <cell r="LL81">
            <v>0</v>
          </cell>
          <cell r="LQ81" t="str">
            <v>нд</v>
          </cell>
          <cell r="LR81" t="str">
            <v>нд</v>
          </cell>
          <cell r="LS81" t="str">
            <v>нд</v>
          </cell>
          <cell r="LT81" t="str">
            <v>нд</v>
          </cell>
          <cell r="LU81" t="str">
            <v>нд</v>
          </cell>
          <cell r="LX81">
            <v>0</v>
          </cell>
          <cell r="LY81">
            <v>0</v>
          </cell>
          <cell r="LZ81">
            <v>0</v>
          </cell>
          <cell r="MA81">
            <v>0</v>
          </cell>
          <cell r="MB81">
            <v>0</v>
          </cell>
          <cell r="MC81" t="str">
            <v>нд</v>
          </cell>
          <cell r="MD81" t="str">
            <v>нд</v>
          </cell>
          <cell r="ME81" t="str">
            <v>нд</v>
          </cell>
          <cell r="MF81" t="str">
            <v>нд</v>
          </cell>
          <cell r="MG81" t="str">
            <v>нд</v>
          </cell>
          <cell r="MH81" t="str">
            <v>нд</v>
          </cell>
          <cell r="MI81" t="str">
            <v>нд</v>
          </cell>
          <cell r="MJ81" t="str">
            <v>нд</v>
          </cell>
          <cell r="MK81" t="str">
            <v>нд</v>
          </cell>
          <cell r="ML81" t="str">
            <v>нд</v>
          </cell>
          <cell r="MM81" t="str">
            <v>нд</v>
          </cell>
          <cell r="MN81" t="str">
            <v>нд</v>
          </cell>
          <cell r="MO81" t="str">
            <v>нд</v>
          </cell>
          <cell r="MP81" t="str">
            <v>нд</v>
          </cell>
          <cell r="MQ81" t="str">
            <v>нд</v>
          </cell>
          <cell r="MR81" t="str">
            <v>нд</v>
          </cell>
          <cell r="MS81" t="str">
            <v>нд</v>
          </cell>
          <cell r="MT81" t="str">
            <v>нд</v>
          </cell>
          <cell r="MU81" t="str">
            <v>нд</v>
          </cell>
          <cell r="MV81" t="str">
            <v>нд</v>
          </cell>
          <cell r="MW81" t="str">
            <v>нд</v>
          </cell>
          <cell r="MX81" t="str">
            <v>нд</v>
          </cell>
          <cell r="MY81" t="str">
            <v>нд</v>
          </cell>
          <cell r="MZ81" t="str">
            <v>нд</v>
          </cell>
          <cell r="NA81" t="str">
            <v>нд</v>
          </cell>
          <cell r="NB81" t="str">
            <v>нд</v>
          </cell>
          <cell r="NC81" t="str">
            <v>нд</v>
          </cell>
          <cell r="ND81" t="str">
            <v>нд</v>
          </cell>
          <cell r="NE81" t="str">
            <v>нд</v>
          </cell>
          <cell r="NF81" t="str">
            <v>нд</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v>2014</v>
          </cell>
          <cell r="OM81">
            <v>2019</v>
          </cell>
          <cell r="ON81">
            <v>2019</v>
          </cell>
          <cell r="OO81">
            <v>2019</v>
          </cell>
          <cell r="OP81" t="str">
            <v>и</v>
          </cell>
          <cell r="OR81">
            <v>0</v>
          </cell>
          <cell r="OT81">
            <v>92.742125478199995</v>
          </cell>
        </row>
        <row r="82">
          <cell r="A82" t="str">
            <v>F_prj_109108_5385</v>
          </cell>
          <cell r="B82" t="str">
            <v>1.6</v>
          </cell>
          <cell r="C82" t="str">
            <v>Строительство производственно-административного здания (ПАЗ) для размещения управленческого аппарата АО «Чеченэнерго» (отделка дворового фасада; внутренние коммуникационные, строительно-отделочные работы; устройство внутриплощадочных коммуникаций и благоустройство территории) 1 ПК</v>
          </cell>
          <cell r="D82" t="str">
            <v>F_prj_109108_5385</v>
          </cell>
          <cell r="E82">
            <v>349.81581535600003</v>
          </cell>
          <cell r="H82">
            <v>349.75487930600002</v>
          </cell>
          <cell r="J82">
            <v>100.40877191000001</v>
          </cell>
          <cell r="K82">
            <v>100.40877191000001</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t="str">
            <v/>
          </cell>
          <cell r="BC82" t="str">
            <v/>
          </cell>
          <cell r="BD82" t="str">
            <v/>
          </cell>
          <cell r="BE82" t="str">
            <v/>
          </cell>
          <cell r="BF82">
            <v>0</v>
          </cell>
          <cell r="BG82">
            <v>100.34783586</v>
          </cell>
          <cell r="BH82">
            <v>0</v>
          </cell>
          <cell r="BI82">
            <v>0</v>
          </cell>
          <cell r="BJ82">
            <v>100.34783586</v>
          </cell>
          <cell r="BK82">
            <v>0</v>
          </cell>
          <cell r="BL82">
            <v>0</v>
          </cell>
          <cell r="BM82">
            <v>0</v>
          </cell>
          <cell r="BN82">
            <v>0</v>
          </cell>
          <cell r="BO82">
            <v>0</v>
          </cell>
          <cell r="BP82">
            <v>0</v>
          </cell>
          <cell r="BQ82">
            <v>0</v>
          </cell>
          <cell r="BR82">
            <v>0</v>
          </cell>
          <cell r="BS82">
            <v>100.34783586</v>
          </cell>
          <cell r="BT82">
            <v>0</v>
          </cell>
          <cell r="BU82">
            <v>0</v>
          </cell>
          <cell r="BV82">
            <v>100.34783586</v>
          </cell>
          <cell r="BW82">
            <v>0</v>
          </cell>
          <cell r="BX82">
            <v>0</v>
          </cell>
          <cell r="BY82">
            <v>0</v>
          </cell>
          <cell r="BZ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t="str">
            <v/>
          </cell>
          <cell r="CR82">
            <v>2</v>
          </cell>
          <cell r="CS82" t="str">
            <v/>
          </cell>
          <cell r="CT82" t="str">
            <v/>
          </cell>
          <cell r="CU82" t="str">
            <v>2</v>
          </cell>
          <cell r="CX82">
            <v>296.686398</v>
          </cell>
          <cell r="CY82">
            <v>37.646070000000002</v>
          </cell>
          <cell r="CZ82">
            <v>279.44923999999997</v>
          </cell>
          <cell r="DA82">
            <v>13.38151</v>
          </cell>
          <cell r="DB82">
            <v>27.529046000000058</v>
          </cell>
          <cell r="DE82">
            <v>296.68639800000005</v>
          </cell>
          <cell r="DG82">
            <v>0</v>
          </cell>
          <cell r="DH82">
            <v>0</v>
          </cell>
          <cell r="DI82">
            <v>0</v>
          </cell>
          <cell r="DJ82">
            <v>0</v>
          </cell>
          <cell r="DK82">
            <v>0</v>
          </cell>
          <cell r="DL82">
            <v>0</v>
          </cell>
          <cell r="DM82">
            <v>0</v>
          </cell>
          <cell r="DN82">
            <v>0</v>
          </cell>
          <cell r="DS82">
            <v>0</v>
          </cell>
          <cell r="DT82">
            <v>0</v>
          </cell>
          <cell r="DU82">
            <v>0</v>
          </cell>
          <cell r="DV82">
            <v>0</v>
          </cell>
          <cell r="DW82">
            <v>0</v>
          </cell>
          <cell r="DX82" t="str">
            <v/>
          </cell>
          <cell r="DY82" t="str">
            <v/>
          </cell>
          <cell r="DZ82" t="str">
            <v/>
          </cell>
          <cell r="EA82" t="str">
            <v/>
          </cell>
          <cell r="EB82">
            <v>0</v>
          </cell>
          <cell r="EC82">
            <v>0</v>
          </cell>
          <cell r="ED82">
            <v>0</v>
          </cell>
          <cell r="EE82">
            <v>0</v>
          </cell>
          <cell r="EF82">
            <v>0</v>
          </cell>
          <cell r="EG82">
            <v>0</v>
          </cell>
          <cell r="EH82">
            <v>0</v>
          </cell>
          <cell r="EI82">
            <v>0</v>
          </cell>
          <cell r="EJ82">
            <v>0</v>
          </cell>
          <cell r="EK82">
            <v>0</v>
          </cell>
          <cell r="EL82">
            <v>0</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v>0</v>
          </cell>
          <cell r="FD82">
            <v>0</v>
          </cell>
          <cell r="FE82">
            <v>0</v>
          </cell>
          <cell r="FF82">
            <v>0</v>
          </cell>
          <cell r="FG82" t="str">
            <v/>
          </cell>
          <cell r="FH82" t="str">
            <v/>
          </cell>
          <cell r="FI82" t="str">
            <v/>
          </cell>
          <cell r="FJ82" t="str">
            <v/>
          </cell>
          <cell r="FK82">
            <v>0</v>
          </cell>
          <cell r="FN82">
            <v>0</v>
          </cell>
          <cell r="FO82">
            <v>0</v>
          </cell>
          <cell r="FP82">
            <v>0</v>
          </cell>
          <cell r="FQ82">
            <v>0</v>
          </cell>
          <cell r="FR82">
            <v>0</v>
          </cell>
          <cell r="FS82">
            <v>0</v>
          </cell>
          <cell r="FT82">
            <v>0</v>
          </cell>
          <cell r="FU82">
            <v>0</v>
          </cell>
          <cell r="FV82">
            <v>0</v>
          </cell>
          <cell r="FW82">
            <v>0</v>
          </cell>
          <cell r="FX82">
            <v>0</v>
          </cell>
          <cell r="FZ82">
            <v>0</v>
          </cell>
          <cell r="GA82">
            <v>0</v>
          </cell>
          <cell r="GB82">
            <v>0</v>
          </cell>
          <cell r="GC82">
            <v>0</v>
          </cell>
          <cell r="GD82">
            <v>0</v>
          </cell>
          <cell r="GE82">
            <v>0</v>
          </cell>
          <cell r="GF82">
            <v>0</v>
          </cell>
          <cell r="GG82">
            <v>0</v>
          </cell>
          <cell r="GH82">
            <v>0</v>
          </cell>
          <cell r="GI82">
            <v>0</v>
          </cell>
          <cell r="GJ82">
            <v>0</v>
          </cell>
          <cell r="GK82">
            <v>0</v>
          </cell>
          <cell r="GL82">
            <v>0</v>
          </cell>
          <cell r="GM82">
            <v>0</v>
          </cell>
          <cell r="GN82">
            <v>0</v>
          </cell>
          <cell r="GO82">
            <v>0</v>
          </cell>
          <cell r="GP82">
            <v>0</v>
          </cell>
          <cell r="GQ82">
            <v>0</v>
          </cell>
          <cell r="GR82">
            <v>0</v>
          </cell>
          <cell r="GS82">
            <v>0</v>
          </cell>
          <cell r="GT82">
            <v>0</v>
          </cell>
          <cell r="GU82">
            <v>0</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0</v>
          </cell>
          <cell r="HS82">
            <v>0</v>
          </cell>
          <cell r="HT82">
            <v>0</v>
          </cell>
          <cell r="HU82">
            <v>0</v>
          </cell>
          <cell r="HV82">
            <v>0</v>
          </cell>
          <cell r="HW82">
            <v>0</v>
          </cell>
          <cell r="HX82">
            <v>0</v>
          </cell>
          <cell r="HY82">
            <v>0</v>
          </cell>
          <cell r="HZ82">
            <v>0</v>
          </cell>
          <cell r="IA82">
            <v>0</v>
          </cell>
          <cell r="IB82">
            <v>0</v>
          </cell>
          <cell r="IC82">
            <v>0</v>
          </cell>
          <cell r="ID82">
            <v>0</v>
          </cell>
          <cell r="IE82">
            <v>0</v>
          </cell>
          <cell r="IF82">
            <v>0</v>
          </cell>
          <cell r="IG82">
            <v>0</v>
          </cell>
          <cell r="IH82">
            <v>0</v>
          </cell>
          <cell r="II82">
            <v>0</v>
          </cell>
          <cell r="IJ82">
            <v>0</v>
          </cell>
          <cell r="IK82">
            <v>0</v>
          </cell>
          <cell r="IL82">
            <v>0</v>
          </cell>
          <cell r="IM82">
            <v>0</v>
          </cell>
          <cell r="IN82">
            <v>0</v>
          </cell>
          <cell r="IO82">
            <v>0</v>
          </cell>
          <cell r="IP82">
            <v>0</v>
          </cell>
          <cell r="IQ82">
            <v>0</v>
          </cell>
          <cell r="IR82">
            <v>0</v>
          </cell>
          <cell r="IS82">
            <v>0</v>
          </cell>
          <cell r="IT82">
            <v>0</v>
          </cell>
          <cell r="IU82">
            <v>0</v>
          </cell>
          <cell r="IV82">
            <v>0</v>
          </cell>
          <cell r="IW82">
            <v>0</v>
          </cell>
          <cell r="IX82">
            <v>0</v>
          </cell>
          <cell r="IY82">
            <v>0</v>
          </cell>
          <cell r="IZ82">
            <v>0</v>
          </cell>
          <cell r="JA82">
            <v>0</v>
          </cell>
          <cell r="JB82">
            <v>0</v>
          </cell>
          <cell r="JC82">
            <v>0</v>
          </cell>
          <cell r="JD82">
            <v>0</v>
          </cell>
          <cell r="JE82">
            <v>0</v>
          </cell>
          <cell r="JF82">
            <v>0</v>
          </cell>
          <cell r="JG82">
            <v>0</v>
          </cell>
          <cell r="JH82">
            <v>0</v>
          </cell>
          <cell r="JI82">
            <v>0</v>
          </cell>
          <cell r="JJ82">
            <v>0</v>
          </cell>
          <cell r="JK82">
            <v>0</v>
          </cell>
          <cell r="JL82">
            <v>0</v>
          </cell>
          <cell r="JM82">
            <v>0</v>
          </cell>
          <cell r="JN82">
            <v>0</v>
          </cell>
          <cell r="JO82">
            <v>0</v>
          </cell>
          <cell r="JP82">
            <v>0</v>
          </cell>
          <cell r="JQ82">
            <v>0</v>
          </cell>
          <cell r="JR82">
            <v>0</v>
          </cell>
          <cell r="JS82">
            <v>0</v>
          </cell>
          <cell r="JT82">
            <v>0</v>
          </cell>
          <cell r="JU82">
            <v>0</v>
          </cell>
          <cell r="JV82">
            <v>0</v>
          </cell>
          <cell r="JW82">
            <v>0</v>
          </cell>
          <cell r="JX82">
            <v>0</v>
          </cell>
          <cell r="JY82">
            <v>0</v>
          </cell>
          <cell r="JZ82">
            <v>0</v>
          </cell>
          <cell r="KA82">
            <v>0</v>
          </cell>
          <cell r="KB82">
            <v>0</v>
          </cell>
          <cell r="KC82">
            <v>0</v>
          </cell>
          <cell r="KD82">
            <v>0</v>
          </cell>
          <cell r="KE82">
            <v>0</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0</v>
          </cell>
          <cell r="LC82">
            <v>0</v>
          </cell>
          <cell r="LD82">
            <v>0</v>
          </cell>
          <cell r="LE82">
            <v>0</v>
          </cell>
          <cell r="LF82">
            <v>0</v>
          </cell>
          <cell r="LG82">
            <v>0</v>
          </cell>
          <cell r="LH82">
            <v>0</v>
          </cell>
          <cell r="LI82">
            <v>0</v>
          </cell>
          <cell r="LJ82">
            <v>0</v>
          </cell>
          <cell r="LK82">
            <v>0</v>
          </cell>
          <cell r="LL82">
            <v>0</v>
          </cell>
          <cell r="LQ82">
            <v>0</v>
          </cell>
          <cell r="LR82">
            <v>0</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v>2013</v>
          </cell>
          <cell r="OM82" t="str">
            <v>нд</v>
          </cell>
          <cell r="ON82">
            <v>2023</v>
          </cell>
          <cell r="OO82" t="str">
            <v>нд</v>
          </cell>
          <cell r="OP82" t="str">
            <v>с</v>
          </cell>
          <cell r="OR82">
            <v>0</v>
          </cell>
          <cell r="OT82">
            <v>349.81581535600003</v>
          </cell>
        </row>
        <row r="83">
          <cell r="A83" t="str">
            <v>I_Che143</v>
          </cell>
          <cell r="B83" t="str">
            <v>1.6</v>
          </cell>
          <cell r="C83" t="str">
            <v>Проведение предпроектного обследования и разработка проекта на строительство и реконструкцию сети 10-0,4 кВ в рамках "Плана (программы) снижения потерь электрической энергии в электрических сетях АО "Чеченэнерго"</v>
          </cell>
          <cell r="D83" t="str">
            <v>I_Che143</v>
          </cell>
          <cell r="E83">
            <v>200.83727325999999</v>
          </cell>
          <cell r="H83">
            <v>70.274528279999998</v>
          </cell>
          <cell r="J83">
            <v>200.83727325999999</v>
          </cell>
          <cell r="K83">
            <v>200.83727325999999</v>
          </cell>
          <cell r="L83">
            <v>0</v>
          </cell>
          <cell r="M83">
            <v>0</v>
          </cell>
          <cell r="N83">
            <v>0</v>
          </cell>
          <cell r="O83">
            <v>0</v>
          </cell>
          <cell r="P83">
            <v>0</v>
          </cell>
          <cell r="Q83">
            <v>0</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t="str">
            <v/>
          </cell>
          <cell r="BC83" t="str">
            <v/>
          </cell>
          <cell r="BD83" t="str">
            <v/>
          </cell>
          <cell r="BE83" t="str">
            <v/>
          </cell>
          <cell r="BF83">
            <v>0</v>
          </cell>
          <cell r="BG83">
            <v>70.274528279999998</v>
          </cell>
          <cell r="BH83">
            <v>0</v>
          </cell>
          <cell r="BI83">
            <v>0</v>
          </cell>
          <cell r="BJ83">
            <v>0</v>
          </cell>
          <cell r="BK83">
            <v>0</v>
          </cell>
          <cell r="BL83">
            <v>70.274528279999998</v>
          </cell>
          <cell r="BM83">
            <v>5.9525603299999998</v>
          </cell>
          <cell r="BN83">
            <v>0</v>
          </cell>
          <cell r="BO83">
            <v>0</v>
          </cell>
          <cell r="BP83">
            <v>0</v>
          </cell>
          <cell r="BQ83">
            <v>0</v>
          </cell>
          <cell r="BR83">
            <v>5.9525603299999998</v>
          </cell>
          <cell r="BS83">
            <v>64.321967950000001</v>
          </cell>
          <cell r="BT83">
            <v>0</v>
          </cell>
          <cell r="BU83">
            <v>0</v>
          </cell>
          <cell r="BV83">
            <v>0</v>
          </cell>
          <cell r="BW83">
            <v>0</v>
          </cell>
          <cell r="BX83">
            <v>64.321967950000001</v>
          </cell>
          <cell r="BY83">
            <v>0</v>
          </cell>
          <cell r="BZ83">
            <v>0</v>
          </cell>
          <cell r="CA83">
            <v>0</v>
          </cell>
          <cell r="CB83">
            <v>0</v>
          </cell>
          <cell r="CC83">
            <v>0</v>
          </cell>
          <cell r="CD83">
            <v>0</v>
          </cell>
          <cell r="CE83">
            <v>0</v>
          </cell>
          <cell r="CF83">
            <v>0</v>
          </cell>
          <cell r="CG83">
            <v>0</v>
          </cell>
          <cell r="CH83">
            <v>0</v>
          </cell>
          <cell r="CI83">
            <v>0</v>
          </cell>
          <cell r="CJ83">
            <v>0</v>
          </cell>
          <cell r="CK83">
            <v>0</v>
          </cell>
          <cell r="CL83">
            <v>0</v>
          </cell>
          <cell r="CM83">
            <v>0</v>
          </cell>
          <cell r="CN83">
            <v>0</v>
          </cell>
          <cell r="CO83">
            <v>0</v>
          </cell>
          <cell r="CP83">
            <v>0</v>
          </cell>
          <cell r="CQ83">
            <v>1</v>
          </cell>
          <cell r="CR83">
            <v>2</v>
          </cell>
          <cell r="CS83" t="str">
            <v/>
          </cell>
          <cell r="CT83" t="str">
            <v/>
          </cell>
          <cell r="CU83" t="str">
            <v>1 2</v>
          </cell>
          <cell r="CX83">
            <v>170.20107903389831</v>
          </cell>
          <cell r="CY83">
            <v>170.20107903389831</v>
          </cell>
          <cell r="CZ83">
            <v>0</v>
          </cell>
          <cell r="DA83">
            <v>0</v>
          </cell>
          <cell r="DB83">
            <v>0</v>
          </cell>
          <cell r="DE83">
            <v>119.94958475</v>
          </cell>
          <cell r="DG83">
            <v>170.20107903389831</v>
          </cell>
          <cell r="DH83">
            <v>170.20107903389831</v>
          </cell>
          <cell r="DI83">
            <v>0</v>
          </cell>
          <cell r="DJ83">
            <v>0</v>
          </cell>
          <cell r="DK83">
            <v>0</v>
          </cell>
          <cell r="DL83">
            <v>0</v>
          </cell>
          <cell r="DM83">
            <v>0</v>
          </cell>
          <cell r="DN83">
            <v>0</v>
          </cell>
          <cell r="DS83">
            <v>0</v>
          </cell>
          <cell r="DT83">
            <v>0</v>
          </cell>
          <cell r="DU83">
            <v>0</v>
          </cell>
          <cell r="DV83">
            <v>0</v>
          </cell>
          <cell r="DW83">
            <v>0</v>
          </cell>
          <cell r="DX83">
            <v>1</v>
          </cell>
          <cell r="DY83">
            <v>2</v>
          </cell>
          <cell r="DZ83" t="str">
            <v/>
          </cell>
          <cell r="EA83" t="str">
            <v/>
          </cell>
          <cell r="EB83" t="str">
            <v>1 2</v>
          </cell>
          <cell r="EC83">
            <v>119.94958475</v>
          </cell>
          <cell r="ED83">
            <v>188.65710769</v>
          </cell>
          <cell r="EE83">
            <v>0</v>
          </cell>
          <cell r="EF83">
            <v>0</v>
          </cell>
          <cell r="EG83">
            <v>0</v>
          </cell>
          <cell r="EH83">
            <v>77.907908059999997</v>
          </cell>
          <cell r="EI83">
            <v>146.615431</v>
          </cell>
          <cell r="EJ83">
            <v>0</v>
          </cell>
          <cell r="EK83">
            <v>0</v>
          </cell>
          <cell r="EL83">
            <v>0</v>
          </cell>
          <cell r="EM83">
            <v>42.041676690000003</v>
          </cell>
          <cell r="EN83">
            <v>42.041676690000003</v>
          </cell>
          <cell r="EO83">
            <v>0</v>
          </cell>
          <cell r="EP83">
            <v>0</v>
          </cell>
          <cell r="EQ83">
            <v>0</v>
          </cell>
          <cell r="ER83">
            <v>0</v>
          </cell>
          <cell r="ES83">
            <v>0</v>
          </cell>
          <cell r="ET83">
            <v>0</v>
          </cell>
          <cell r="EU83">
            <v>0</v>
          </cell>
          <cell r="EV83">
            <v>0</v>
          </cell>
          <cell r="EW83">
            <v>0</v>
          </cell>
          <cell r="EX83">
            <v>0</v>
          </cell>
          <cell r="EY83">
            <v>0</v>
          </cell>
          <cell r="EZ83">
            <v>0</v>
          </cell>
          <cell r="FA83">
            <v>0</v>
          </cell>
          <cell r="FB83">
            <v>0</v>
          </cell>
          <cell r="FC83">
            <v>0</v>
          </cell>
          <cell r="FD83">
            <v>0</v>
          </cell>
          <cell r="FE83">
            <v>0</v>
          </cell>
          <cell r="FF83">
            <v>0</v>
          </cell>
          <cell r="FG83" t="str">
            <v/>
          </cell>
          <cell r="FH83" t="str">
            <v/>
          </cell>
          <cell r="FI83" t="str">
            <v/>
          </cell>
          <cell r="FJ83" t="str">
            <v/>
          </cell>
          <cell r="FK83">
            <v>0</v>
          </cell>
          <cell r="FN83">
            <v>0</v>
          </cell>
          <cell r="FO83">
            <v>0</v>
          </cell>
          <cell r="FP83">
            <v>0</v>
          </cell>
          <cell r="FQ83">
            <v>0</v>
          </cell>
          <cell r="FR83">
            <v>0</v>
          </cell>
          <cell r="FS83">
            <v>0</v>
          </cell>
          <cell r="FT83">
            <v>0</v>
          </cell>
          <cell r="FU83">
            <v>0</v>
          </cell>
          <cell r="FV83">
            <v>1</v>
          </cell>
          <cell r="FW83">
            <v>0</v>
          </cell>
          <cell r="FX83">
            <v>1</v>
          </cell>
          <cell r="FZ83">
            <v>0</v>
          </cell>
          <cell r="GA83">
            <v>0</v>
          </cell>
          <cell r="GB83">
            <v>0</v>
          </cell>
          <cell r="GC83">
            <v>0</v>
          </cell>
          <cell r="GD83">
            <v>0</v>
          </cell>
          <cell r="GE83">
            <v>0</v>
          </cell>
          <cell r="GF83">
            <v>0</v>
          </cell>
          <cell r="GG83">
            <v>0</v>
          </cell>
          <cell r="GH83">
            <v>0</v>
          </cell>
          <cell r="GI83">
            <v>0</v>
          </cell>
          <cell r="GJ83">
            <v>0</v>
          </cell>
          <cell r="GK83">
            <v>0</v>
          </cell>
          <cell r="GL83">
            <v>0</v>
          </cell>
          <cell r="GM83">
            <v>0</v>
          </cell>
          <cell r="GN83">
            <v>0</v>
          </cell>
          <cell r="GO83">
            <v>0</v>
          </cell>
          <cell r="GP83">
            <v>0</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0</v>
          </cell>
          <cell r="ID83">
            <v>0</v>
          </cell>
          <cell r="IE83">
            <v>0</v>
          </cell>
          <cell r="IF83">
            <v>0</v>
          </cell>
          <cell r="IG83">
            <v>0</v>
          </cell>
          <cell r="IH83">
            <v>0</v>
          </cell>
          <cell r="II83">
            <v>0</v>
          </cell>
          <cell r="IJ83">
            <v>0</v>
          </cell>
          <cell r="IK83">
            <v>0</v>
          </cell>
          <cell r="IL83">
            <v>0</v>
          </cell>
          <cell r="IM83">
            <v>0</v>
          </cell>
          <cell r="IN83">
            <v>0</v>
          </cell>
          <cell r="IO83">
            <v>0</v>
          </cell>
          <cell r="IP83">
            <v>0</v>
          </cell>
          <cell r="IQ83">
            <v>0</v>
          </cell>
          <cell r="IR83">
            <v>0</v>
          </cell>
          <cell r="IS83">
            <v>0</v>
          </cell>
          <cell r="IT83">
            <v>0</v>
          </cell>
          <cell r="IU83">
            <v>0</v>
          </cell>
          <cell r="IV83">
            <v>0</v>
          </cell>
          <cell r="IW83">
            <v>0</v>
          </cell>
          <cell r="IX83">
            <v>0</v>
          </cell>
          <cell r="IY83">
            <v>0</v>
          </cell>
          <cell r="IZ83">
            <v>0</v>
          </cell>
          <cell r="JA83">
            <v>0</v>
          </cell>
          <cell r="JB83">
            <v>0</v>
          </cell>
          <cell r="JC83">
            <v>0</v>
          </cell>
          <cell r="JD83">
            <v>0</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0</v>
          </cell>
          <cell r="KG83">
            <v>0</v>
          </cell>
          <cell r="KH83">
            <v>0</v>
          </cell>
          <cell r="KI83">
            <v>0</v>
          </cell>
          <cell r="KJ83">
            <v>0</v>
          </cell>
          <cell r="KK83">
            <v>0</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2018</v>
          </cell>
          <cell r="OM83">
            <v>2019</v>
          </cell>
          <cell r="ON83">
            <v>2019</v>
          </cell>
          <cell r="OO83">
            <v>2019</v>
          </cell>
          <cell r="OP83" t="str">
            <v>п</v>
          </cell>
          <cell r="OR83">
            <v>0</v>
          </cell>
          <cell r="OT83">
            <v>200.83727325999999</v>
          </cell>
        </row>
        <row r="84">
          <cell r="A84" t="str">
            <v>I_Che136</v>
          </cell>
          <cell r="B84" t="str">
            <v>1.6</v>
          </cell>
          <cell r="C84" t="str">
            <v>Проведение предпроектного обследования и разработка проекта на модернизацию средств учета электроэнергии в рамках "Плана (программы) снижения потерь электрической энергии в электрических сетях АО "Чеченэнерго"</v>
          </cell>
          <cell r="D84" t="str">
            <v>I_Che136</v>
          </cell>
          <cell r="E84">
            <v>207.37437734</v>
          </cell>
          <cell r="H84">
            <v>185.68207825000002</v>
          </cell>
          <cell r="J84">
            <v>207.37437734</v>
          </cell>
          <cell r="K84">
            <v>207.37437734</v>
          </cell>
          <cell r="L84">
            <v>0</v>
          </cell>
          <cell r="M84">
            <v>0</v>
          </cell>
          <cell r="N84">
            <v>0</v>
          </cell>
          <cell r="O84">
            <v>0</v>
          </cell>
          <cell r="P84">
            <v>0</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185.68207825000002</v>
          </cell>
          <cell r="BH84">
            <v>0</v>
          </cell>
          <cell r="BI84">
            <v>0</v>
          </cell>
          <cell r="BJ84">
            <v>0</v>
          </cell>
          <cell r="BK84">
            <v>0</v>
          </cell>
          <cell r="BL84">
            <v>185.68207825000002</v>
          </cell>
          <cell r="BM84">
            <v>24.493047239999999</v>
          </cell>
          <cell r="BN84">
            <v>0</v>
          </cell>
          <cell r="BO84">
            <v>0</v>
          </cell>
          <cell r="BP84">
            <v>0</v>
          </cell>
          <cell r="BQ84">
            <v>0</v>
          </cell>
          <cell r="BR84">
            <v>24.493047239999999</v>
          </cell>
          <cell r="BS84">
            <v>161.18903101000001</v>
          </cell>
          <cell r="BT84">
            <v>0</v>
          </cell>
          <cell r="BU84">
            <v>0</v>
          </cell>
          <cell r="BV84">
            <v>0</v>
          </cell>
          <cell r="BW84">
            <v>0</v>
          </cell>
          <cell r="BX84">
            <v>161.18903101000001</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v>1</v>
          </cell>
          <cell r="CR84">
            <v>2</v>
          </cell>
          <cell r="CS84" t="str">
            <v/>
          </cell>
          <cell r="CT84" t="str">
            <v/>
          </cell>
          <cell r="CU84" t="str">
            <v>1 2</v>
          </cell>
          <cell r="CX84">
            <v>175.74099774576271</v>
          </cell>
          <cell r="CY84">
            <v>175.74099774576271</v>
          </cell>
          <cell r="CZ84">
            <v>0</v>
          </cell>
          <cell r="DA84">
            <v>0</v>
          </cell>
          <cell r="DB84">
            <v>0</v>
          </cell>
          <cell r="DE84">
            <v>225.6534661</v>
          </cell>
          <cell r="DG84">
            <v>175.74099774576271</v>
          </cell>
          <cell r="DH84">
            <v>175.74099774576271</v>
          </cell>
          <cell r="DI84">
            <v>0</v>
          </cell>
          <cell r="DJ84">
            <v>0</v>
          </cell>
          <cell r="DK84">
            <v>0</v>
          </cell>
          <cell r="DL84">
            <v>0</v>
          </cell>
          <cell r="DM84">
            <v>0</v>
          </cell>
          <cell r="DN84">
            <v>0</v>
          </cell>
          <cell r="DS84">
            <v>0</v>
          </cell>
          <cell r="DT84">
            <v>0</v>
          </cell>
          <cell r="DU84">
            <v>0</v>
          </cell>
          <cell r="DV84">
            <v>0</v>
          </cell>
          <cell r="DW84">
            <v>0</v>
          </cell>
          <cell r="DX84">
            <v>1</v>
          </cell>
          <cell r="DY84">
            <v>2</v>
          </cell>
          <cell r="DZ84" t="str">
            <v/>
          </cell>
          <cell r="EA84" t="str">
            <v/>
          </cell>
          <cell r="EB84" t="str">
            <v>1 2</v>
          </cell>
          <cell r="EC84">
            <v>225.6534661</v>
          </cell>
          <cell r="ED84">
            <v>156.94594316000001</v>
          </cell>
          <cell r="EE84">
            <v>0</v>
          </cell>
          <cell r="EF84">
            <v>0</v>
          </cell>
          <cell r="EG84">
            <v>0</v>
          </cell>
          <cell r="EH84">
            <v>146.615431</v>
          </cell>
          <cell r="EI84">
            <v>77.907908059999997</v>
          </cell>
          <cell r="EJ84">
            <v>0</v>
          </cell>
          <cell r="EK84">
            <v>0</v>
          </cell>
          <cell r="EL84">
            <v>0</v>
          </cell>
          <cell r="EM84">
            <v>79.038035100000002</v>
          </cell>
          <cell r="EN84">
            <v>79.038035100000002</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v>0</v>
          </cell>
          <cell r="FD84">
            <v>0</v>
          </cell>
          <cell r="FE84">
            <v>0</v>
          </cell>
          <cell r="FF84">
            <v>0</v>
          </cell>
          <cell r="FG84" t="str">
            <v/>
          </cell>
          <cell r="FH84" t="str">
            <v/>
          </cell>
          <cell r="FI84" t="str">
            <v/>
          </cell>
          <cell r="FJ84" t="str">
            <v/>
          </cell>
          <cell r="FK84">
            <v>0</v>
          </cell>
          <cell r="FN84">
            <v>0</v>
          </cell>
          <cell r="FO84">
            <v>0</v>
          </cell>
          <cell r="FP84">
            <v>0</v>
          </cell>
          <cell r="FQ84">
            <v>0</v>
          </cell>
          <cell r="FR84">
            <v>0</v>
          </cell>
          <cell r="FS84">
            <v>0</v>
          </cell>
          <cell r="FT84">
            <v>0</v>
          </cell>
          <cell r="FU84">
            <v>0</v>
          </cell>
          <cell r="FV84">
            <v>1</v>
          </cell>
          <cell r="FW84">
            <v>0</v>
          </cell>
          <cell r="FX84">
            <v>1</v>
          </cell>
          <cell r="FZ84">
            <v>0</v>
          </cell>
          <cell r="GA84">
            <v>0</v>
          </cell>
          <cell r="GB84">
            <v>0</v>
          </cell>
          <cell r="GC84">
            <v>0</v>
          </cell>
          <cell r="GD84">
            <v>0</v>
          </cell>
          <cell r="GE84">
            <v>0</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2018</v>
          </cell>
          <cell r="OM84">
            <v>2019</v>
          </cell>
          <cell r="ON84">
            <v>2019</v>
          </cell>
          <cell r="OO84">
            <v>2019</v>
          </cell>
          <cell r="OP84" t="str">
            <v>п</v>
          </cell>
          <cell r="OR84">
            <v>0</v>
          </cell>
          <cell r="OT84">
            <v>207.37437734</v>
          </cell>
        </row>
        <row r="85">
          <cell r="A85" t="str">
            <v>I_Che231_18</v>
          </cell>
          <cell r="B85" t="str">
            <v>1.6</v>
          </cell>
          <cell r="C85" t="str">
            <v>Приобретение персональных компьютеров–30 ед</v>
          </cell>
          <cell r="D85" t="str">
            <v>I_Che231_18</v>
          </cell>
          <cell r="E85" t="str">
            <v>нд</v>
          </cell>
          <cell r="H85">
            <v>1.496360997</v>
          </cell>
          <cell r="J85">
            <v>1.496360997</v>
          </cell>
          <cell r="K85">
            <v>0.1113869999999999</v>
          </cell>
          <cell r="L85">
            <v>1.3849739970000001</v>
          </cell>
          <cell r="M85">
            <v>0</v>
          </cell>
          <cell r="N85">
            <v>0</v>
          </cell>
          <cell r="O85">
            <v>1.1737067771186442</v>
          </cell>
          <cell r="P85">
            <v>0</v>
          </cell>
          <cell r="Q85">
            <v>0.21126721988135588</v>
          </cell>
          <cell r="R85" t="str">
            <v>нд</v>
          </cell>
          <cell r="S85" t="str">
            <v>нд</v>
          </cell>
          <cell r="T85" t="str">
            <v>нд</v>
          </cell>
          <cell r="U85" t="str">
            <v>нд</v>
          </cell>
          <cell r="V85" t="str">
            <v>нд</v>
          </cell>
          <cell r="W85" t="str">
            <v>нд</v>
          </cell>
          <cell r="X85" t="str">
            <v>нд</v>
          </cell>
          <cell r="Y85" t="str">
            <v>нд</v>
          </cell>
          <cell r="Z85" t="str">
            <v>нд</v>
          </cell>
          <cell r="AA85" t="str">
            <v>нд</v>
          </cell>
          <cell r="AB85" t="str">
            <v>нд</v>
          </cell>
          <cell r="AC85" t="str">
            <v>нд</v>
          </cell>
          <cell r="AD85" t="str">
            <v>нд</v>
          </cell>
          <cell r="AE85" t="str">
            <v>нд</v>
          </cell>
          <cell r="AF85" t="str">
            <v>нд</v>
          </cell>
          <cell r="AG85" t="str">
            <v>нд</v>
          </cell>
          <cell r="AH85" t="str">
            <v>нд</v>
          </cell>
          <cell r="AI85" t="str">
            <v>нд</v>
          </cell>
          <cell r="AJ85" t="str">
            <v>нд</v>
          </cell>
          <cell r="AK85" t="str">
            <v>нд</v>
          </cell>
          <cell r="AL85" t="str">
            <v>нд</v>
          </cell>
          <cell r="AM85" t="str">
            <v>нд</v>
          </cell>
          <cell r="AN85" t="str">
            <v>нд</v>
          </cell>
          <cell r="AO85" t="str">
            <v>нд</v>
          </cell>
          <cell r="AP85" t="str">
            <v>нд</v>
          </cell>
          <cell r="AQ85" t="str">
            <v>нд</v>
          </cell>
          <cell r="AR85" t="str">
            <v>нд</v>
          </cell>
          <cell r="AS85" t="str">
            <v>нд</v>
          </cell>
          <cell r="AT85" t="str">
            <v>нд</v>
          </cell>
          <cell r="AU85" t="str">
            <v>нд</v>
          </cell>
          <cell r="AV85" t="str">
            <v>нд</v>
          </cell>
          <cell r="AW85" t="str">
            <v>нд</v>
          </cell>
          <cell r="AX85" t="str">
            <v>нд</v>
          </cell>
          <cell r="AY85" t="str">
            <v>нд</v>
          </cell>
          <cell r="AZ85" t="str">
            <v>нд</v>
          </cell>
          <cell r="BA85" t="str">
            <v>нд</v>
          </cell>
          <cell r="BB85">
            <v>1</v>
          </cell>
          <cell r="BC85">
            <v>2</v>
          </cell>
          <cell r="BD85">
            <v>3</v>
          </cell>
          <cell r="BE85">
            <v>4</v>
          </cell>
          <cell r="BF85" t="str">
            <v>1 2 3 4</v>
          </cell>
          <cell r="BG85">
            <v>0.111387</v>
          </cell>
          <cell r="BH85">
            <v>0</v>
          </cell>
          <cell r="BI85">
            <v>0</v>
          </cell>
          <cell r="BJ85">
            <v>0</v>
          </cell>
          <cell r="BK85">
            <v>0</v>
          </cell>
          <cell r="BL85">
            <v>0.111387</v>
          </cell>
          <cell r="BM85">
            <v>0</v>
          </cell>
          <cell r="BN85">
            <v>0</v>
          </cell>
          <cell r="BO85">
            <v>0</v>
          </cell>
          <cell r="BP85">
            <v>0</v>
          </cell>
          <cell r="BQ85">
            <v>0</v>
          </cell>
          <cell r="BR85">
            <v>0</v>
          </cell>
          <cell r="BS85">
            <v>0.111387</v>
          </cell>
          <cell r="BT85">
            <v>0</v>
          </cell>
          <cell r="BU85">
            <v>0</v>
          </cell>
          <cell r="BV85">
            <v>0</v>
          </cell>
          <cell r="BW85">
            <v>0</v>
          </cell>
          <cell r="BX85">
            <v>0.111387</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t="str">
            <v/>
          </cell>
          <cell r="CR85">
            <v>2</v>
          </cell>
          <cell r="CS85" t="str">
            <v/>
          </cell>
          <cell r="CT85" t="str">
            <v/>
          </cell>
          <cell r="CU85" t="str">
            <v>2</v>
          </cell>
          <cell r="CX85" t="str">
            <v>нд</v>
          </cell>
          <cell r="CY85" t="str">
            <v>нд</v>
          </cell>
          <cell r="CZ85" t="str">
            <v>нд</v>
          </cell>
          <cell r="DA85" t="str">
            <v>нд</v>
          </cell>
          <cell r="DB85" t="str">
            <v>нд</v>
          </cell>
          <cell r="DE85">
            <v>1.2681025399999999</v>
          </cell>
          <cell r="DG85">
            <v>1.2681025399999999</v>
          </cell>
          <cell r="DH85">
            <v>0</v>
          </cell>
          <cell r="DI85">
            <v>1.2681025399999999</v>
          </cell>
          <cell r="DJ85">
            <v>0</v>
          </cell>
          <cell r="DK85">
            <v>0</v>
          </cell>
          <cell r="DL85">
            <v>1.2681025399999999</v>
          </cell>
          <cell r="DM85">
            <v>0</v>
          </cell>
          <cell r="DN85" t="str">
            <v>нд</v>
          </cell>
          <cell r="DS85" t="str">
            <v>нд</v>
          </cell>
          <cell r="DT85" t="str">
            <v>нд</v>
          </cell>
          <cell r="DU85" t="str">
            <v>нд</v>
          </cell>
          <cell r="DV85" t="str">
            <v>нд</v>
          </cell>
          <cell r="DW85" t="str">
            <v>нд</v>
          </cell>
          <cell r="DX85" t="str">
            <v/>
          </cell>
          <cell r="DY85" t="str">
            <v/>
          </cell>
          <cell r="DZ85" t="str">
            <v/>
          </cell>
          <cell r="EA85" t="str">
            <v/>
          </cell>
          <cell r="EB85">
            <v>0</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v>1</v>
          </cell>
          <cell r="FH85">
            <v>2</v>
          </cell>
          <cell r="FI85">
            <v>3</v>
          </cell>
          <cell r="FJ85">
            <v>4</v>
          </cell>
          <cell r="FK85" t="str">
            <v>1 2 3 4</v>
          </cell>
          <cell r="FN85" t="str">
            <v>нд</v>
          </cell>
          <cell r="FO85" t="str">
            <v>нд</v>
          </cell>
          <cell r="FP85" t="str">
            <v>нд</v>
          </cell>
          <cell r="FQ85" t="str">
            <v>нд</v>
          </cell>
          <cell r="FR85" t="str">
            <v>нд</v>
          </cell>
          <cell r="FS85" t="str">
            <v>нд</v>
          </cell>
          <cell r="FT85" t="str">
            <v>нд</v>
          </cell>
          <cell r="FU85" t="str">
            <v>нд</v>
          </cell>
          <cell r="FV85" t="str">
            <v>нд</v>
          </cell>
          <cell r="FW85" t="str">
            <v>нд</v>
          </cell>
          <cell r="FX85" t="str">
            <v>нд</v>
          </cell>
          <cell r="FZ85">
            <v>1.2681025399999999</v>
          </cell>
          <cell r="GA85">
            <v>0</v>
          </cell>
          <cell r="GB85">
            <v>0</v>
          </cell>
          <cell r="GC85">
            <v>0</v>
          </cell>
          <cell r="GD85">
            <v>0</v>
          </cell>
          <cell r="GE85">
            <v>0</v>
          </cell>
          <cell r="GF85">
            <v>0</v>
          </cell>
          <cell r="GG85">
            <v>0</v>
          </cell>
          <cell r="GH85">
            <v>30</v>
          </cell>
          <cell r="GI85">
            <v>0</v>
          </cell>
          <cell r="GJ85">
            <v>30</v>
          </cell>
          <cell r="GK85" t="str">
            <v>нд</v>
          </cell>
          <cell r="GL85" t="str">
            <v>нд</v>
          </cell>
          <cell r="GM85" t="str">
            <v>нд</v>
          </cell>
          <cell r="GN85" t="str">
            <v>нд</v>
          </cell>
          <cell r="GO85" t="str">
            <v>нд</v>
          </cell>
          <cell r="GP85" t="str">
            <v>нд</v>
          </cell>
          <cell r="GQ85" t="str">
            <v>нд</v>
          </cell>
          <cell r="GR85" t="str">
            <v>нд</v>
          </cell>
          <cell r="GS85" t="str">
            <v>нд</v>
          </cell>
          <cell r="GT85" t="str">
            <v>нд</v>
          </cell>
          <cell r="GU85" t="str">
            <v>нд</v>
          </cell>
          <cell r="GV85" t="str">
            <v>нд</v>
          </cell>
          <cell r="GW85" t="str">
            <v>нд</v>
          </cell>
          <cell r="GX85" t="str">
            <v>нд</v>
          </cell>
          <cell r="GY85" t="str">
            <v>нд</v>
          </cell>
          <cell r="GZ85" t="str">
            <v>нд</v>
          </cell>
          <cell r="HA85" t="str">
            <v>нд</v>
          </cell>
          <cell r="HB85" t="str">
            <v>нд</v>
          </cell>
          <cell r="HC85" t="str">
            <v>нд</v>
          </cell>
          <cell r="HD85" t="str">
            <v>нд</v>
          </cell>
          <cell r="HE85" t="str">
            <v>нд</v>
          </cell>
          <cell r="HF85" t="str">
            <v>нд</v>
          </cell>
          <cell r="HG85" t="str">
            <v>нд</v>
          </cell>
          <cell r="HH85" t="str">
            <v>нд</v>
          </cell>
          <cell r="HI85" t="str">
            <v>нд</v>
          </cell>
          <cell r="HJ85" t="str">
            <v>нд</v>
          </cell>
          <cell r="HK85" t="str">
            <v>нд</v>
          </cell>
          <cell r="HL85" t="str">
            <v>нд</v>
          </cell>
          <cell r="HM85" t="str">
            <v>нд</v>
          </cell>
          <cell r="HN85" t="str">
            <v>нд</v>
          </cell>
          <cell r="HO85" t="str">
            <v>нд</v>
          </cell>
          <cell r="HP85" t="str">
            <v>нд</v>
          </cell>
          <cell r="HQ85" t="str">
            <v>нд</v>
          </cell>
          <cell r="HR85" t="str">
            <v>нд</v>
          </cell>
          <cell r="HS85" t="str">
            <v>нд</v>
          </cell>
          <cell r="HT85" t="str">
            <v>нд</v>
          </cell>
          <cell r="HU85" t="str">
            <v>нд</v>
          </cell>
          <cell r="HV85" t="str">
            <v>нд</v>
          </cell>
          <cell r="HW85" t="str">
            <v>нд</v>
          </cell>
          <cell r="HX85" t="str">
            <v>нд</v>
          </cell>
          <cell r="HY85" t="str">
            <v>нд</v>
          </cell>
          <cell r="HZ85" t="str">
            <v>нд</v>
          </cell>
          <cell r="IA85" t="str">
            <v>нд</v>
          </cell>
          <cell r="IB85" t="str">
            <v>нд</v>
          </cell>
          <cell r="IC85" t="str">
            <v>нд</v>
          </cell>
          <cell r="ID85">
            <v>0</v>
          </cell>
          <cell r="IE85" t="str">
            <v>нд</v>
          </cell>
          <cell r="IF85">
            <v>0</v>
          </cell>
          <cell r="IG85">
            <v>0</v>
          </cell>
          <cell r="IH85" t="str">
            <v>нд</v>
          </cell>
          <cell r="II85" t="str">
            <v>нд</v>
          </cell>
          <cell r="IJ85" t="str">
            <v>нд</v>
          </cell>
          <cell r="IK85">
            <v>0</v>
          </cell>
          <cell r="IL85">
            <v>0</v>
          </cell>
          <cell r="IM85">
            <v>0</v>
          </cell>
          <cell r="IN85" t="str">
            <v>нд</v>
          </cell>
          <cell r="IO85" t="str">
            <v>нд</v>
          </cell>
          <cell r="IP85" t="str">
            <v>нд</v>
          </cell>
          <cell r="IQ85" t="str">
            <v>нд</v>
          </cell>
          <cell r="IR85" t="str">
            <v>нд</v>
          </cell>
          <cell r="IS85" t="str">
            <v>нд</v>
          </cell>
          <cell r="IT85" t="str">
            <v>нд</v>
          </cell>
          <cell r="IU85" t="str">
            <v>нд</v>
          </cell>
          <cell r="IV85" t="str">
            <v>нд</v>
          </cell>
          <cell r="IW85" t="str">
            <v>нд</v>
          </cell>
          <cell r="IX85" t="str">
            <v>нд</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t="str">
            <v>нд</v>
          </cell>
          <cell r="LR85" t="str">
            <v>нд</v>
          </cell>
          <cell r="LS85" t="str">
            <v>нд</v>
          </cell>
          <cell r="LT85" t="str">
            <v>нд</v>
          </cell>
          <cell r="LU85" t="str">
            <v>нд</v>
          </cell>
          <cell r="LX85">
            <v>0</v>
          </cell>
          <cell r="LY85">
            <v>0</v>
          </cell>
          <cell r="LZ85">
            <v>0</v>
          </cell>
          <cell r="MA85">
            <v>0</v>
          </cell>
          <cell r="MB85">
            <v>0</v>
          </cell>
          <cell r="MC85" t="str">
            <v>нд</v>
          </cell>
          <cell r="MD85" t="str">
            <v>нд</v>
          </cell>
          <cell r="ME85" t="str">
            <v>нд</v>
          </cell>
          <cell r="MF85" t="str">
            <v>нд</v>
          </cell>
          <cell r="MG85" t="str">
            <v>нд</v>
          </cell>
          <cell r="MH85" t="str">
            <v>нд</v>
          </cell>
          <cell r="MI85" t="str">
            <v>нд</v>
          </cell>
          <cell r="MJ85" t="str">
            <v>нд</v>
          </cell>
          <cell r="MK85" t="str">
            <v>нд</v>
          </cell>
          <cell r="ML85" t="str">
            <v>нд</v>
          </cell>
          <cell r="MM85" t="str">
            <v>нд</v>
          </cell>
          <cell r="MN85" t="str">
            <v>нд</v>
          </cell>
          <cell r="MO85" t="str">
            <v>нд</v>
          </cell>
          <cell r="MP85" t="str">
            <v>нд</v>
          </cell>
          <cell r="MQ85" t="str">
            <v>нд</v>
          </cell>
          <cell r="MR85" t="str">
            <v>нд</v>
          </cell>
          <cell r="MS85" t="str">
            <v>нд</v>
          </cell>
          <cell r="MT85" t="str">
            <v>нд</v>
          </cell>
          <cell r="MU85" t="str">
            <v>нд</v>
          </cell>
          <cell r="MV85" t="str">
            <v>нд</v>
          </cell>
          <cell r="MW85" t="str">
            <v>нд</v>
          </cell>
          <cell r="MX85" t="str">
            <v>нд</v>
          </cell>
          <cell r="MY85" t="str">
            <v>нд</v>
          </cell>
          <cell r="MZ85" t="str">
            <v>нд</v>
          </cell>
          <cell r="NA85" t="str">
            <v>нд</v>
          </cell>
          <cell r="NB85" t="str">
            <v>нд</v>
          </cell>
          <cell r="NC85" t="str">
            <v>нд</v>
          </cell>
          <cell r="ND85" t="str">
            <v>нд</v>
          </cell>
          <cell r="NE85" t="str">
            <v>нд</v>
          </cell>
          <cell r="NF85" t="str">
            <v>нд</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2019</v>
          </cell>
          <cell r="OM85">
            <v>2019</v>
          </cell>
          <cell r="ON85">
            <v>2019</v>
          </cell>
          <cell r="OO85">
            <v>2019</v>
          </cell>
          <cell r="OP85" t="str">
            <v>и</v>
          </cell>
          <cell r="OR85">
            <v>0</v>
          </cell>
          <cell r="OT85">
            <v>1.496360997</v>
          </cell>
        </row>
        <row r="86">
          <cell r="A86" t="str">
            <v>I_Che164</v>
          </cell>
          <cell r="B86" t="str">
            <v>1.6</v>
          </cell>
          <cell r="C86" t="str">
            <v>Разработка проектно-сметной документации по реконструкции ВЛ 110 кВ ПС Ярык-Су – ПС Ойсунгур (Л-128) с заменой существующего провода АС-120 на АС-185 по трассе протяжённостью 26,72 км.</v>
          </cell>
          <cell r="D86" t="str">
            <v>I_Che164</v>
          </cell>
          <cell r="E86">
            <v>8.8757181307055699</v>
          </cell>
          <cell r="H86">
            <v>0</v>
          </cell>
          <cell r="J86">
            <v>8.8757181307055699</v>
          </cell>
          <cell r="K86">
            <v>8.8757181307055699</v>
          </cell>
          <cell r="L86">
            <v>0</v>
          </cell>
          <cell r="M86">
            <v>0</v>
          </cell>
          <cell r="N86">
            <v>0</v>
          </cell>
          <cell r="O86">
            <v>0</v>
          </cell>
          <cell r="P86">
            <v>0</v>
          </cell>
          <cell r="Q86">
            <v>0</v>
          </cell>
          <cell r="R86">
            <v>8.8757181307055699</v>
          </cell>
          <cell r="S86">
            <v>0</v>
          </cell>
          <cell r="T86">
            <v>0</v>
          </cell>
          <cell r="U86">
            <v>0</v>
          </cell>
          <cell r="V86">
            <v>0</v>
          </cell>
          <cell r="W86">
            <v>8.8757181307055699</v>
          </cell>
          <cell r="X86">
            <v>0</v>
          </cell>
          <cell r="Y86">
            <v>0</v>
          </cell>
          <cell r="Z86">
            <v>0</v>
          </cell>
          <cell r="AA86">
            <v>0</v>
          </cell>
          <cell r="AB86">
            <v>0</v>
          </cell>
          <cell r="AC86">
            <v>0</v>
          </cell>
          <cell r="AD86">
            <v>8.8757181307055699</v>
          </cell>
          <cell r="AE86">
            <v>0</v>
          </cell>
          <cell r="AF86">
            <v>0</v>
          </cell>
          <cell r="AG86">
            <v>0</v>
          </cell>
          <cell r="AH86">
            <v>0</v>
          </cell>
          <cell r="AI86">
            <v>8.8757181307055699</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t="str">
            <v/>
          </cell>
          <cell r="BC86">
            <v>2</v>
          </cell>
          <cell r="BD86" t="str">
            <v/>
          </cell>
          <cell r="BE86" t="str">
            <v/>
          </cell>
          <cell r="BF86" t="str">
            <v>2</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v>0</v>
          </cell>
          <cell r="BX86">
            <v>0</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t="str">
            <v/>
          </cell>
          <cell r="CR86" t="str">
            <v/>
          </cell>
          <cell r="CS86" t="str">
            <v/>
          </cell>
          <cell r="CT86" t="str">
            <v/>
          </cell>
          <cell r="CU86">
            <v>0</v>
          </cell>
          <cell r="CX86">
            <v>7.5217950260216702</v>
          </cell>
          <cell r="CY86">
            <v>7.5217950260216702</v>
          </cell>
          <cell r="CZ86">
            <v>0</v>
          </cell>
          <cell r="DA86">
            <v>0</v>
          </cell>
          <cell r="DB86">
            <v>0</v>
          </cell>
          <cell r="DE86">
            <v>0</v>
          </cell>
          <cell r="DG86">
            <v>7.5217950260216702</v>
          </cell>
          <cell r="DH86">
            <v>7.5217950260216702</v>
          </cell>
          <cell r="DI86">
            <v>0</v>
          </cell>
          <cell r="DJ86">
            <v>0</v>
          </cell>
          <cell r="DK86">
            <v>0</v>
          </cell>
          <cell r="DL86">
            <v>0</v>
          </cell>
          <cell r="DM86">
            <v>0</v>
          </cell>
          <cell r="DN86">
            <v>7.5217950260216702</v>
          </cell>
          <cell r="DS86">
            <v>0</v>
          </cell>
          <cell r="DT86">
            <v>7.5217950260216702</v>
          </cell>
          <cell r="DU86">
            <v>0</v>
          </cell>
          <cell r="DV86">
            <v>0</v>
          </cell>
          <cell r="DW86">
            <v>0</v>
          </cell>
          <cell r="DX86" t="str">
            <v/>
          </cell>
          <cell r="DY86" t="str">
            <v/>
          </cell>
          <cell r="DZ86" t="str">
            <v/>
          </cell>
          <cell r="EA86" t="str">
            <v/>
          </cell>
          <cell r="EB86">
            <v>0</v>
          </cell>
          <cell r="EC86">
            <v>0</v>
          </cell>
          <cell r="ED86">
            <v>0</v>
          </cell>
          <cell r="EE86">
            <v>0</v>
          </cell>
          <cell r="EF86">
            <v>0</v>
          </cell>
          <cell r="EG86">
            <v>0</v>
          </cell>
          <cell r="EH86">
            <v>0</v>
          </cell>
          <cell r="EI86">
            <v>0</v>
          </cell>
          <cell r="EJ86">
            <v>0</v>
          </cell>
          <cell r="EK86">
            <v>0</v>
          </cell>
          <cell r="EL86">
            <v>0</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0</v>
          </cell>
          <cell r="FD86">
            <v>0</v>
          </cell>
          <cell r="FE86">
            <v>0</v>
          </cell>
          <cell r="FF86">
            <v>0</v>
          </cell>
          <cell r="FG86">
            <v>1</v>
          </cell>
          <cell r="FH86" t="str">
            <v/>
          </cell>
          <cell r="FI86" t="str">
            <v/>
          </cell>
          <cell r="FJ86" t="str">
            <v/>
          </cell>
          <cell r="FK86" t="str">
            <v>1</v>
          </cell>
          <cell r="FN86">
            <v>0</v>
          </cell>
          <cell r="FO86">
            <v>0</v>
          </cell>
          <cell r="FP86">
            <v>0</v>
          </cell>
          <cell r="FQ86">
            <v>0</v>
          </cell>
          <cell r="FR86">
            <v>0</v>
          </cell>
          <cell r="FS86">
            <v>0</v>
          </cell>
          <cell r="FT86">
            <v>0</v>
          </cell>
          <cell r="FU86">
            <v>0</v>
          </cell>
          <cell r="FV86">
            <v>1</v>
          </cell>
          <cell r="FW86">
            <v>0</v>
          </cell>
          <cell r="FX86">
            <v>1</v>
          </cell>
          <cell r="FZ86">
            <v>0</v>
          </cell>
          <cell r="GA86">
            <v>0</v>
          </cell>
          <cell r="GB86">
            <v>0</v>
          </cell>
          <cell r="GC86">
            <v>0</v>
          </cell>
          <cell r="GD86">
            <v>0</v>
          </cell>
          <cell r="GE86">
            <v>0</v>
          </cell>
          <cell r="GF86">
            <v>0</v>
          </cell>
          <cell r="GG86">
            <v>0</v>
          </cell>
          <cell r="GH86">
            <v>0</v>
          </cell>
          <cell r="GI86">
            <v>0</v>
          </cell>
          <cell r="GJ86">
            <v>0</v>
          </cell>
          <cell r="GK86">
            <v>0</v>
          </cell>
          <cell r="GL86">
            <v>0</v>
          </cell>
          <cell r="GM86">
            <v>0</v>
          </cell>
          <cell r="GN86">
            <v>0</v>
          </cell>
          <cell r="GO86">
            <v>0</v>
          </cell>
          <cell r="GP86">
            <v>0</v>
          </cell>
          <cell r="GQ86">
            <v>0</v>
          </cell>
          <cell r="GR86">
            <v>0</v>
          </cell>
          <cell r="GS86">
            <v>0</v>
          </cell>
          <cell r="GT86">
            <v>0</v>
          </cell>
          <cell r="GU86">
            <v>0</v>
          </cell>
          <cell r="GV86">
            <v>0</v>
          </cell>
          <cell r="GW86">
            <v>0</v>
          </cell>
          <cell r="GX86">
            <v>0</v>
          </cell>
          <cell r="GY86">
            <v>0</v>
          </cell>
          <cell r="GZ86">
            <v>0</v>
          </cell>
          <cell r="HA86">
            <v>0</v>
          </cell>
          <cell r="HB86">
            <v>0</v>
          </cell>
          <cell r="HC86">
            <v>0</v>
          </cell>
          <cell r="HD86">
            <v>0</v>
          </cell>
          <cell r="HE86">
            <v>0</v>
          </cell>
          <cell r="HF86">
            <v>0</v>
          </cell>
          <cell r="HG86">
            <v>0</v>
          </cell>
          <cell r="HH86">
            <v>0</v>
          </cell>
          <cell r="HI86">
            <v>0</v>
          </cell>
          <cell r="HJ86">
            <v>0</v>
          </cell>
          <cell r="HK86">
            <v>0</v>
          </cell>
          <cell r="HL86">
            <v>0</v>
          </cell>
          <cell r="HM86">
            <v>0</v>
          </cell>
          <cell r="HN86">
            <v>0</v>
          </cell>
          <cell r="HO86">
            <v>0</v>
          </cell>
          <cell r="HP86">
            <v>0</v>
          </cell>
          <cell r="HQ86">
            <v>0</v>
          </cell>
          <cell r="HR86">
            <v>0</v>
          </cell>
          <cell r="HS86">
            <v>0</v>
          </cell>
          <cell r="HT86">
            <v>0</v>
          </cell>
          <cell r="HU86">
            <v>0</v>
          </cell>
          <cell r="HV86">
            <v>0</v>
          </cell>
          <cell r="HW86">
            <v>0</v>
          </cell>
          <cell r="HX86">
            <v>0</v>
          </cell>
          <cell r="HY86">
            <v>0</v>
          </cell>
          <cell r="HZ86">
            <v>0</v>
          </cell>
          <cell r="IA86">
            <v>0</v>
          </cell>
          <cell r="IB86">
            <v>0</v>
          </cell>
          <cell r="IC86">
            <v>0</v>
          </cell>
          <cell r="ID86">
            <v>0</v>
          </cell>
          <cell r="IE86">
            <v>0</v>
          </cell>
          <cell r="IF86">
            <v>0</v>
          </cell>
          <cell r="IG86">
            <v>0</v>
          </cell>
          <cell r="IH86">
            <v>0</v>
          </cell>
          <cell r="II86">
            <v>0</v>
          </cell>
          <cell r="IJ86">
            <v>0</v>
          </cell>
          <cell r="IK86">
            <v>0</v>
          </cell>
          <cell r="IL86">
            <v>0</v>
          </cell>
          <cell r="IM86">
            <v>0</v>
          </cell>
          <cell r="IN86">
            <v>0</v>
          </cell>
          <cell r="IO86">
            <v>0</v>
          </cell>
          <cell r="IP86">
            <v>0</v>
          </cell>
          <cell r="IQ86">
            <v>0</v>
          </cell>
          <cell r="IR86">
            <v>0</v>
          </cell>
          <cell r="IS86">
            <v>0</v>
          </cell>
          <cell r="IT86">
            <v>0</v>
          </cell>
          <cell r="IU86">
            <v>0</v>
          </cell>
          <cell r="IV86">
            <v>0</v>
          </cell>
          <cell r="IW86">
            <v>0</v>
          </cell>
          <cell r="IX86">
            <v>0</v>
          </cell>
          <cell r="IY86">
            <v>0</v>
          </cell>
          <cell r="IZ86">
            <v>0</v>
          </cell>
          <cell r="JA86">
            <v>0</v>
          </cell>
          <cell r="JB86">
            <v>0</v>
          </cell>
          <cell r="JC86">
            <v>0</v>
          </cell>
          <cell r="JD86">
            <v>0</v>
          </cell>
          <cell r="JE86">
            <v>0</v>
          </cell>
          <cell r="JF86">
            <v>0</v>
          </cell>
          <cell r="JG86">
            <v>0</v>
          </cell>
          <cell r="JH86">
            <v>0</v>
          </cell>
          <cell r="JI86">
            <v>0</v>
          </cell>
          <cell r="JJ86">
            <v>0</v>
          </cell>
          <cell r="JK86">
            <v>0</v>
          </cell>
          <cell r="JL86">
            <v>0</v>
          </cell>
          <cell r="JM86">
            <v>0</v>
          </cell>
          <cell r="JN86">
            <v>0</v>
          </cell>
          <cell r="JO86">
            <v>0</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v>0</v>
          </cell>
          <cell r="LR86">
            <v>0</v>
          </cell>
          <cell r="LS86">
            <v>0</v>
          </cell>
          <cell r="LT86">
            <v>0</v>
          </cell>
          <cell r="LU86">
            <v>0</v>
          </cell>
          <cell r="LX86">
            <v>0</v>
          </cell>
          <cell r="LY86">
            <v>0</v>
          </cell>
          <cell r="LZ86">
            <v>0</v>
          </cell>
          <cell r="MA86">
            <v>0</v>
          </cell>
          <cell r="MB86">
            <v>0</v>
          </cell>
          <cell r="MC86">
            <v>0</v>
          </cell>
          <cell r="MD86">
            <v>0</v>
          </cell>
          <cell r="ME86">
            <v>0</v>
          </cell>
          <cell r="MF86">
            <v>0</v>
          </cell>
          <cell r="MG86">
            <v>0</v>
          </cell>
          <cell r="MH86">
            <v>0</v>
          </cell>
          <cell r="MI86">
            <v>0</v>
          </cell>
          <cell r="MJ86">
            <v>0</v>
          </cell>
          <cell r="MK86">
            <v>0</v>
          </cell>
          <cell r="ML86">
            <v>0</v>
          </cell>
          <cell r="MM86">
            <v>0</v>
          </cell>
          <cell r="MN86">
            <v>0</v>
          </cell>
          <cell r="MO86">
            <v>0</v>
          </cell>
          <cell r="MP86">
            <v>0</v>
          </cell>
          <cell r="MQ86">
            <v>0</v>
          </cell>
          <cell r="MR86">
            <v>0</v>
          </cell>
          <cell r="MS86">
            <v>0</v>
          </cell>
          <cell r="MT86">
            <v>0</v>
          </cell>
          <cell r="MU86">
            <v>0</v>
          </cell>
          <cell r="MV86">
            <v>0</v>
          </cell>
          <cell r="MW86">
            <v>0</v>
          </cell>
          <cell r="MX86">
            <v>0</v>
          </cell>
          <cell r="MY86">
            <v>0</v>
          </cell>
          <cell r="MZ86">
            <v>0</v>
          </cell>
          <cell r="NA86">
            <v>0</v>
          </cell>
          <cell r="NB86">
            <v>0</v>
          </cell>
          <cell r="NC86">
            <v>0</v>
          </cell>
          <cell r="ND86">
            <v>0</v>
          </cell>
          <cell r="NE86">
            <v>0</v>
          </cell>
          <cell r="NF86">
            <v>0</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2018</v>
          </cell>
          <cell r="OM86">
            <v>2019</v>
          </cell>
          <cell r="ON86">
            <v>2020</v>
          </cell>
          <cell r="OO86">
            <v>2020</v>
          </cell>
          <cell r="OP86" t="str">
            <v>п</v>
          </cell>
          <cell r="OR86">
            <v>0</v>
          </cell>
          <cell r="OT86">
            <v>8.8757181307055699</v>
          </cell>
        </row>
        <row r="87">
          <cell r="A87" t="str">
            <v>I_Che165</v>
          </cell>
          <cell r="B87" t="str">
            <v>1.6</v>
          </cell>
          <cell r="C87" t="str">
            <v>Разработка проектно-сметной документации по реконструкции ВЛ 110 кВ ПС Наурская - ПС  №84 (Л-185) с заменой существующего провода АС-150 на АС-185 по трассе протяжённостью 40,2 км.</v>
          </cell>
          <cell r="D87" t="str">
            <v>I_Che165</v>
          </cell>
          <cell r="E87">
            <v>16.206652335787847</v>
          </cell>
          <cell r="H87">
            <v>0</v>
          </cell>
          <cell r="J87">
            <v>16.206652335787847</v>
          </cell>
          <cell r="K87">
            <v>16.206652335787847</v>
          </cell>
          <cell r="L87">
            <v>0</v>
          </cell>
          <cell r="M87">
            <v>0</v>
          </cell>
          <cell r="N87">
            <v>0</v>
          </cell>
          <cell r="O87">
            <v>0</v>
          </cell>
          <cell r="P87">
            <v>0</v>
          </cell>
          <cell r="Q87">
            <v>0</v>
          </cell>
          <cell r="R87">
            <v>16.206652335787847</v>
          </cell>
          <cell r="S87">
            <v>0</v>
          </cell>
          <cell r="T87">
            <v>0</v>
          </cell>
          <cell r="U87">
            <v>0</v>
          </cell>
          <cell r="V87">
            <v>0</v>
          </cell>
          <cell r="W87">
            <v>16.206652335787847</v>
          </cell>
          <cell r="X87">
            <v>0</v>
          </cell>
          <cell r="Y87">
            <v>0</v>
          </cell>
          <cell r="Z87">
            <v>0</v>
          </cell>
          <cell r="AA87">
            <v>0</v>
          </cell>
          <cell r="AB87">
            <v>0</v>
          </cell>
          <cell r="AC87">
            <v>0</v>
          </cell>
          <cell r="AD87">
            <v>16.206652335787847</v>
          </cell>
          <cell r="AE87">
            <v>0</v>
          </cell>
          <cell r="AF87">
            <v>0</v>
          </cell>
          <cell r="AG87">
            <v>0</v>
          </cell>
          <cell r="AH87">
            <v>0</v>
          </cell>
          <cell r="AI87">
            <v>16.206652335787847</v>
          </cell>
          <cell r="AJ87">
            <v>0</v>
          </cell>
          <cell r="AK87">
            <v>0</v>
          </cell>
          <cell r="AL87">
            <v>0</v>
          </cell>
          <cell r="AM87">
            <v>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t="str">
            <v/>
          </cell>
          <cell r="BC87">
            <v>2</v>
          </cell>
          <cell r="BD87" t="str">
            <v/>
          </cell>
          <cell r="BE87" t="str">
            <v/>
          </cell>
          <cell r="BF87" t="str">
            <v>2</v>
          </cell>
          <cell r="BG87">
            <v>0</v>
          </cell>
          <cell r="BH87">
            <v>0</v>
          </cell>
          <cell r="BI87">
            <v>0</v>
          </cell>
          <cell r="BJ87">
            <v>0</v>
          </cell>
          <cell r="BK87">
            <v>0</v>
          </cell>
          <cell r="BL87">
            <v>0</v>
          </cell>
          <cell r="BM87">
            <v>0</v>
          </cell>
          <cell r="BN87">
            <v>0</v>
          </cell>
          <cell r="BO87">
            <v>0</v>
          </cell>
          <cell r="BP87">
            <v>0</v>
          </cell>
          <cell r="BQ87">
            <v>0</v>
          </cell>
          <cell r="BR87">
            <v>0</v>
          </cell>
          <cell r="BS87">
            <v>0</v>
          </cell>
          <cell r="BT87">
            <v>0</v>
          </cell>
          <cell r="BU87">
            <v>0</v>
          </cell>
          <cell r="BV87">
            <v>0</v>
          </cell>
          <cell r="BW87">
            <v>0</v>
          </cell>
          <cell r="BX87">
            <v>0</v>
          </cell>
          <cell r="BY87">
            <v>0</v>
          </cell>
          <cell r="BZ87">
            <v>0</v>
          </cell>
          <cell r="CA87">
            <v>0</v>
          </cell>
          <cell r="CB87">
            <v>0</v>
          </cell>
          <cell r="CC87">
            <v>0</v>
          </cell>
          <cell r="CD87">
            <v>0</v>
          </cell>
          <cell r="CE87">
            <v>0</v>
          </cell>
          <cell r="CF87">
            <v>0</v>
          </cell>
          <cell r="CG87">
            <v>0</v>
          </cell>
          <cell r="CH87">
            <v>0</v>
          </cell>
          <cell r="CI87">
            <v>0</v>
          </cell>
          <cell r="CJ87">
            <v>0</v>
          </cell>
          <cell r="CK87">
            <v>0</v>
          </cell>
          <cell r="CL87">
            <v>0</v>
          </cell>
          <cell r="CM87">
            <v>0</v>
          </cell>
          <cell r="CN87">
            <v>0</v>
          </cell>
          <cell r="CO87">
            <v>0</v>
          </cell>
          <cell r="CP87">
            <v>0</v>
          </cell>
          <cell r="CQ87" t="str">
            <v/>
          </cell>
          <cell r="CR87" t="str">
            <v/>
          </cell>
          <cell r="CS87" t="str">
            <v/>
          </cell>
          <cell r="CT87" t="str">
            <v/>
          </cell>
          <cell r="CU87">
            <v>0</v>
          </cell>
          <cell r="CX87">
            <v>13.734451132023599</v>
          </cell>
          <cell r="CY87">
            <v>13.734451132023599</v>
          </cell>
          <cell r="CZ87">
            <v>0</v>
          </cell>
          <cell r="DA87">
            <v>0</v>
          </cell>
          <cell r="DB87">
            <v>0</v>
          </cell>
          <cell r="DE87">
            <v>0</v>
          </cell>
          <cell r="DG87">
            <v>13.734451132023599</v>
          </cell>
          <cell r="DH87">
            <v>13.734451132023599</v>
          </cell>
          <cell r="DI87">
            <v>0</v>
          </cell>
          <cell r="DJ87">
            <v>0</v>
          </cell>
          <cell r="DK87">
            <v>0</v>
          </cell>
          <cell r="DL87">
            <v>0</v>
          </cell>
          <cell r="DM87">
            <v>0</v>
          </cell>
          <cell r="DN87">
            <v>13.734451132023599</v>
          </cell>
          <cell r="DS87">
            <v>0</v>
          </cell>
          <cell r="DT87">
            <v>13.734451132023599</v>
          </cell>
          <cell r="DU87">
            <v>0</v>
          </cell>
          <cell r="DV87">
            <v>0</v>
          </cell>
          <cell r="DW87">
            <v>0</v>
          </cell>
          <cell r="DX87" t="str">
            <v/>
          </cell>
          <cell r="DY87" t="str">
            <v/>
          </cell>
          <cell r="DZ87" t="str">
            <v/>
          </cell>
          <cell r="EA87" t="str">
            <v/>
          </cell>
          <cell r="EB87">
            <v>0</v>
          </cell>
          <cell r="EC87">
            <v>0</v>
          </cell>
          <cell r="ED87">
            <v>0</v>
          </cell>
          <cell r="EE87">
            <v>0</v>
          </cell>
          <cell r="EF87">
            <v>0</v>
          </cell>
          <cell r="EG87">
            <v>0</v>
          </cell>
          <cell r="EH87">
            <v>0</v>
          </cell>
          <cell r="EI87">
            <v>0</v>
          </cell>
          <cell r="EJ87">
            <v>0</v>
          </cell>
          <cell r="EK87">
            <v>0</v>
          </cell>
          <cell r="EL87">
            <v>0</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0</v>
          </cell>
          <cell r="FD87">
            <v>0</v>
          </cell>
          <cell r="FE87">
            <v>0</v>
          </cell>
          <cell r="FF87">
            <v>0</v>
          </cell>
          <cell r="FG87">
            <v>1</v>
          </cell>
          <cell r="FH87" t="str">
            <v/>
          </cell>
          <cell r="FI87" t="str">
            <v/>
          </cell>
          <cell r="FJ87" t="str">
            <v/>
          </cell>
          <cell r="FK87" t="str">
            <v>1</v>
          </cell>
          <cell r="FN87">
            <v>0</v>
          </cell>
          <cell r="FO87">
            <v>0</v>
          </cell>
          <cell r="FP87">
            <v>0</v>
          </cell>
          <cell r="FQ87">
            <v>0</v>
          </cell>
          <cell r="FR87">
            <v>0</v>
          </cell>
          <cell r="FS87">
            <v>0</v>
          </cell>
          <cell r="FT87">
            <v>0</v>
          </cell>
          <cell r="FU87">
            <v>0</v>
          </cell>
          <cell r="FV87">
            <v>1</v>
          </cell>
          <cell r="FW87">
            <v>0</v>
          </cell>
          <cell r="FX87">
            <v>1</v>
          </cell>
          <cell r="FZ87">
            <v>0</v>
          </cell>
          <cell r="GA87">
            <v>0</v>
          </cell>
          <cell r="GB87">
            <v>0</v>
          </cell>
          <cell r="GC87">
            <v>0</v>
          </cell>
          <cell r="GD87">
            <v>0</v>
          </cell>
          <cell r="GE87">
            <v>0</v>
          </cell>
          <cell r="GF87">
            <v>0</v>
          </cell>
          <cell r="GG87">
            <v>0</v>
          </cell>
          <cell r="GH87">
            <v>0</v>
          </cell>
          <cell r="GI87">
            <v>0</v>
          </cell>
          <cell r="GJ87">
            <v>0</v>
          </cell>
          <cell r="GK87">
            <v>0</v>
          </cell>
          <cell r="GL87">
            <v>0</v>
          </cell>
          <cell r="GM87">
            <v>0</v>
          </cell>
          <cell r="GN87">
            <v>0</v>
          </cell>
          <cell r="GO87">
            <v>0</v>
          </cell>
          <cell r="GP87">
            <v>0</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cell r="IB87">
            <v>0</v>
          </cell>
          <cell r="IC87">
            <v>0</v>
          </cell>
          <cell r="ID87">
            <v>0</v>
          </cell>
          <cell r="IE87">
            <v>0</v>
          </cell>
          <cell r="IF87">
            <v>0</v>
          </cell>
          <cell r="IG87">
            <v>0</v>
          </cell>
          <cell r="IH87">
            <v>0</v>
          </cell>
          <cell r="II87">
            <v>0</v>
          </cell>
          <cell r="IJ87">
            <v>0</v>
          </cell>
          <cell r="IK87">
            <v>0</v>
          </cell>
          <cell r="IL87">
            <v>0</v>
          </cell>
          <cell r="IM87">
            <v>0</v>
          </cell>
          <cell r="IN87">
            <v>0</v>
          </cell>
          <cell r="IO87">
            <v>0</v>
          </cell>
          <cell r="IP87">
            <v>0</v>
          </cell>
          <cell r="IQ87">
            <v>0</v>
          </cell>
          <cell r="IR87">
            <v>0</v>
          </cell>
          <cell r="IS87">
            <v>0</v>
          </cell>
          <cell r="IT87">
            <v>0</v>
          </cell>
          <cell r="IU87">
            <v>0</v>
          </cell>
          <cell r="IV87">
            <v>0</v>
          </cell>
          <cell r="IW87">
            <v>0</v>
          </cell>
          <cell r="IX87">
            <v>0</v>
          </cell>
          <cell r="IY87">
            <v>0</v>
          </cell>
          <cell r="IZ87">
            <v>0</v>
          </cell>
          <cell r="JA87">
            <v>0</v>
          </cell>
          <cell r="JB87">
            <v>0</v>
          </cell>
          <cell r="JC87">
            <v>0</v>
          </cell>
          <cell r="JD87">
            <v>0</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0</v>
          </cell>
          <cell r="JV87">
            <v>0</v>
          </cell>
          <cell r="JW87">
            <v>0</v>
          </cell>
          <cell r="JX87">
            <v>0</v>
          </cell>
          <cell r="JY87">
            <v>0</v>
          </cell>
          <cell r="JZ87">
            <v>0</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v>0</v>
          </cell>
          <cell r="LR87">
            <v>0</v>
          </cell>
          <cell r="LS87">
            <v>0</v>
          </cell>
          <cell r="LT87">
            <v>0</v>
          </cell>
          <cell r="LU87">
            <v>0</v>
          </cell>
          <cell r="LX87">
            <v>0</v>
          </cell>
          <cell r="LY87">
            <v>0</v>
          </cell>
          <cell r="LZ87">
            <v>0</v>
          </cell>
          <cell r="MA87">
            <v>0</v>
          </cell>
          <cell r="MB87">
            <v>0</v>
          </cell>
          <cell r="MC87">
            <v>0</v>
          </cell>
          <cell r="MD87">
            <v>0</v>
          </cell>
          <cell r="ME87">
            <v>0</v>
          </cell>
          <cell r="MF87">
            <v>0</v>
          </cell>
          <cell r="MG87">
            <v>0</v>
          </cell>
          <cell r="MH87">
            <v>0</v>
          </cell>
          <cell r="MI87">
            <v>0</v>
          </cell>
          <cell r="MJ87">
            <v>0</v>
          </cell>
          <cell r="MK87">
            <v>0</v>
          </cell>
          <cell r="ML87">
            <v>0</v>
          </cell>
          <cell r="MM87">
            <v>0</v>
          </cell>
          <cell r="MN87">
            <v>0</v>
          </cell>
          <cell r="MO87">
            <v>0</v>
          </cell>
          <cell r="MP87">
            <v>0</v>
          </cell>
          <cell r="MQ87">
            <v>0</v>
          </cell>
          <cell r="MR87">
            <v>0</v>
          </cell>
          <cell r="MS87">
            <v>0</v>
          </cell>
          <cell r="MT87">
            <v>0</v>
          </cell>
          <cell r="MU87">
            <v>0</v>
          </cell>
          <cell r="MV87">
            <v>0</v>
          </cell>
          <cell r="MW87">
            <v>0</v>
          </cell>
          <cell r="MX87">
            <v>0</v>
          </cell>
          <cell r="MY87">
            <v>0</v>
          </cell>
          <cell r="MZ87">
            <v>0</v>
          </cell>
          <cell r="NA87">
            <v>0</v>
          </cell>
          <cell r="NB87">
            <v>0</v>
          </cell>
          <cell r="NC87">
            <v>0</v>
          </cell>
          <cell r="ND87">
            <v>0</v>
          </cell>
          <cell r="NE87">
            <v>0</v>
          </cell>
          <cell r="NF87">
            <v>0</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2018</v>
          </cell>
          <cell r="OM87">
            <v>2019</v>
          </cell>
          <cell r="ON87">
            <v>2020</v>
          </cell>
          <cell r="OO87">
            <v>2020</v>
          </cell>
          <cell r="OP87" t="str">
            <v>п</v>
          </cell>
          <cell r="OR87">
            <v>0</v>
          </cell>
          <cell r="OT87">
            <v>16.206652335787847</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view="pageBreakPreview" zoomScale="60" zoomScaleNormal="100" workbookViewId="0">
      <selection activeCell="A15" sqref="A15:C15"/>
    </sheetView>
  </sheetViews>
  <sheetFormatPr defaultRowHeight="15" x14ac:dyDescent="0.25"/>
  <cols>
    <col min="1" max="1" width="6.140625" style="134" customWidth="1"/>
    <col min="2" max="2" width="53.5703125" style="134" customWidth="1"/>
    <col min="3" max="3" width="91.42578125" style="134" customWidth="1"/>
    <col min="4" max="4" width="12" style="134" customWidth="1"/>
    <col min="5" max="5" width="14.42578125" style="134" customWidth="1"/>
    <col min="6" max="6" width="36.5703125" style="134" customWidth="1"/>
    <col min="7" max="7" width="20" style="134" customWidth="1"/>
    <col min="8" max="8" width="25.5703125" style="134" customWidth="1"/>
    <col min="9" max="9" width="16.42578125" style="134" customWidth="1"/>
    <col min="10" max="16384" width="9.140625" style="134"/>
  </cols>
  <sheetData>
    <row r="1" spans="1:22" s="2" customFormat="1" ht="18.75" customHeight="1" x14ac:dyDescent="0.2">
      <c r="A1" s="58"/>
      <c r="C1" s="60" t="s">
        <v>22</v>
      </c>
    </row>
    <row r="2" spans="1:22" s="2" customFormat="1" ht="18.75" customHeight="1" x14ac:dyDescent="0.3">
      <c r="A2" s="58"/>
      <c r="C2" s="61" t="s">
        <v>6</v>
      </c>
    </row>
    <row r="3" spans="1:22" s="2" customFormat="1" ht="18.75" x14ac:dyDescent="0.3">
      <c r="A3" s="142"/>
      <c r="C3" s="61" t="s">
        <v>21</v>
      </c>
    </row>
    <row r="4" spans="1:22" s="2" customFormat="1" ht="18.75" x14ac:dyDescent="0.3">
      <c r="A4" s="142"/>
      <c r="H4" s="61"/>
    </row>
    <row r="5" spans="1:22" s="2" customFormat="1" ht="15.75" x14ac:dyDescent="0.25">
      <c r="A5" s="199" t="s">
        <v>465</v>
      </c>
      <c r="B5" s="199"/>
      <c r="C5" s="199"/>
      <c r="D5" s="46"/>
      <c r="E5" s="46"/>
      <c r="F5" s="46"/>
      <c r="G5" s="46"/>
      <c r="H5" s="46"/>
      <c r="I5" s="46"/>
      <c r="J5" s="46"/>
    </row>
    <row r="6" spans="1:22" s="2" customFormat="1" ht="18.75" x14ac:dyDescent="0.3">
      <c r="A6" s="142"/>
      <c r="H6" s="61"/>
    </row>
    <row r="7" spans="1:22" s="2" customFormat="1" ht="18.75" x14ac:dyDescent="0.2">
      <c r="A7" s="203" t="s">
        <v>5</v>
      </c>
      <c r="B7" s="203"/>
      <c r="C7" s="203"/>
      <c r="D7" s="96"/>
      <c r="E7" s="96"/>
      <c r="F7" s="96"/>
      <c r="G7" s="96"/>
      <c r="H7" s="96"/>
      <c r="I7" s="96"/>
      <c r="J7" s="96"/>
      <c r="K7" s="96"/>
      <c r="L7" s="96"/>
      <c r="M7" s="96"/>
      <c r="N7" s="96"/>
      <c r="O7" s="96"/>
      <c r="P7" s="96"/>
      <c r="Q7" s="96"/>
      <c r="R7" s="96"/>
      <c r="S7" s="96"/>
      <c r="T7" s="96"/>
      <c r="U7" s="96"/>
      <c r="V7" s="96"/>
    </row>
    <row r="8" spans="1:22" s="2" customFormat="1" ht="18.75" x14ac:dyDescent="0.2">
      <c r="A8" s="97"/>
      <c r="B8" s="97"/>
      <c r="C8" s="97"/>
      <c r="D8" s="97"/>
      <c r="E8" s="97"/>
      <c r="F8" s="97"/>
      <c r="G8" s="97"/>
      <c r="H8" s="97"/>
      <c r="I8" s="96"/>
      <c r="J8" s="96"/>
      <c r="K8" s="96"/>
      <c r="L8" s="96"/>
      <c r="M8" s="96"/>
      <c r="N8" s="96"/>
      <c r="O8" s="96"/>
      <c r="P8" s="96"/>
      <c r="Q8" s="96"/>
      <c r="R8" s="96"/>
      <c r="S8" s="96"/>
      <c r="T8" s="96"/>
      <c r="U8" s="96"/>
      <c r="V8" s="96"/>
    </row>
    <row r="9" spans="1:22" s="2" customFormat="1" ht="18.75" x14ac:dyDescent="0.2">
      <c r="A9" s="204" t="s">
        <v>286</v>
      </c>
      <c r="B9" s="204"/>
      <c r="C9" s="204"/>
      <c r="D9" s="99"/>
      <c r="E9" s="99"/>
      <c r="F9" s="99"/>
      <c r="G9" s="99"/>
      <c r="H9" s="99"/>
      <c r="I9" s="96"/>
      <c r="J9" s="96"/>
      <c r="K9" s="96"/>
      <c r="L9" s="96"/>
      <c r="M9" s="96"/>
      <c r="N9" s="96"/>
      <c r="O9" s="96"/>
      <c r="P9" s="96"/>
      <c r="Q9" s="96"/>
      <c r="R9" s="96"/>
      <c r="S9" s="96"/>
      <c r="T9" s="96"/>
      <c r="U9" s="96"/>
      <c r="V9" s="96"/>
    </row>
    <row r="10" spans="1:22" s="2" customFormat="1" ht="18.75" x14ac:dyDescent="0.2">
      <c r="A10" s="205" t="s">
        <v>4</v>
      </c>
      <c r="B10" s="205"/>
      <c r="C10" s="205"/>
      <c r="D10" s="100"/>
      <c r="E10" s="100"/>
      <c r="F10" s="100"/>
      <c r="G10" s="100"/>
      <c r="H10" s="100"/>
      <c r="I10" s="96"/>
      <c r="J10" s="96"/>
      <c r="K10" s="96"/>
      <c r="L10" s="96"/>
      <c r="M10" s="96"/>
      <c r="N10" s="96"/>
      <c r="O10" s="96"/>
      <c r="P10" s="96"/>
      <c r="Q10" s="96"/>
      <c r="R10" s="96"/>
      <c r="S10" s="96"/>
      <c r="T10" s="96"/>
      <c r="U10" s="96"/>
      <c r="V10" s="96"/>
    </row>
    <row r="11" spans="1:22" s="2" customFormat="1" ht="18.75" x14ac:dyDescent="0.2">
      <c r="A11" s="97"/>
      <c r="B11" s="97"/>
      <c r="C11" s="97"/>
      <c r="D11" s="97"/>
      <c r="E11" s="97"/>
      <c r="F11" s="97"/>
      <c r="G11" s="97"/>
      <c r="H11" s="97"/>
      <c r="I11" s="96"/>
      <c r="J11" s="96"/>
      <c r="K11" s="96"/>
      <c r="L11" s="96"/>
      <c r="M11" s="96"/>
      <c r="N11" s="96"/>
      <c r="O11" s="96"/>
      <c r="P11" s="96"/>
      <c r="Q11" s="96"/>
      <c r="R11" s="96"/>
      <c r="S11" s="96"/>
      <c r="T11" s="96"/>
      <c r="U11" s="96"/>
      <c r="V11" s="96"/>
    </row>
    <row r="12" spans="1:22" s="2" customFormat="1" ht="18.75" x14ac:dyDescent="0.2">
      <c r="A12" s="204" t="s">
        <v>448</v>
      </c>
      <c r="B12" s="204"/>
      <c r="C12" s="204"/>
      <c r="D12" s="99"/>
      <c r="E12" s="99"/>
      <c r="F12" s="99"/>
      <c r="G12" s="99"/>
      <c r="H12" s="99"/>
      <c r="I12" s="96"/>
      <c r="J12" s="96"/>
      <c r="K12" s="96"/>
      <c r="L12" s="96"/>
      <c r="M12" s="96"/>
      <c r="N12" s="96"/>
      <c r="O12" s="96"/>
      <c r="P12" s="96"/>
      <c r="Q12" s="96"/>
      <c r="R12" s="96"/>
      <c r="S12" s="96"/>
      <c r="T12" s="96"/>
      <c r="U12" s="96"/>
      <c r="V12" s="96"/>
    </row>
    <row r="13" spans="1:22" s="2" customFormat="1" ht="18.75" x14ac:dyDescent="0.2">
      <c r="A13" s="205" t="s">
        <v>3</v>
      </c>
      <c r="B13" s="205"/>
      <c r="C13" s="205"/>
      <c r="D13" s="100"/>
      <c r="E13" s="100"/>
      <c r="F13" s="100"/>
      <c r="G13" s="100"/>
      <c r="H13" s="100"/>
      <c r="I13" s="96"/>
      <c r="J13" s="96"/>
      <c r="K13" s="96"/>
      <c r="L13" s="96"/>
      <c r="M13" s="96"/>
      <c r="N13" s="96"/>
      <c r="O13" s="96"/>
      <c r="P13" s="96"/>
      <c r="Q13" s="96"/>
      <c r="R13" s="96"/>
      <c r="S13" s="96"/>
      <c r="T13" s="96"/>
      <c r="U13" s="96"/>
      <c r="V13" s="96"/>
    </row>
    <row r="14" spans="1:22" s="143" customFormat="1" ht="15.75" customHeight="1" x14ac:dyDescent="0.2">
      <c r="A14" s="82"/>
      <c r="B14" s="82"/>
      <c r="C14" s="82"/>
      <c r="D14" s="82"/>
      <c r="E14" s="82"/>
      <c r="F14" s="82"/>
      <c r="G14" s="82"/>
      <c r="H14" s="82"/>
      <c r="I14" s="82"/>
      <c r="J14" s="82"/>
      <c r="K14" s="82"/>
      <c r="L14" s="82"/>
      <c r="M14" s="82"/>
      <c r="N14" s="82"/>
      <c r="O14" s="82"/>
      <c r="P14" s="82"/>
      <c r="Q14" s="82"/>
      <c r="R14" s="82"/>
      <c r="S14" s="82"/>
      <c r="T14" s="82"/>
      <c r="U14" s="82"/>
      <c r="V14" s="82"/>
    </row>
    <row r="15" spans="1:22" s="144" customFormat="1" ht="33" customHeight="1" x14ac:dyDescent="0.2">
      <c r="A15" s="206" t="str">
        <f>VLOOKUP(A12,'[1]6.2. отчет'!$A:$C,3,0)</f>
        <v>Реконструкция ПС 110 кВ "Цемзавод" (Расширение ОРУ-110кВ с установкой одной линейной ячейки 110кВ) (для технологического присоединения энергопринимающих устройств ВГК Ведучи)</v>
      </c>
      <c r="B15" s="204"/>
      <c r="C15" s="204"/>
      <c r="D15" s="99"/>
      <c r="E15" s="99"/>
      <c r="F15" s="99"/>
      <c r="G15" s="99"/>
      <c r="H15" s="99"/>
      <c r="I15" s="99"/>
      <c r="J15" s="99"/>
      <c r="K15" s="99"/>
      <c r="L15" s="99"/>
      <c r="M15" s="99"/>
      <c r="N15" s="99"/>
      <c r="O15" s="99"/>
      <c r="P15" s="99"/>
      <c r="Q15" s="99"/>
      <c r="R15" s="99"/>
      <c r="S15" s="99"/>
      <c r="T15" s="99"/>
      <c r="U15" s="99"/>
      <c r="V15" s="99"/>
    </row>
    <row r="16" spans="1:22" s="144" customFormat="1" ht="15" customHeight="1" x14ac:dyDescent="0.2">
      <c r="A16" s="200" t="s">
        <v>2</v>
      </c>
      <c r="B16" s="200"/>
      <c r="C16" s="200"/>
      <c r="D16" s="100"/>
      <c r="E16" s="100"/>
      <c r="F16" s="100"/>
      <c r="G16" s="100"/>
      <c r="H16" s="100"/>
      <c r="I16" s="100"/>
      <c r="J16" s="100"/>
      <c r="K16" s="100"/>
      <c r="L16" s="100"/>
      <c r="M16" s="100"/>
      <c r="N16" s="100"/>
      <c r="O16" s="100"/>
      <c r="P16" s="100"/>
      <c r="Q16" s="100"/>
      <c r="R16" s="100"/>
      <c r="S16" s="100"/>
      <c r="T16" s="100"/>
      <c r="U16" s="100"/>
      <c r="V16" s="100"/>
    </row>
    <row r="17" spans="1:22" s="144" customFormat="1" ht="15" customHeight="1" x14ac:dyDescent="0.2">
      <c r="A17" s="84"/>
      <c r="B17" s="84"/>
      <c r="C17" s="84"/>
      <c r="D17" s="145"/>
      <c r="E17" s="145"/>
      <c r="F17" s="145"/>
      <c r="G17" s="145"/>
      <c r="H17" s="145"/>
      <c r="I17" s="145"/>
      <c r="J17" s="145"/>
      <c r="K17" s="145"/>
      <c r="L17" s="145"/>
      <c r="M17" s="145"/>
      <c r="N17" s="145"/>
      <c r="O17" s="145"/>
      <c r="P17" s="145"/>
      <c r="Q17" s="145"/>
      <c r="R17" s="145"/>
      <c r="S17" s="145"/>
    </row>
    <row r="18" spans="1:22" s="144" customFormat="1" ht="15" customHeight="1" x14ac:dyDescent="0.2">
      <c r="A18" s="201" t="s">
        <v>278</v>
      </c>
      <c r="B18" s="202"/>
      <c r="C18" s="202"/>
      <c r="D18" s="146"/>
      <c r="E18" s="146"/>
      <c r="F18" s="146"/>
      <c r="G18" s="146"/>
      <c r="H18" s="146"/>
      <c r="I18" s="146"/>
      <c r="J18" s="146"/>
      <c r="K18" s="146"/>
      <c r="L18" s="146"/>
      <c r="M18" s="146"/>
      <c r="N18" s="146"/>
      <c r="O18" s="146"/>
      <c r="P18" s="146"/>
      <c r="Q18" s="146"/>
      <c r="R18" s="146"/>
      <c r="S18" s="146"/>
      <c r="T18" s="146"/>
      <c r="U18" s="146"/>
      <c r="V18" s="146"/>
    </row>
    <row r="19" spans="1:22" s="144" customFormat="1" ht="15" customHeight="1" x14ac:dyDescent="0.2">
      <c r="A19" s="94"/>
      <c r="B19" s="94"/>
      <c r="C19" s="94"/>
      <c r="D19" s="100"/>
      <c r="E19" s="100"/>
      <c r="F19" s="100"/>
      <c r="G19" s="100"/>
      <c r="H19" s="100"/>
      <c r="I19" s="145"/>
      <c r="J19" s="145"/>
      <c r="K19" s="145"/>
      <c r="L19" s="145"/>
      <c r="M19" s="145"/>
      <c r="N19" s="145"/>
      <c r="O19" s="145"/>
      <c r="P19" s="145"/>
      <c r="Q19" s="145"/>
      <c r="R19" s="145"/>
      <c r="S19" s="145"/>
    </row>
    <row r="20" spans="1:22" s="144" customFormat="1" ht="39.75" customHeight="1" x14ac:dyDescent="0.2">
      <c r="A20" s="156" t="s">
        <v>1</v>
      </c>
      <c r="B20" s="132" t="s">
        <v>20</v>
      </c>
      <c r="C20" s="131" t="s">
        <v>19</v>
      </c>
      <c r="D20" s="150"/>
      <c r="E20" s="150"/>
      <c r="F20" s="150"/>
      <c r="G20" s="150"/>
      <c r="H20" s="150"/>
      <c r="I20" s="82"/>
      <c r="J20" s="82"/>
      <c r="K20" s="82"/>
      <c r="L20" s="82"/>
      <c r="M20" s="82"/>
      <c r="N20" s="82"/>
      <c r="O20" s="82"/>
      <c r="P20" s="82"/>
      <c r="Q20" s="82"/>
      <c r="R20" s="82"/>
      <c r="S20" s="82"/>
      <c r="T20" s="151"/>
      <c r="U20" s="151"/>
      <c r="V20" s="151"/>
    </row>
    <row r="21" spans="1:22" s="144" customFormat="1" ht="16.5" customHeight="1" x14ac:dyDescent="0.2">
      <c r="A21" s="131">
        <v>1</v>
      </c>
      <c r="B21" s="132">
        <v>2</v>
      </c>
      <c r="C21" s="131">
        <v>3</v>
      </c>
      <c r="D21" s="150"/>
      <c r="E21" s="150"/>
      <c r="F21" s="150"/>
      <c r="G21" s="150"/>
      <c r="H21" s="150"/>
      <c r="I21" s="82"/>
      <c r="J21" s="82"/>
      <c r="K21" s="82"/>
      <c r="L21" s="82"/>
      <c r="M21" s="82"/>
      <c r="N21" s="82"/>
      <c r="O21" s="82"/>
      <c r="P21" s="82"/>
      <c r="Q21" s="82"/>
      <c r="R21" s="82"/>
      <c r="S21" s="82"/>
      <c r="T21" s="151"/>
      <c r="U21" s="151"/>
      <c r="V21" s="151"/>
    </row>
    <row r="22" spans="1:22" s="144" customFormat="1" ht="39" customHeight="1" x14ac:dyDescent="0.2">
      <c r="A22" s="75" t="s">
        <v>18</v>
      </c>
      <c r="B22" s="184" t="s">
        <v>158</v>
      </c>
      <c r="C22" s="77" t="s">
        <v>466</v>
      </c>
      <c r="D22" s="150"/>
      <c r="E22" s="150"/>
      <c r="F22" s="150"/>
      <c r="G22" s="150"/>
      <c r="H22" s="150"/>
      <c r="I22" s="82"/>
      <c r="J22" s="82"/>
      <c r="K22" s="82"/>
      <c r="L22" s="82"/>
      <c r="M22" s="82"/>
      <c r="N22" s="82"/>
      <c r="O22" s="82"/>
      <c r="P22" s="82"/>
      <c r="Q22" s="82"/>
      <c r="R22" s="82"/>
      <c r="S22" s="82"/>
      <c r="T22" s="151"/>
      <c r="U22" s="151"/>
      <c r="V22" s="151"/>
    </row>
    <row r="23" spans="1:22" s="144" customFormat="1" ht="41.25" customHeight="1" x14ac:dyDescent="0.2">
      <c r="A23" s="75" t="s">
        <v>17</v>
      </c>
      <c r="B23" s="76" t="s">
        <v>453</v>
      </c>
      <c r="C23" s="77" t="s">
        <v>467</v>
      </c>
      <c r="D23" s="150"/>
      <c r="E23" s="150"/>
      <c r="F23" s="150"/>
      <c r="G23" s="150"/>
      <c r="H23" s="150"/>
      <c r="I23" s="82"/>
      <c r="J23" s="82"/>
      <c r="K23" s="82"/>
      <c r="L23" s="82"/>
      <c r="M23" s="82"/>
      <c r="N23" s="82"/>
      <c r="O23" s="82"/>
      <c r="P23" s="82"/>
      <c r="Q23" s="82"/>
      <c r="R23" s="82"/>
      <c r="S23" s="82"/>
      <c r="T23" s="151"/>
      <c r="U23" s="151"/>
      <c r="V23" s="151"/>
    </row>
    <row r="24" spans="1:22" s="144" customFormat="1" ht="22.5" customHeight="1" x14ac:dyDescent="0.2">
      <c r="A24" s="196"/>
      <c r="B24" s="197"/>
      <c r="C24" s="198"/>
      <c r="D24" s="150"/>
      <c r="E24" s="150"/>
      <c r="F24" s="150"/>
      <c r="G24" s="150"/>
      <c r="H24" s="150"/>
      <c r="I24" s="82"/>
      <c r="J24" s="82"/>
      <c r="K24" s="82"/>
      <c r="L24" s="82"/>
      <c r="M24" s="82"/>
      <c r="N24" s="82"/>
      <c r="O24" s="82"/>
      <c r="P24" s="82"/>
      <c r="Q24" s="82"/>
      <c r="R24" s="82"/>
      <c r="S24" s="82"/>
      <c r="T24" s="151"/>
      <c r="U24" s="151"/>
      <c r="V24" s="151"/>
    </row>
    <row r="25" spans="1:22" s="144" customFormat="1" ht="58.5" customHeight="1" x14ac:dyDescent="0.2">
      <c r="A25" s="75" t="s">
        <v>16</v>
      </c>
      <c r="B25" s="77" t="s">
        <v>244</v>
      </c>
      <c r="C25" s="156" t="s">
        <v>468</v>
      </c>
      <c r="D25" s="150"/>
      <c r="E25" s="150"/>
      <c r="F25" s="150"/>
      <c r="G25" s="150"/>
      <c r="H25" s="82"/>
      <c r="I25" s="82"/>
      <c r="J25" s="82"/>
      <c r="K25" s="82"/>
      <c r="L25" s="82"/>
      <c r="M25" s="82"/>
      <c r="N25" s="82"/>
      <c r="O25" s="82"/>
      <c r="P25" s="82"/>
      <c r="Q25" s="82"/>
      <c r="R25" s="82"/>
      <c r="S25" s="151"/>
      <c r="T25" s="151"/>
      <c r="U25" s="151"/>
      <c r="V25" s="151"/>
    </row>
    <row r="26" spans="1:22" s="144" customFormat="1" ht="42.75" customHeight="1" x14ac:dyDescent="0.2">
      <c r="A26" s="75" t="s">
        <v>15</v>
      </c>
      <c r="B26" s="77" t="s">
        <v>28</v>
      </c>
      <c r="C26" s="156" t="s">
        <v>469</v>
      </c>
      <c r="D26" s="150"/>
      <c r="E26" s="150"/>
      <c r="F26" s="150"/>
      <c r="G26" s="150"/>
      <c r="H26" s="82"/>
      <c r="I26" s="82"/>
      <c r="J26" s="82"/>
      <c r="K26" s="82"/>
      <c r="L26" s="82"/>
      <c r="M26" s="82"/>
      <c r="N26" s="82"/>
      <c r="O26" s="82"/>
      <c r="P26" s="82"/>
      <c r="Q26" s="82"/>
      <c r="R26" s="82"/>
      <c r="S26" s="151"/>
      <c r="T26" s="151"/>
      <c r="U26" s="151"/>
      <c r="V26" s="151"/>
    </row>
    <row r="27" spans="1:22" s="144" customFormat="1" ht="51.75" customHeight="1" x14ac:dyDescent="0.2">
      <c r="A27" s="75" t="s">
        <v>13</v>
      </c>
      <c r="B27" s="77" t="s">
        <v>27</v>
      </c>
      <c r="C27" s="156" t="s">
        <v>470</v>
      </c>
      <c r="D27" s="150"/>
      <c r="E27" s="150"/>
      <c r="F27" s="150"/>
      <c r="G27" s="150"/>
      <c r="H27" s="82"/>
      <c r="I27" s="82"/>
      <c r="J27" s="82"/>
      <c r="K27" s="82"/>
      <c r="L27" s="82"/>
      <c r="M27" s="82"/>
      <c r="N27" s="82"/>
      <c r="O27" s="82"/>
      <c r="P27" s="82"/>
      <c r="Q27" s="82"/>
      <c r="R27" s="82"/>
      <c r="S27" s="151"/>
      <c r="T27" s="151"/>
      <c r="U27" s="151"/>
      <c r="V27" s="151"/>
    </row>
    <row r="28" spans="1:22" s="144" customFormat="1" ht="42.75" customHeight="1" x14ac:dyDescent="0.2">
      <c r="A28" s="75" t="s">
        <v>12</v>
      </c>
      <c r="B28" s="77" t="s">
        <v>245</v>
      </c>
      <c r="C28" s="156" t="s">
        <v>287</v>
      </c>
      <c r="D28" s="150"/>
      <c r="E28" s="150"/>
      <c r="F28" s="150"/>
      <c r="G28" s="150"/>
      <c r="H28" s="82"/>
      <c r="I28" s="82"/>
      <c r="J28" s="82"/>
      <c r="K28" s="82"/>
      <c r="L28" s="82"/>
      <c r="M28" s="82"/>
      <c r="N28" s="82"/>
      <c r="O28" s="82"/>
      <c r="P28" s="82"/>
      <c r="Q28" s="82"/>
      <c r="R28" s="82"/>
      <c r="S28" s="151"/>
      <c r="T28" s="151"/>
      <c r="U28" s="151"/>
      <c r="V28" s="151"/>
    </row>
    <row r="29" spans="1:22" s="144" customFormat="1" ht="51.75" customHeight="1" x14ac:dyDescent="0.2">
      <c r="A29" s="75" t="s">
        <v>10</v>
      </c>
      <c r="B29" s="77" t="s">
        <v>246</v>
      </c>
      <c r="C29" s="156" t="s">
        <v>287</v>
      </c>
      <c r="D29" s="150"/>
      <c r="E29" s="150"/>
      <c r="F29" s="150"/>
      <c r="G29" s="150"/>
      <c r="H29" s="82"/>
      <c r="I29" s="82"/>
      <c r="J29" s="82"/>
      <c r="K29" s="82"/>
      <c r="L29" s="82"/>
      <c r="M29" s="82"/>
      <c r="N29" s="82"/>
      <c r="O29" s="82"/>
      <c r="P29" s="82"/>
      <c r="Q29" s="82"/>
      <c r="R29" s="82"/>
      <c r="S29" s="151"/>
      <c r="T29" s="151"/>
      <c r="U29" s="151"/>
      <c r="V29" s="151"/>
    </row>
    <row r="30" spans="1:22" s="144" customFormat="1" ht="51.75" customHeight="1" x14ac:dyDescent="0.2">
      <c r="A30" s="75" t="s">
        <v>8</v>
      </c>
      <c r="B30" s="77" t="s">
        <v>247</v>
      </c>
      <c r="C30" s="156" t="s">
        <v>287</v>
      </c>
      <c r="D30" s="150"/>
      <c r="E30" s="150"/>
      <c r="F30" s="150"/>
      <c r="G30" s="150"/>
      <c r="H30" s="82"/>
      <c r="I30" s="82"/>
      <c r="J30" s="82"/>
      <c r="K30" s="82"/>
      <c r="L30" s="82"/>
      <c r="M30" s="82"/>
      <c r="N30" s="82"/>
      <c r="O30" s="82"/>
      <c r="P30" s="82"/>
      <c r="Q30" s="82"/>
      <c r="R30" s="82"/>
      <c r="S30" s="151"/>
      <c r="T30" s="151"/>
      <c r="U30" s="151"/>
      <c r="V30" s="151"/>
    </row>
    <row r="31" spans="1:22" s="144" customFormat="1" ht="51.75" customHeight="1" x14ac:dyDescent="0.2">
      <c r="A31" s="75" t="s">
        <v>26</v>
      </c>
      <c r="B31" s="77" t="s">
        <v>248</v>
      </c>
      <c r="C31" s="156" t="s">
        <v>287</v>
      </c>
      <c r="D31" s="150"/>
      <c r="E31" s="150"/>
      <c r="F31" s="150"/>
      <c r="G31" s="150"/>
      <c r="H31" s="82"/>
      <c r="I31" s="82"/>
      <c r="J31" s="82"/>
      <c r="K31" s="82"/>
      <c r="L31" s="82"/>
      <c r="M31" s="82"/>
      <c r="N31" s="82"/>
      <c r="O31" s="82"/>
      <c r="P31" s="82"/>
      <c r="Q31" s="82"/>
      <c r="R31" s="82"/>
      <c r="S31" s="151"/>
      <c r="T31" s="151"/>
      <c r="U31" s="151"/>
      <c r="V31" s="151"/>
    </row>
    <row r="32" spans="1:22" s="144" customFormat="1" ht="51.75" customHeight="1" x14ac:dyDescent="0.2">
      <c r="A32" s="75" t="s">
        <v>24</v>
      </c>
      <c r="B32" s="77" t="s">
        <v>249</v>
      </c>
      <c r="C32" s="156" t="s">
        <v>161</v>
      </c>
      <c r="D32" s="150"/>
      <c r="E32" s="150"/>
      <c r="F32" s="150"/>
      <c r="G32" s="150"/>
      <c r="H32" s="82"/>
      <c r="I32" s="82"/>
      <c r="J32" s="82"/>
      <c r="K32" s="82"/>
      <c r="L32" s="82"/>
      <c r="M32" s="82"/>
      <c r="N32" s="82"/>
      <c r="O32" s="82"/>
      <c r="P32" s="82"/>
      <c r="Q32" s="82"/>
      <c r="R32" s="82"/>
      <c r="S32" s="151"/>
      <c r="T32" s="151"/>
      <c r="U32" s="151"/>
      <c r="V32" s="151"/>
    </row>
    <row r="33" spans="1:22" s="144" customFormat="1" ht="101.25" customHeight="1" x14ac:dyDescent="0.2">
      <c r="A33" s="75" t="s">
        <v>23</v>
      </c>
      <c r="B33" s="77" t="s">
        <v>250</v>
      </c>
      <c r="C33" s="156" t="s">
        <v>471</v>
      </c>
      <c r="D33" s="150"/>
      <c r="E33" s="150"/>
      <c r="F33" s="150"/>
      <c r="G33" s="150"/>
      <c r="H33" s="82"/>
      <c r="I33" s="82"/>
      <c r="J33" s="82"/>
      <c r="K33" s="82"/>
      <c r="L33" s="82"/>
      <c r="M33" s="82"/>
      <c r="N33" s="82"/>
      <c r="O33" s="82"/>
      <c r="P33" s="82"/>
      <c r="Q33" s="82"/>
      <c r="R33" s="82"/>
      <c r="S33" s="151"/>
      <c r="T33" s="151"/>
      <c r="U33" s="151"/>
      <c r="V33" s="151"/>
    </row>
    <row r="34" spans="1:22" ht="111" customHeight="1" x14ac:dyDescent="0.25">
      <c r="A34" s="75" t="s">
        <v>257</v>
      </c>
      <c r="B34" s="77" t="s">
        <v>251</v>
      </c>
      <c r="C34" s="156" t="s">
        <v>287</v>
      </c>
      <c r="D34" s="133"/>
      <c r="E34" s="133"/>
      <c r="F34" s="133"/>
      <c r="G34" s="133"/>
      <c r="H34" s="133"/>
      <c r="I34" s="133"/>
      <c r="J34" s="133"/>
      <c r="K34" s="133"/>
      <c r="L34" s="133"/>
      <c r="M34" s="133"/>
      <c r="N34" s="133"/>
      <c r="O34" s="133"/>
      <c r="P34" s="133"/>
      <c r="Q34" s="133"/>
      <c r="R34" s="133"/>
      <c r="S34" s="133"/>
      <c r="T34" s="133"/>
      <c r="U34" s="133"/>
      <c r="V34" s="133"/>
    </row>
    <row r="35" spans="1:22" ht="58.5" customHeight="1" x14ac:dyDescent="0.25">
      <c r="A35" s="75" t="s">
        <v>254</v>
      </c>
      <c r="B35" s="77" t="s">
        <v>25</v>
      </c>
      <c r="C35" s="156" t="s">
        <v>287</v>
      </c>
      <c r="D35" s="133"/>
      <c r="E35" s="133"/>
      <c r="F35" s="133"/>
      <c r="G35" s="133"/>
      <c r="H35" s="133"/>
      <c r="I35" s="133"/>
      <c r="J35" s="133"/>
      <c r="K35" s="133"/>
      <c r="L35" s="133"/>
      <c r="M35" s="133"/>
      <c r="N35" s="133"/>
      <c r="O35" s="133"/>
      <c r="P35" s="133"/>
      <c r="Q35" s="133"/>
      <c r="R35" s="133"/>
      <c r="S35" s="133"/>
      <c r="T35" s="133"/>
      <c r="U35" s="133"/>
      <c r="V35" s="133"/>
    </row>
    <row r="36" spans="1:22" ht="51.75" customHeight="1" x14ac:dyDescent="0.25">
      <c r="A36" s="75" t="s">
        <v>258</v>
      </c>
      <c r="B36" s="77" t="s">
        <v>252</v>
      </c>
      <c r="C36" s="156" t="s">
        <v>287</v>
      </c>
      <c r="D36" s="133"/>
      <c r="E36" s="133"/>
      <c r="F36" s="133"/>
      <c r="G36" s="133"/>
      <c r="H36" s="133"/>
      <c r="I36" s="133"/>
      <c r="J36" s="133"/>
      <c r="K36" s="133"/>
      <c r="L36" s="133"/>
      <c r="M36" s="133"/>
      <c r="N36" s="133"/>
      <c r="O36" s="133"/>
      <c r="P36" s="133"/>
      <c r="Q36" s="133"/>
      <c r="R36" s="133"/>
      <c r="S36" s="133"/>
      <c r="T36" s="133"/>
      <c r="U36" s="133"/>
      <c r="V36" s="133"/>
    </row>
    <row r="37" spans="1:22" ht="43.5" customHeight="1" x14ac:dyDescent="0.25">
      <c r="A37" s="75" t="s">
        <v>255</v>
      </c>
      <c r="B37" s="77" t="s">
        <v>253</v>
      </c>
      <c r="C37" s="156" t="s">
        <v>161</v>
      </c>
      <c r="D37" s="133"/>
      <c r="E37" s="133"/>
      <c r="F37" s="133"/>
      <c r="G37" s="133"/>
      <c r="H37" s="133"/>
      <c r="I37" s="133"/>
      <c r="J37" s="133"/>
      <c r="K37" s="133"/>
      <c r="L37" s="133"/>
      <c r="M37" s="133"/>
      <c r="N37" s="133"/>
      <c r="O37" s="133"/>
      <c r="P37" s="133"/>
      <c r="Q37" s="133"/>
      <c r="R37" s="133"/>
      <c r="S37" s="133"/>
      <c r="T37" s="133"/>
      <c r="U37" s="133"/>
      <c r="V37" s="133"/>
    </row>
    <row r="38" spans="1:22" ht="43.5" customHeight="1" x14ac:dyDescent="0.25">
      <c r="A38" s="75" t="s">
        <v>259</v>
      </c>
      <c r="B38" s="77" t="s">
        <v>155</v>
      </c>
      <c r="C38" s="156" t="s">
        <v>287</v>
      </c>
      <c r="D38" s="133"/>
      <c r="E38" s="133"/>
      <c r="F38" s="133"/>
      <c r="G38" s="133"/>
      <c r="H38" s="133"/>
      <c r="I38" s="133"/>
      <c r="J38" s="133"/>
      <c r="K38" s="133"/>
      <c r="L38" s="133"/>
      <c r="M38" s="133"/>
      <c r="N38" s="133"/>
      <c r="O38" s="133"/>
      <c r="P38" s="133"/>
      <c r="Q38" s="133"/>
      <c r="R38" s="133"/>
      <c r="S38" s="133"/>
      <c r="T38" s="133"/>
      <c r="U38" s="133"/>
      <c r="V38" s="133"/>
    </row>
    <row r="39" spans="1:22" ht="23.25" customHeight="1" x14ac:dyDescent="0.25">
      <c r="A39" s="196"/>
      <c r="B39" s="197"/>
      <c r="C39" s="198"/>
      <c r="D39" s="133"/>
      <c r="E39" s="133"/>
      <c r="F39" s="133"/>
      <c r="G39" s="133"/>
      <c r="H39" s="133"/>
      <c r="I39" s="133"/>
      <c r="J39" s="133"/>
      <c r="K39" s="133"/>
      <c r="L39" s="133"/>
      <c r="M39" s="133"/>
      <c r="N39" s="133"/>
      <c r="O39" s="133"/>
      <c r="P39" s="133"/>
      <c r="Q39" s="133"/>
      <c r="R39" s="133"/>
      <c r="S39" s="133"/>
      <c r="T39" s="133"/>
      <c r="U39" s="133"/>
      <c r="V39" s="133"/>
    </row>
    <row r="40" spans="1:22" ht="101.25" customHeight="1" x14ac:dyDescent="0.25">
      <c r="A40" s="75" t="s">
        <v>290</v>
      </c>
      <c r="B40" s="77" t="s">
        <v>452</v>
      </c>
      <c r="C40" s="156" t="s">
        <v>472</v>
      </c>
      <c r="D40" s="133"/>
      <c r="E40" s="133"/>
      <c r="F40" s="133"/>
      <c r="G40" s="133"/>
      <c r="H40" s="133"/>
      <c r="I40" s="133"/>
      <c r="J40" s="133"/>
      <c r="K40" s="133"/>
      <c r="L40" s="133"/>
      <c r="M40" s="133"/>
      <c r="N40" s="133"/>
      <c r="O40" s="133"/>
      <c r="P40" s="133"/>
      <c r="Q40" s="133"/>
      <c r="R40" s="133"/>
      <c r="S40" s="133"/>
      <c r="T40" s="133"/>
      <c r="U40" s="133"/>
      <c r="V40" s="133"/>
    </row>
    <row r="41" spans="1:22" ht="101.25" customHeight="1" x14ac:dyDescent="0.25">
      <c r="A41" s="78" t="s">
        <v>291</v>
      </c>
      <c r="B41" s="45" t="s">
        <v>334</v>
      </c>
      <c r="C41" s="156" t="s">
        <v>287</v>
      </c>
      <c r="D41" s="133"/>
      <c r="E41" s="133"/>
      <c r="F41" s="133"/>
      <c r="G41" s="133"/>
      <c r="H41" s="133"/>
      <c r="I41" s="133"/>
      <c r="J41" s="133"/>
      <c r="K41" s="133"/>
      <c r="L41" s="133"/>
      <c r="M41" s="133"/>
      <c r="N41" s="133"/>
      <c r="O41" s="133"/>
      <c r="P41" s="133"/>
      <c r="Q41" s="133"/>
      <c r="R41" s="133"/>
      <c r="S41" s="133"/>
      <c r="T41" s="133"/>
      <c r="U41" s="133"/>
      <c r="V41" s="133"/>
    </row>
    <row r="42" spans="1:22" ht="101.25" customHeight="1" x14ac:dyDescent="0.25">
      <c r="A42" s="78" t="s">
        <v>292</v>
      </c>
      <c r="B42" s="45" t="s">
        <v>335</v>
      </c>
      <c r="C42" s="156" t="s">
        <v>473</v>
      </c>
      <c r="D42" s="133"/>
      <c r="E42" s="133"/>
      <c r="F42" s="133"/>
      <c r="G42" s="133"/>
      <c r="H42" s="133"/>
      <c r="I42" s="133"/>
      <c r="J42" s="133"/>
      <c r="K42" s="133"/>
      <c r="L42" s="133"/>
      <c r="M42" s="133"/>
      <c r="N42" s="133"/>
      <c r="O42" s="133"/>
      <c r="P42" s="133"/>
      <c r="Q42" s="133"/>
      <c r="R42" s="133"/>
      <c r="S42" s="133"/>
      <c r="T42" s="133"/>
      <c r="U42" s="133"/>
      <c r="V42" s="133"/>
    </row>
    <row r="43" spans="1:22" ht="101.25" customHeight="1" x14ac:dyDescent="0.25">
      <c r="A43" s="78" t="s">
        <v>262</v>
      </c>
      <c r="B43" s="45" t="s">
        <v>336</v>
      </c>
      <c r="C43" s="156" t="s">
        <v>287</v>
      </c>
      <c r="D43" s="133"/>
      <c r="E43" s="133"/>
      <c r="F43" s="133"/>
      <c r="G43" s="133"/>
      <c r="H43" s="133"/>
      <c r="I43" s="133"/>
      <c r="J43" s="133"/>
      <c r="K43" s="133"/>
      <c r="L43" s="133"/>
      <c r="M43" s="133"/>
      <c r="N43" s="133"/>
      <c r="O43" s="133"/>
      <c r="P43" s="133"/>
      <c r="Q43" s="133"/>
      <c r="R43" s="133"/>
      <c r="S43" s="133"/>
      <c r="T43" s="133"/>
      <c r="U43" s="133"/>
      <c r="V43" s="133"/>
    </row>
    <row r="44" spans="1:22" ht="101.25" customHeight="1" x14ac:dyDescent="0.25">
      <c r="A44" s="78" t="s">
        <v>289</v>
      </c>
      <c r="B44" s="45" t="s">
        <v>337</v>
      </c>
      <c r="C44" s="156" t="s">
        <v>287</v>
      </c>
      <c r="D44" s="133"/>
      <c r="E44" s="133"/>
      <c r="F44" s="133"/>
      <c r="G44" s="133"/>
      <c r="H44" s="133"/>
      <c r="I44" s="133"/>
      <c r="J44" s="133"/>
      <c r="K44" s="133"/>
      <c r="L44" s="133"/>
      <c r="M44" s="133"/>
      <c r="N44" s="133"/>
      <c r="O44" s="133"/>
      <c r="P44" s="133"/>
      <c r="Q44" s="133"/>
      <c r="R44" s="133"/>
      <c r="S44" s="133"/>
      <c r="T44" s="133"/>
      <c r="U44" s="133"/>
      <c r="V44" s="133"/>
    </row>
    <row r="45" spans="1:22" ht="101.25" customHeight="1" x14ac:dyDescent="0.25">
      <c r="A45" s="78" t="s">
        <v>339</v>
      </c>
      <c r="B45" s="45" t="s">
        <v>340</v>
      </c>
      <c r="C45" s="156" t="s">
        <v>287</v>
      </c>
      <c r="D45" s="133"/>
      <c r="E45" s="133"/>
      <c r="F45" s="133"/>
      <c r="G45" s="133"/>
      <c r="H45" s="133"/>
      <c r="I45" s="133"/>
      <c r="J45" s="133"/>
      <c r="K45" s="133"/>
      <c r="L45" s="133"/>
      <c r="M45" s="133"/>
      <c r="N45" s="133"/>
      <c r="O45" s="133"/>
      <c r="P45" s="133"/>
      <c r="Q45" s="133"/>
      <c r="R45" s="133"/>
      <c r="S45" s="133"/>
      <c r="T45" s="133"/>
      <c r="U45" s="133"/>
      <c r="V45" s="133"/>
    </row>
    <row r="46" spans="1:22" ht="101.25" customHeight="1" x14ac:dyDescent="0.25">
      <c r="A46" s="78" t="s">
        <v>341</v>
      </c>
      <c r="B46" s="45" t="s">
        <v>279</v>
      </c>
      <c r="C46" s="156" t="s">
        <v>474</v>
      </c>
      <c r="D46" s="133"/>
      <c r="E46" s="133"/>
      <c r="F46" s="133"/>
      <c r="G46" s="133"/>
      <c r="H46" s="133"/>
      <c r="I46" s="133"/>
      <c r="J46" s="133"/>
      <c r="K46" s="133"/>
      <c r="L46" s="133"/>
      <c r="M46" s="133"/>
      <c r="N46" s="133"/>
      <c r="O46" s="133"/>
      <c r="P46" s="133"/>
      <c r="Q46" s="133"/>
      <c r="R46" s="133"/>
      <c r="S46" s="133"/>
      <c r="T46" s="133"/>
      <c r="U46" s="133"/>
      <c r="V46" s="133"/>
    </row>
    <row r="47" spans="1:22" ht="18.75" customHeight="1" x14ac:dyDescent="0.25">
      <c r="A47" s="78"/>
      <c r="B47" s="45"/>
      <c r="C47" s="79"/>
      <c r="D47" s="133"/>
      <c r="E47" s="133"/>
      <c r="F47" s="133"/>
      <c r="G47" s="133"/>
      <c r="H47" s="133"/>
      <c r="I47" s="133"/>
      <c r="J47" s="133"/>
      <c r="K47" s="133"/>
      <c r="L47" s="133"/>
      <c r="M47" s="133"/>
      <c r="N47" s="133"/>
      <c r="O47" s="133"/>
      <c r="P47" s="133"/>
      <c r="Q47" s="133"/>
      <c r="R47" s="133"/>
      <c r="S47" s="133"/>
      <c r="T47" s="133"/>
      <c r="U47" s="133"/>
      <c r="V47" s="133"/>
    </row>
    <row r="48" spans="1:22" ht="75.75" customHeight="1" x14ac:dyDescent="0.25">
      <c r="A48" s="78" t="s">
        <v>445</v>
      </c>
      <c r="B48" s="45" t="s">
        <v>282</v>
      </c>
      <c r="C48" s="185">
        <f>'6.2. Паспорт фин осв ввод'!D24</f>
        <v>0</v>
      </c>
      <c r="D48" s="133"/>
      <c r="E48" s="133"/>
      <c r="F48" s="133"/>
      <c r="G48" s="133"/>
      <c r="H48" s="133"/>
      <c r="I48" s="133"/>
      <c r="J48" s="133"/>
      <c r="K48" s="133"/>
      <c r="L48" s="133"/>
      <c r="M48" s="133"/>
      <c r="N48" s="133"/>
      <c r="O48" s="133"/>
      <c r="P48" s="133"/>
      <c r="Q48" s="133"/>
      <c r="R48" s="133"/>
      <c r="S48" s="133"/>
      <c r="T48" s="133"/>
      <c r="U48" s="133"/>
      <c r="V48" s="133"/>
    </row>
    <row r="49" spans="1:22" ht="71.25" customHeight="1" x14ac:dyDescent="0.25">
      <c r="A49" s="78" t="s">
        <v>446</v>
      </c>
      <c r="B49" s="45" t="s">
        <v>283</v>
      </c>
      <c r="C49" s="185">
        <f>'6.2. Паспорт фин осв ввод'!D30</f>
        <v>0</v>
      </c>
      <c r="D49" s="133"/>
      <c r="E49" s="133"/>
      <c r="F49" s="133"/>
      <c r="G49" s="133"/>
      <c r="H49" s="133"/>
      <c r="I49" s="133"/>
      <c r="J49" s="133"/>
      <c r="K49" s="133"/>
      <c r="L49" s="133"/>
      <c r="M49" s="133"/>
      <c r="N49" s="133"/>
      <c r="O49" s="133"/>
      <c r="P49" s="133"/>
      <c r="Q49" s="133"/>
      <c r="R49" s="133"/>
      <c r="S49" s="133"/>
      <c r="T49" s="133"/>
      <c r="U49" s="133"/>
      <c r="V49" s="133"/>
    </row>
    <row r="50" spans="1:22" x14ac:dyDescent="0.25">
      <c r="A50" s="133"/>
      <c r="B50" s="133"/>
      <c r="C50" s="133"/>
      <c r="D50" s="133"/>
      <c r="E50" s="133"/>
      <c r="F50" s="133"/>
      <c r="G50" s="133"/>
      <c r="H50" s="133"/>
      <c r="I50" s="133"/>
      <c r="J50" s="133"/>
      <c r="K50" s="133"/>
      <c r="L50" s="133"/>
      <c r="M50" s="133"/>
      <c r="N50" s="133"/>
      <c r="O50" s="133"/>
      <c r="P50" s="133"/>
      <c r="Q50" s="133"/>
      <c r="R50" s="133"/>
      <c r="S50" s="133"/>
      <c r="T50" s="133"/>
      <c r="U50" s="133"/>
      <c r="V50" s="133"/>
    </row>
    <row r="51" spans="1:22" x14ac:dyDescent="0.25">
      <c r="A51" s="133"/>
      <c r="B51" s="133"/>
      <c r="C51" s="133"/>
      <c r="D51" s="133"/>
      <c r="E51" s="133"/>
      <c r="F51" s="133"/>
      <c r="G51" s="133"/>
      <c r="H51" s="133"/>
      <c r="I51" s="133"/>
      <c r="J51" s="133"/>
      <c r="K51" s="133"/>
      <c r="L51" s="133"/>
      <c r="M51" s="133"/>
      <c r="N51" s="133"/>
      <c r="O51" s="133"/>
      <c r="P51" s="133"/>
      <c r="Q51" s="133"/>
      <c r="R51" s="133"/>
      <c r="S51" s="133"/>
      <c r="T51" s="133"/>
      <c r="U51" s="133"/>
      <c r="V51" s="133"/>
    </row>
    <row r="52" spans="1:22" x14ac:dyDescent="0.25">
      <c r="A52" s="133"/>
      <c r="B52" s="133"/>
      <c r="C52" s="133"/>
      <c r="D52" s="133"/>
      <c r="E52" s="133"/>
      <c r="F52" s="133"/>
      <c r="G52" s="133"/>
      <c r="H52" s="133"/>
      <c r="I52" s="133"/>
      <c r="J52" s="133"/>
      <c r="K52" s="133"/>
      <c r="L52" s="133"/>
      <c r="M52" s="133"/>
      <c r="N52" s="133"/>
      <c r="O52" s="133"/>
      <c r="P52" s="133"/>
      <c r="Q52" s="133"/>
      <c r="R52" s="133"/>
      <c r="S52" s="133"/>
      <c r="T52" s="133"/>
      <c r="U52" s="133"/>
      <c r="V52" s="133"/>
    </row>
    <row r="53" spans="1:22" x14ac:dyDescent="0.25">
      <c r="A53" s="133"/>
      <c r="B53" s="133"/>
      <c r="C53" s="133"/>
      <c r="D53" s="133"/>
      <c r="E53" s="133"/>
      <c r="F53" s="133"/>
      <c r="G53" s="133"/>
      <c r="H53" s="133"/>
      <c r="I53" s="133"/>
      <c r="J53" s="133"/>
      <c r="K53" s="133"/>
      <c r="L53" s="133"/>
      <c r="M53" s="133"/>
      <c r="N53" s="133"/>
      <c r="O53" s="133"/>
      <c r="P53" s="133"/>
      <c r="Q53" s="133"/>
      <c r="R53" s="133"/>
      <c r="S53" s="133"/>
      <c r="T53" s="133"/>
      <c r="U53" s="133"/>
      <c r="V53" s="133"/>
    </row>
    <row r="54" spans="1:22" x14ac:dyDescent="0.25">
      <c r="A54" s="133"/>
      <c r="B54" s="133"/>
      <c r="C54" s="133"/>
      <c r="D54" s="133"/>
      <c r="E54" s="133"/>
      <c r="F54" s="133"/>
      <c r="G54" s="133"/>
      <c r="H54" s="133"/>
      <c r="I54" s="133"/>
      <c r="J54" s="133"/>
      <c r="K54" s="133"/>
      <c r="L54" s="133"/>
      <c r="M54" s="133"/>
      <c r="N54" s="133"/>
      <c r="O54" s="133"/>
      <c r="P54" s="133"/>
      <c r="Q54" s="133"/>
      <c r="R54" s="133"/>
      <c r="S54" s="133"/>
      <c r="T54" s="133"/>
      <c r="U54" s="133"/>
      <c r="V54" s="133"/>
    </row>
    <row r="55" spans="1:22" x14ac:dyDescent="0.25">
      <c r="A55" s="133"/>
      <c r="B55" s="133"/>
      <c r="C55" s="133"/>
      <c r="D55" s="133"/>
      <c r="E55" s="133"/>
      <c r="F55" s="133"/>
      <c r="G55" s="133"/>
      <c r="H55" s="133"/>
      <c r="I55" s="133"/>
      <c r="J55" s="133"/>
      <c r="K55" s="133"/>
      <c r="L55" s="133"/>
      <c r="M55" s="133"/>
      <c r="N55" s="133"/>
      <c r="O55" s="133"/>
      <c r="P55" s="133"/>
      <c r="Q55" s="133"/>
      <c r="R55" s="133"/>
      <c r="S55" s="133"/>
      <c r="T55" s="133"/>
      <c r="U55" s="133"/>
      <c r="V55" s="133"/>
    </row>
    <row r="56" spans="1:22" x14ac:dyDescent="0.25">
      <c r="A56" s="133"/>
      <c r="B56" s="133"/>
      <c r="C56" s="133"/>
      <c r="D56" s="133"/>
      <c r="E56" s="133"/>
      <c r="F56" s="133"/>
      <c r="G56" s="133"/>
      <c r="H56" s="133"/>
      <c r="I56" s="133"/>
      <c r="J56" s="133"/>
      <c r="K56" s="133"/>
      <c r="L56" s="133"/>
      <c r="M56" s="133"/>
      <c r="N56" s="133"/>
      <c r="O56" s="133"/>
      <c r="P56" s="133"/>
      <c r="Q56" s="133"/>
      <c r="R56" s="133"/>
      <c r="S56" s="133"/>
      <c r="T56" s="133"/>
      <c r="U56" s="133"/>
      <c r="V56" s="133"/>
    </row>
    <row r="57" spans="1:22" x14ac:dyDescent="0.25">
      <c r="A57" s="133"/>
      <c r="B57" s="133"/>
      <c r="C57" s="133"/>
      <c r="D57" s="133"/>
      <c r="E57" s="133"/>
      <c r="F57" s="133"/>
      <c r="G57" s="133"/>
      <c r="H57" s="133"/>
      <c r="I57" s="133"/>
      <c r="J57" s="133"/>
      <c r="K57" s="133"/>
      <c r="L57" s="133"/>
      <c r="M57" s="133"/>
      <c r="N57" s="133"/>
      <c r="O57" s="133"/>
      <c r="P57" s="133"/>
      <c r="Q57" s="133"/>
      <c r="R57" s="133"/>
      <c r="S57" s="133"/>
      <c r="T57" s="133"/>
      <c r="U57" s="133"/>
      <c r="V57" s="133"/>
    </row>
    <row r="58" spans="1:22" x14ac:dyDescent="0.25">
      <c r="A58" s="133"/>
      <c r="B58" s="133"/>
      <c r="C58" s="133"/>
      <c r="D58" s="133"/>
      <c r="E58" s="133"/>
      <c r="F58" s="133"/>
      <c r="G58" s="133"/>
      <c r="H58" s="133"/>
      <c r="I58" s="133"/>
      <c r="J58" s="133"/>
      <c r="K58" s="133"/>
      <c r="L58" s="133"/>
      <c r="M58" s="133"/>
      <c r="N58" s="133"/>
      <c r="O58" s="133"/>
      <c r="P58" s="133"/>
      <c r="Q58" s="133"/>
      <c r="R58" s="133"/>
      <c r="S58" s="133"/>
      <c r="T58" s="133"/>
      <c r="U58" s="133"/>
      <c r="V58" s="133"/>
    </row>
    <row r="59" spans="1:22" x14ac:dyDescent="0.25">
      <c r="A59" s="133"/>
      <c r="B59" s="133"/>
      <c r="C59" s="133"/>
      <c r="D59" s="133"/>
      <c r="E59" s="133"/>
      <c r="F59" s="133"/>
      <c r="G59" s="133"/>
      <c r="H59" s="133"/>
      <c r="I59" s="133"/>
      <c r="J59" s="133"/>
      <c r="K59" s="133"/>
      <c r="L59" s="133"/>
      <c r="M59" s="133"/>
      <c r="N59" s="133"/>
      <c r="O59" s="133"/>
      <c r="P59" s="133"/>
      <c r="Q59" s="133"/>
      <c r="R59" s="133"/>
      <c r="S59" s="133"/>
      <c r="T59" s="133"/>
      <c r="U59" s="133"/>
      <c r="V59" s="133"/>
    </row>
    <row r="60" spans="1:22" x14ac:dyDescent="0.25">
      <c r="A60" s="133"/>
      <c r="B60" s="133"/>
      <c r="C60" s="133"/>
      <c r="D60" s="133"/>
      <c r="E60" s="133"/>
      <c r="F60" s="133"/>
      <c r="G60" s="133"/>
      <c r="H60" s="133"/>
      <c r="I60" s="133"/>
      <c r="J60" s="133"/>
      <c r="K60" s="133"/>
      <c r="L60" s="133"/>
      <c r="M60" s="133"/>
      <c r="N60" s="133"/>
      <c r="O60" s="133"/>
      <c r="P60" s="133"/>
      <c r="Q60" s="133"/>
      <c r="R60" s="133"/>
      <c r="S60" s="133"/>
      <c r="T60" s="133"/>
      <c r="U60" s="133"/>
      <c r="V60" s="133"/>
    </row>
    <row r="61" spans="1:22" x14ac:dyDescent="0.25">
      <c r="A61" s="133"/>
      <c r="B61" s="133"/>
      <c r="C61" s="133"/>
      <c r="D61" s="133"/>
      <c r="E61" s="133"/>
      <c r="F61" s="133"/>
      <c r="G61" s="133"/>
      <c r="H61" s="133"/>
      <c r="I61" s="133"/>
      <c r="J61" s="133"/>
      <c r="K61" s="133"/>
      <c r="L61" s="133"/>
      <c r="M61" s="133"/>
      <c r="N61" s="133"/>
      <c r="O61" s="133"/>
      <c r="P61" s="133"/>
      <c r="Q61" s="133"/>
      <c r="R61" s="133"/>
      <c r="S61" s="133"/>
      <c r="T61" s="133"/>
      <c r="U61" s="133"/>
      <c r="V61" s="133"/>
    </row>
    <row r="62" spans="1:22" x14ac:dyDescent="0.25">
      <c r="A62" s="133"/>
      <c r="B62" s="133"/>
      <c r="C62" s="133"/>
      <c r="D62" s="133"/>
      <c r="E62" s="133"/>
      <c r="F62" s="133"/>
      <c r="G62" s="133"/>
      <c r="H62" s="133"/>
      <c r="I62" s="133"/>
      <c r="J62" s="133"/>
      <c r="K62" s="133"/>
      <c r="L62" s="133"/>
      <c r="M62" s="133"/>
      <c r="N62" s="133"/>
      <c r="O62" s="133"/>
      <c r="P62" s="133"/>
      <c r="Q62" s="133"/>
      <c r="R62" s="133"/>
      <c r="S62" s="133"/>
      <c r="T62" s="133"/>
      <c r="U62" s="133"/>
      <c r="V62" s="133"/>
    </row>
    <row r="63" spans="1:22" x14ac:dyDescent="0.25">
      <c r="A63" s="133"/>
      <c r="B63" s="133"/>
      <c r="C63" s="133"/>
      <c r="D63" s="133"/>
      <c r="E63" s="133"/>
      <c r="F63" s="133"/>
      <c r="G63" s="133"/>
      <c r="H63" s="133"/>
      <c r="I63" s="133"/>
      <c r="J63" s="133"/>
      <c r="K63" s="133"/>
      <c r="L63" s="133"/>
      <c r="M63" s="133"/>
      <c r="N63" s="133"/>
      <c r="O63" s="133"/>
      <c r="P63" s="133"/>
      <c r="Q63" s="133"/>
      <c r="R63" s="133"/>
      <c r="S63" s="133"/>
      <c r="T63" s="133"/>
      <c r="U63" s="133"/>
      <c r="V63" s="133"/>
    </row>
    <row r="64" spans="1:22" x14ac:dyDescent="0.25">
      <c r="A64" s="133"/>
      <c r="B64" s="133"/>
      <c r="C64" s="133"/>
      <c r="D64" s="133"/>
      <c r="E64" s="133"/>
      <c r="F64" s="133"/>
      <c r="G64" s="133"/>
      <c r="H64" s="133"/>
      <c r="I64" s="133"/>
      <c r="J64" s="133"/>
      <c r="K64" s="133"/>
      <c r="L64" s="133"/>
      <c r="M64" s="133"/>
      <c r="N64" s="133"/>
      <c r="O64" s="133"/>
      <c r="P64" s="133"/>
      <c r="Q64" s="133"/>
      <c r="R64" s="133"/>
      <c r="S64" s="133"/>
      <c r="T64" s="133"/>
      <c r="U64" s="133"/>
      <c r="V64" s="133"/>
    </row>
    <row r="65" spans="1:22" x14ac:dyDescent="0.25">
      <c r="A65" s="133"/>
      <c r="B65" s="133"/>
      <c r="C65" s="133"/>
      <c r="D65" s="133"/>
      <c r="E65" s="133"/>
      <c r="F65" s="133"/>
      <c r="G65" s="133"/>
      <c r="H65" s="133"/>
      <c r="I65" s="133"/>
      <c r="J65" s="133"/>
      <c r="K65" s="133"/>
      <c r="L65" s="133"/>
      <c r="M65" s="133"/>
      <c r="N65" s="133"/>
      <c r="O65" s="133"/>
      <c r="P65" s="133"/>
      <c r="Q65" s="133"/>
      <c r="R65" s="133"/>
      <c r="S65" s="133"/>
      <c r="T65" s="133"/>
      <c r="U65" s="133"/>
      <c r="V65" s="133"/>
    </row>
    <row r="66" spans="1:22" x14ac:dyDescent="0.25">
      <c r="A66" s="133"/>
      <c r="B66" s="133"/>
      <c r="C66" s="133"/>
      <c r="D66" s="133"/>
      <c r="E66" s="133"/>
      <c r="F66" s="133"/>
      <c r="G66" s="133"/>
      <c r="H66" s="133"/>
      <c r="I66" s="133"/>
      <c r="J66" s="133"/>
      <c r="K66" s="133"/>
      <c r="L66" s="133"/>
      <c r="M66" s="133"/>
      <c r="N66" s="133"/>
      <c r="O66" s="133"/>
      <c r="P66" s="133"/>
      <c r="Q66" s="133"/>
      <c r="R66" s="133"/>
      <c r="S66" s="133"/>
      <c r="T66" s="133"/>
      <c r="U66" s="133"/>
      <c r="V66" s="133"/>
    </row>
    <row r="67" spans="1:22" x14ac:dyDescent="0.25">
      <c r="A67" s="133"/>
      <c r="B67" s="133"/>
      <c r="C67" s="133"/>
      <c r="D67" s="133"/>
      <c r="E67" s="133"/>
      <c r="F67" s="133"/>
      <c r="G67" s="133"/>
      <c r="H67" s="133"/>
      <c r="I67" s="133"/>
      <c r="J67" s="133"/>
      <c r="K67" s="133"/>
      <c r="L67" s="133"/>
      <c r="M67" s="133"/>
      <c r="N67" s="133"/>
      <c r="O67" s="133"/>
      <c r="P67" s="133"/>
      <c r="Q67" s="133"/>
      <c r="R67" s="133"/>
      <c r="S67" s="133"/>
      <c r="T67" s="133"/>
      <c r="U67" s="133"/>
      <c r="V67" s="133"/>
    </row>
    <row r="68" spans="1:22" x14ac:dyDescent="0.25">
      <c r="A68" s="133"/>
      <c r="B68" s="133"/>
      <c r="C68" s="133"/>
      <c r="D68" s="133"/>
      <c r="E68" s="133"/>
      <c r="F68" s="133"/>
      <c r="G68" s="133"/>
      <c r="H68" s="133"/>
      <c r="I68" s="133"/>
      <c r="J68" s="133"/>
      <c r="K68" s="133"/>
      <c r="L68" s="133"/>
      <c r="M68" s="133"/>
      <c r="N68" s="133"/>
      <c r="O68" s="133"/>
      <c r="P68" s="133"/>
      <c r="Q68" s="133"/>
      <c r="R68" s="133"/>
      <c r="S68" s="133"/>
      <c r="T68" s="133"/>
      <c r="U68" s="133"/>
      <c r="V68" s="133"/>
    </row>
    <row r="69" spans="1:22" x14ac:dyDescent="0.25">
      <c r="A69" s="133"/>
      <c r="B69" s="133"/>
      <c r="C69" s="133"/>
      <c r="D69" s="133"/>
      <c r="E69" s="133"/>
      <c r="F69" s="133"/>
      <c r="G69" s="133"/>
      <c r="H69" s="133"/>
      <c r="I69" s="133"/>
      <c r="J69" s="133"/>
      <c r="K69" s="133"/>
      <c r="L69" s="133"/>
      <c r="M69" s="133"/>
      <c r="N69" s="133"/>
      <c r="O69" s="133"/>
      <c r="P69" s="133"/>
      <c r="Q69" s="133"/>
      <c r="R69" s="133"/>
      <c r="S69" s="133"/>
      <c r="T69" s="133"/>
      <c r="U69" s="133"/>
      <c r="V69" s="133"/>
    </row>
    <row r="70" spans="1:22" x14ac:dyDescent="0.25">
      <c r="A70" s="133"/>
      <c r="B70" s="133"/>
      <c r="C70" s="133"/>
      <c r="D70" s="133"/>
      <c r="E70" s="133"/>
      <c r="F70" s="133"/>
      <c r="G70" s="133"/>
      <c r="H70" s="133"/>
      <c r="I70" s="133"/>
      <c r="J70" s="133"/>
      <c r="K70" s="133"/>
      <c r="L70" s="133"/>
      <c r="M70" s="133"/>
      <c r="N70" s="133"/>
      <c r="O70" s="133"/>
      <c r="P70" s="133"/>
      <c r="Q70" s="133"/>
      <c r="R70" s="133"/>
      <c r="S70" s="133"/>
      <c r="T70" s="133"/>
      <c r="U70" s="133"/>
      <c r="V70" s="133"/>
    </row>
    <row r="71" spans="1:22" x14ac:dyDescent="0.25">
      <c r="A71" s="133"/>
      <c r="B71" s="133"/>
      <c r="C71" s="133"/>
      <c r="D71" s="133"/>
      <c r="E71" s="133"/>
      <c r="F71" s="133"/>
      <c r="G71" s="133"/>
      <c r="H71" s="133"/>
      <c r="I71" s="133"/>
      <c r="J71" s="133"/>
      <c r="K71" s="133"/>
      <c r="L71" s="133"/>
      <c r="M71" s="133"/>
      <c r="N71" s="133"/>
      <c r="O71" s="133"/>
      <c r="P71" s="133"/>
      <c r="Q71" s="133"/>
      <c r="R71" s="133"/>
      <c r="S71" s="133"/>
      <c r="T71" s="133"/>
      <c r="U71" s="133"/>
      <c r="V71" s="133"/>
    </row>
    <row r="72" spans="1:22" x14ac:dyDescent="0.25">
      <c r="A72" s="133"/>
      <c r="B72" s="133"/>
      <c r="C72" s="133"/>
      <c r="D72" s="133"/>
      <c r="E72" s="133"/>
      <c r="F72" s="133"/>
      <c r="G72" s="133"/>
      <c r="H72" s="133"/>
      <c r="I72" s="133"/>
      <c r="J72" s="133"/>
      <c r="K72" s="133"/>
      <c r="L72" s="133"/>
      <c r="M72" s="133"/>
      <c r="N72" s="133"/>
      <c r="O72" s="133"/>
      <c r="P72" s="133"/>
      <c r="Q72" s="133"/>
      <c r="R72" s="133"/>
      <c r="S72" s="133"/>
      <c r="T72" s="133"/>
      <c r="U72" s="133"/>
      <c r="V72" s="133"/>
    </row>
    <row r="73" spans="1:22" x14ac:dyDescent="0.25">
      <c r="A73" s="133"/>
      <c r="B73" s="133"/>
      <c r="C73" s="133"/>
      <c r="D73" s="133"/>
      <c r="E73" s="133"/>
      <c r="F73" s="133"/>
      <c r="G73" s="133"/>
      <c r="H73" s="133"/>
      <c r="I73" s="133"/>
      <c r="J73" s="133"/>
      <c r="K73" s="133"/>
      <c r="L73" s="133"/>
      <c r="M73" s="133"/>
      <c r="N73" s="133"/>
      <c r="O73" s="133"/>
      <c r="P73" s="133"/>
      <c r="Q73" s="133"/>
      <c r="R73" s="133"/>
      <c r="S73" s="133"/>
      <c r="T73" s="133"/>
      <c r="U73" s="133"/>
      <c r="V73" s="133"/>
    </row>
    <row r="74" spans="1:22" x14ac:dyDescent="0.25">
      <c r="A74" s="133"/>
      <c r="B74" s="133"/>
      <c r="C74" s="133"/>
      <c r="D74" s="133"/>
      <c r="E74" s="133"/>
      <c r="F74" s="133"/>
      <c r="G74" s="133"/>
      <c r="H74" s="133"/>
      <c r="I74" s="133"/>
      <c r="J74" s="133"/>
      <c r="K74" s="133"/>
      <c r="L74" s="133"/>
      <c r="M74" s="133"/>
      <c r="N74" s="133"/>
      <c r="O74" s="133"/>
      <c r="P74" s="133"/>
      <c r="Q74" s="133"/>
      <c r="R74" s="133"/>
      <c r="S74" s="133"/>
      <c r="T74" s="133"/>
      <c r="U74" s="133"/>
      <c r="V74" s="133"/>
    </row>
    <row r="75" spans="1:22" x14ac:dyDescent="0.25">
      <c r="A75" s="133"/>
      <c r="B75" s="133"/>
      <c r="C75" s="133"/>
      <c r="D75" s="133"/>
      <c r="E75" s="133"/>
      <c r="F75" s="133"/>
      <c r="G75" s="133"/>
      <c r="H75" s="133"/>
      <c r="I75" s="133"/>
      <c r="J75" s="133"/>
      <c r="K75" s="133"/>
      <c r="L75" s="133"/>
      <c r="M75" s="133"/>
      <c r="N75" s="133"/>
      <c r="O75" s="133"/>
      <c r="P75" s="133"/>
      <c r="Q75" s="133"/>
      <c r="R75" s="133"/>
      <c r="S75" s="133"/>
      <c r="T75" s="133"/>
      <c r="U75" s="133"/>
      <c r="V75" s="133"/>
    </row>
    <row r="76" spans="1:22" x14ac:dyDescent="0.25">
      <c r="A76" s="133"/>
      <c r="B76" s="133"/>
      <c r="C76" s="133"/>
      <c r="D76" s="133"/>
      <c r="E76" s="133"/>
      <c r="F76" s="133"/>
      <c r="G76" s="133"/>
      <c r="H76" s="133"/>
      <c r="I76" s="133"/>
      <c r="J76" s="133"/>
      <c r="K76" s="133"/>
      <c r="L76" s="133"/>
      <c r="M76" s="133"/>
      <c r="N76" s="133"/>
      <c r="O76" s="133"/>
      <c r="P76" s="133"/>
      <c r="Q76" s="133"/>
      <c r="R76" s="133"/>
      <c r="S76" s="133"/>
      <c r="T76" s="133"/>
      <c r="U76" s="133"/>
      <c r="V76" s="133"/>
    </row>
    <row r="77" spans="1:22" x14ac:dyDescent="0.25">
      <c r="A77" s="133"/>
      <c r="B77" s="133"/>
      <c r="C77" s="133"/>
      <c r="D77" s="133"/>
      <c r="E77" s="133"/>
      <c r="F77" s="133"/>
      <c r="G77" s="133"/>
      <c r="H77" s="133"/>
      <c r="I77" s="133"/>
      <c r="J77" s="133"/>
      <c r="K77" s="133"/>
      <c r="L77" s="133"/>
      <c r="M77" s="133"/>
      <c r="N77" s="133"/>
      <c r="O77" s="133"/>
      <c r="P77" s="133"/>
      <c r="Q77" s="133"/>
      <c r="R77" s="133"/>
      <c r="S77" s="133"/>
      <c r="T77" s="133"/>
      <c r="U77" s="133"/>
      <c r="V77" s="133"/>
    </row>
    <row r="78" spans="1:22" x14ac:dyDescent="0.25">
      <c r="A78" s="133"/>
      <c r="B78" s="133"/>
      <c r="C78" s="133"/>
      <c r="D78" s="133"/>
      <c r="E78" s="133"/>
      <c r="F78" s="133"/>
      <c r="G78" s="133"/>
      <c r="H78" s="133"/>
      <c r="I78" s="133"/>
      <c r="J78" s="133"/>
      <c r="K78" s="133"/>
      <c r="L78" s="133"/>
      <c r="M78" s="133"/>
      <c r="N78" s="133"/>
      <c r="O78" s="133"/>
      <c r="P78" s="133"/>
      <c r="Q78" s="133"/>
      <c r="R78" s="133"/>
      <c r="S78" s="133"/>
      <c r="T78" s="133"/>
      <c r="U78" s="133"/>
      <c r="V78" s="133"/>
    </row>
    <row r="79" spans="1:22" x14ac:dyDescent="0.25">
      <c r="A79" s="133"/>
      <c r="B79" s="133"/>
      <c r="C79" s="133"/>
      <c r="D79" s="133"/>
      <c r="E79" s="133"/>
      <c r="F79" s="133"/>
      <c r="G79" s="133"/>
      <c r="H79" s="133"/>
      <c r="I79" s="133"/>
      <c r="J79" s="133"/>
      <c r="K79" s="133"/>
      <c r="L79" s="133"/>
      <c r="M79" s="133"/>
      <c r="N79" s="133"/>
      <c r="O79" s="133"/>
      <c r="P79" s="133"/>
      <c r="Q79" s="133"/>
      <c r="R79" s="133"/>
      <c r="S79" s="133"/>
      <c r="T79" s="133"/>
      <c r="U79" s="133"/>
      <c r="V79" s="133"/>
    </row>
    <row r="80" spans="1:22" x14ac:dyDescent="0.25">
      <c r="A80" s="133"/>
      <c r="B80" s="133"/>
      <c r="C80" s="133"/>
      <c r="D80" s="133"/>
      <c r="E80" s="133"/>
      <c r="F80" s="133"/>
      <c r="G80" s="133"/>
      <c r="H80" s="133"/>
      <c r="I80" s="133"/>
      <c r="J80" s="133"/>
      <c r="K80" s="133"/>
      <c r="L80" s="133"/>
      <c r="M80" s="133"/>
      <c r="N80" s="133"/>
      <c r="O80" s="133"/>
      <c r="P80" s="133"/>
      <c r="Q80" s="133"/>
      <c r="R80" s="133"/>
      <c r="S80" s="133"/>
      <c r="T80" s="133"/>
      <c r="U80" s="133"/>
      <c r="V80" s="133"/>
    </row>
    <row r="81" spans="1:22" x14ac:dyDescent="0.25">
      <c r="A81" s="133"/>
      <c r="B81" s="133"/>
      <c r="C81" s="133"/>
      <c r="D81" s="133"/>
      <c r="E81" s="133"/>
      <c r="F81" s="133"/>
      <c r="G81" s="133"/>
      <c r="H81" s="133"/>
      <c r="I81" s="133"/>
      <c r="J81" s="133"/>
      <c r="K81" s="133"/>
      <c r="L81" s="133"/>
      <c r="M81" s="133"/>
      <c r="N81" s="133"/>
      <c r="O81" s="133"/>
      <c r="P81" s="133"/>
      <c r="Q81" s="133"/>
      <c r="R81" s="133"/>
      <c r="S81" s="133"/>
      <c r="T81" s="133"/>
      <c r="U81" s="133"/>
      <c r="V81" s="133"/>
    </row>
    <row r="82" spans="1:22" x14ac:dyDescent="0.25">
      <c r="A82" s="133"/>
      <c r="B82" s="133"/>
      <c r="C82" s="133"/>
      <c r="D82" s="133"/>
      <c r="E82" s="133"/>
      <c r="F82" s="133"/>
      <c r="G82" s="133"/>
      <c r="H82" s="133"/>
      <c r="I82" s="133"/>
      <c r="J82" s="133"/>
      <c r="K82" s="133"/>
      <c r="L82" s="133"/>
      <c r="M82" s="133"/>
      <c r="N82" s="133"/>
      <c r="O82" s="133"/>
      <c r="P82" s="133"/>
      <c r="Q82" s="133"/>
      <c r="R82" s="133"/>
      <c r="S82" s="133"/>
      <c r="T82" s="133"/>
      <c r="U82" s="133"/>
      <c r="V82" s="133"/>
    </row>
    <row r="83" spans="1:22" x14ac:dyDescent="0.25">
      <c r="A83" s="133"/>
      <c r="B83" s="133"/>
      <c r="C83" s="133"/>
      <c r="D83" s="133"/>
      <c r="E83" s="133"/>
      <c r="F83" s="133"/>
      <c r="G83" s="133"/>
      <c r="H83" s="133"/>
      <c r="I83" s="133"/>
      <c r="J83" s="133"/>
      <c r="K83" s="133"/>
      <c r="L83" s="133"/>
      <c r="M83" s="133"/>
      <c r="N83" s="133"/>
      <c r="O83" s="133"/>
      <c r="P83" s="133"/>
      <c r="Q83" s="133"/>
      <c r="R83" s="133"/>
      <c r="S83" s="133"/>
      <c r="T83" s="133"/>
      <c r="U83" s="133"/>
      <c r="V83" s="133"/>
    </row>
    <row r="84" spans="1:22" x14ac:dyDescent="0.25">
      <c r="A84" s="133"/>
      <c r="B84" s="133"/>
      <c r="C84" s="133"/>
      <c r="D84" s="133"/>
      <c r="E84" s="133"/>
      <c r="F84" s="133"/>
      <c r="G84" s="133"/>
      <c r="H84" s="133"/>
      <c r="I84" s="133"/>
      <c r="J84" s="133"/>
      <c r="K84" s="133"/>
      <c r="L84" s="133"/>
      <c r="M84" s="133"/>
      <c r="N84" s="133"/>
      <c r="O84" s="133"/>
      <c r="P84" s="133"/>
      <c r="Q84" s="133"/>
      <c r="R84" s="133"/>
      <c r="S84" s="133"/>
      <c r="T84" s="133"/>
      <c r="U84" s="133"/>
      <c r="V84" s="133"/>
    </row>
    <row r="85" spans="1:22" x14ac:dyDescent="0.25">
      <c r="A85" s="133"/>
      <c r="B85" s="133"/>
      <c r="C85" s="133"/>
      <c r="D85" s="133"/>
      <c r="E85" s="133"/>
      <c r="F85" s="133"/>
      <c r="G85" s="133"/>
      <c r="H85" s="133"/>
      <c r="I85" s="133"/>
      <c r="J85" s="133"/>
      <c r="K85" s="133"/>
      <c r="L85" s="133"/>
      <c r="M85" s="133"/>
      <c r="N85" s="133"/>
      <c r="O85" s="133"/>
      <c r="P85" s="133"/>
      <c r="Q85" s="133"/>
      <c r="R85" s="133"/>
      <c r="S85" s="133"/>
      <c r="T85" s="133"/>
      <c r="U85" s="133"/>
      <c r="V85" s="133"/>
    </row>
    <row r="86" spans="1:22" x14ac:dyDescent="0.25">
      <c r="A86" s="133"/>
      <c r="B86" s="133"/>
      <c r="C86" s="133"/>
      <c r="D86" s="133"/>
      <c r="E86" s="133"/>
      <c r="F86" s="133"/>
      <c r="G86" s="133"/>
      <c r="H86" s="133"/>
      <c r="I86" s="133"/>
      <c r="J86" s="133"/>
      <c r="K86" s="133"/>
      <c r="L86" s="133"/>
      <c r="M86" s="133"/>
      <c r="N86" s="133"/>
      <c r="O86" s="133"/>
      <c r="P86" s="133"/>
      <c r="Q86" s="133"/>
      <c r="R86" s="133"/>
      <c r="S86" s="133"/>
      <c r="T86" s="133"/>
      <c r="U86" s="133"/>
      <c r="V86" s="133"/>
    </row>
    <row r="87" spans="1:22" x14ac:dyDescent="0.25">
      <c r="A87" s="133"/>
      <c r="B87" s="133"/>
      <c r="C87" s="133"/>
      <c r="D87" s="133"/>
      <c r="E87" s="133"/>
      <c r="F87" s="133"/>
      <c r="G87" s="133"/>
      <c r="H87" s="133"/>
      <c r="I87" s="133"/>
      <c r="J87" s="133"/>
      <c r="K87" s="133"/>
      <c r="L87" s="133"/>
      <c r="M87" s="133"/>
      <c r="N87" s="133"/>
      <c r="O87" s="133"/>
      <c r="P87" s="133"/>
      <c r="Q87" s="133"/>
      <c r="R87" s="133"/>
      <c r="S87" s="133"/>
      <c r="T87" s="133"/>
      <c r="U87" s="133"/>
      <c r="V87" s="133"/>
    </row>
    <row r="88" spans="1:22" x14ac:dyDescent="0.25">
      <c r="A88" s="133"/>
      <c r="B88" s="133"/>
      <c r="C88" s="133"/>
      <c r="D88" s="133"/>
      <c r="E88" s="133"/>
      <c r="F88" s="133"/>
      <c r="G88" s="133"/>
      <c r="H88" s="133"/>
      <c r="I88" s="133"/>
      <c r="J88" s="133"/>
      <c r="K88" s="133"/>
      <c r="L88" s="133"/>
      <c r="M88" s="133"/>
      <c r="N88" s="133"/>
      <c r="O88" s="133"/>
      <c r="P88" s="133"/>
      <c r="Q88" s="133"/>
      <c r="R88" s="133"/>
      <c r="S88" s="133"/>
      <c r="T88" s="133"/>
      <c r="U88" s="133"/>
      <c r="V88" s="133"/>
    </row>
    <row r="89" spans="1:22" x14ac:dyDescent="0.25">
      <c r="A89" s="133"/>
      <c r="B89" s="133"/>
      <c r="C89" s="133"/>
      <c r="D89" s="133"/>
      <c r="E89" s="133"/>
      <c r="F89" s="133"/>
      <c r="G89" s="133"/>
      <c r="H89" s="133"/>
      <c r="I89" s="133"/>
      <c r="J89" s="133"/>
      <c r="K89" s="133"/>
      <c r="L89" s="133"/>
      <c r="M89" s="133"/>
      <c r="N89" s="133"/>
      <c r="O89" s="133"/>
      <c r="P89" s="133"/>
      <c r="Q89" s="133"/>
      <c r="R89" s="133"/>
      <c r="S89" s="133"/>
      <c r="T89" s="133"/>
      <c r="U89" s="133"/>
      <c r="V89" s="133"/>
    </row>
    <row r="90" spans="1:22" x14ac:dyDescent="0.25">
      <c r="A90" s="133"/>
      <c r="B90" s="133"/>
      <c r="C90" s="133"/>
      <c r="D90" s="133"/>
      <c r="E90" s="133"/>
      <c r="F90" s="133"/>
      <c r="G90" s="133"/>
      <c r="H90" s="133"/>
      <c r="I90" s="133"/>
      <c r="J90" s="133"/>
      <c r="K90" s="133"/>
      <c r="L90" s="133"/>
      <c r="M90" s="133"/>
      <c r="N90" s="133"/>
      <c r="O90" s="133"/>
      <c r="P90" s="133"/>
      <c r="Q90" s="133"/>
      <c r="R90" s="133"/>
      <c r="S90" s="133"/>
      <c r="T90" s="133"/>
      <c r="U90" s="133"/>
      <c r="V90" s="133"/>
    </row>
    <row r="91" spans="1:22" x14ac:dyDescent="0.25">
      <c r="A91" s="133"/>
      <c r="B91" s="133"/>
      <c r="C91" s="133"/>
      <c r="D91" s="133"/>
      <c r="E91" s="133"/>
      <c r="F91" s="133"/>
      <c r="G91" s="133"/>
      <c r="H91" s="133"/>
      <c r="I91" s="133"/>
      <c r="J91" s="133"/>
      <c r="K91" s="133"/>
      <c r="L91" s="133"/>
      <c r="M91" s="133"/>
      <c r="N91" s="133"/>
      <c r="O91" s="133"/>
      <c r="P91" s="133"/>
      <c r="Q91" s="133"/>
      <c r="R91" s="133"/>
      <c r="S91" s="133"/>
      <c r="T91" s="133"/>
      <c r="U91" s="133"/>
      <c r="V91" s="133"/>
    </row>
    <row r="92" spans="1:22" x14ac:dyDescent="0.25">
      <c r="A92" s="133"/>
      <c r="B92" s="133"/>
      <c r="C92" s="133"/>
      <c r="D92" s="133"/>
      <c r="E92" s="133"/>
      <c r="F92" s="133"/>
      <c r="G92" s="133"/>
      <c r="H92" s="133"/>
      <c r="I92" s="133"/>
      <c r="J92" s="133"/>
      <c r="K92" s="133"/>
      <c r="L92" s="133"/>
      <c r="M92" s="133"/>
      <c r="N92" s="133"/>
      <c r="O92" s="133"/>
      <c r="P92" s="133"/>
      <c r="Q92" s="133"/>
      <c r="R92" s="133"/>
      <c r="S92" s="133"/>
      <c r="T92" s="133"/>
      <c r="U92" s="133"/>
      <c r="V92" s="133"/>
    </row>
    <row r="93" spans="1:22" x14ac:dyDescent="0.25">
      <c r="A93" s="133"/>
      <c r="B93" s="133"/>
      <c r="C93" s="133"/>
      <c r="D93" s="133"/>
      <c r="E93" s="133"/>
      <c r="F93" s="133"/>
      <c r="G93" s="133"/>
      <c r="H93" s="133"/>
      <c r="I93" s="133"/>
      <c r="J93" s="133"/>
      <c r="K93" s="133"/>
      <c r="L93" s="133"/>
      <c r="M93" s="133"/>
      <c r="N93" s="133"/>
      <c r="O93" s="133"/>
      <c r="P93" s="133"/>
      <c r="Q93" s="133"/>
      <c r="R93" s="133"/>
      <c r="S93" s="133"/>
      <c r="T93" s="133"/>
      <c r="U93" s="133"/>
      <c r="V93" s="133"/>
    </row>
    <row r="94" spans="1:22" x14ac:dyDescent="0.25">
      <c r="A94" s="133"/>
      <c r="B94" s="133"/>
      <c r="C94" s="133"/>
      <c r="D94" s="133"/>
      <c r="E94" s="133"/>
      <c r="F94" s="133"/>
      <c r="G94" s="133"/>
      <c r="H94" s="133"/>
      <c r="I94" s="133"/>
      <c r="J94" s="133"/>
      <c r="K94" s="133"/>
      <c r="L94" s="133"/>
      <c r="M94" s="133"/>
      <c r="N94" s="133"/>
      <c r="O94" s="133"/>
      <c r="P94" s="133"/>
      <c r="Q94" s="133"/>
      <c r="R94" s="133"/>
      <c r="S94" s="133"/>
      <c r="T94" s="133"/>
      <c r="U94" s="133"/>
      <c r="V94" s="133"/>
    </row>
    <row r="95" spans="1:22" x14ac:dyDescent="0.25">
      <c r="A95" s="133"/>
      <c r="B95" s="133"/>
      <c r="C95" s="133"/>
      <c r="D95" s="133"/>
      <c r="E95" s="133"/>
      <c r="F95" s="133"/>
      <c r="G95" s="133"/>
      <c r="H95" s="133"/>
      <c r="I95" s="133"/>
      <c r="J95" s="133"/>
      <c r="K95" s="133"/>
      <c r="L95" s="133"/>
      <c r="M95" s="133"/>
      <c r="N95" s="133"/>
      <c r="O95" s="133"/>
      <c r="P95" s="133"/>
      <c r="Q95" s="133"/>
      <c r="R95" s="133"/>
      <c r="S95" s="133"/>
      <c r="T95" s="133"/>
      <c r="U95" s="133"/>
      <c r="V95" s="133"/>
    </row>
    <row r="96" spans="1:22" x14ac:dyDescent="0.25">
      <c r="A96" s="133"/>
      <c r="B96" s="133"/>
      <c r="C96" s="133"/>
      <c r="D96" s="133"/>
      <c r="E96" s="133"/>
      <c r="F96" s="133"/>
      <c r="G96" s="133"/>
      <c r="H96" s="133"/>
      <c r="I96" s="133"/>
      <c r="J96" s="133"/>
      <c r="K96" s="133"/>
      <c r="L96" s="133"/>
      <c r="M96" s="133"/>
      <c r="N96" s="133"/>
      <c r="O96" s="133"/>
      <c r="P96" s="133"/>
      <c r="Q96" s="133"/>
      <c r="R96" s="133"/>
      <c r="S96" s="133"/>
      <c r="T96" s="133"/>
      <c r="U96" s="133"/>
      <c r="V96" s="133"/>
    </row>
    <row r="97" spans="1:22" x14ac:dyDescent="0.25">
      <c r="A97" s="133"/>
      <c r="B97" s="133"/>
      <c r="C97" s="133"/>
      <c r="D97" s="133"/>
      <c r="E97" s="133"/>
      <c r="F97" s="133"/>
      <c r="G97" s="133"/>
      <c r="H97" s="133"/>
      <c r="I97" s="133"/>
      <c r="J97" s="133"/>
      <c r="K97" s="133"/>
      <c r="L97" s="133"/>
      <c r="M97" s="133"/>
      <c r="N97" s="133"/>
      <c r="O97" s="133"/>
      <c r="P97" s="133"/>
      <c r="Q97" s="133"/>
      <c r="R97" s="133"/>
      <c r="S97" s="133"/>
      <c r="T97" s="133"/>
      <c r="U97" s="133"/>
      <c r="V97" s="133"/>
    </row>
    <row r="98" spans="1:22" x14ac:dyDescent="0.25">
      <c r="A98" s="133"/>
      <c r="B98" s="133"/>
      <c r="C98" s="133"/>
      <c r="D98" s="133"/>
      <c r="E98" s="133"/>
      <c r="F98" s="133"/>
      <c r="G98" s="133"/>
      <c r="H98" s="133"/>
      <c r="I98" s="133"/>
      <c r="J98" s="133"/>
      <c r="K98" s="133"/>
      <c r="L98" s="133"/>
      <c r="M98" s="133"/>
      <c r="N98" s="133"/>
      <c r="O98" s="133"/>
      <c r="P98" s="133"/>
      <c r="Q98" s="133"/>
      <c r="R98" s="133"/>
      <c r="S98" s="133"/>
      <c r="T98" s="133"/>
      <c r="U98" s="133"/>
      <c r="V98" s="133"/>
    </row>
    <row r="99" spans="1:22" x14ac:dyDescent="0.25">
      <c r="A99" s="133"/>
      <c r="B99" s="133"/>
      <c r="C99" s="133"/>
      <c r="D99" s="133"/>
      <c r="E99" s="133"/>
      <c r="F99" s="133"/>
      <c r="G99" s="133"/>
      <c r="H99" s="133"/>
      <c r="I99" s="133"/>
      <c r="J99" s="133"/>
      <c r="K99" s="133"/>
      <c r="L99" s="133"/>
      <c r="M99" s="133"/>
      <c r="N99" s="133"/>
      <c r="O99" s="133"/>
      <c r="P99" s="133"/>
      <c r="Q99" s="133"/>
      <c r="R99" s="133"/>
      <c r="S99" s="133"/>
      <c r="T99" s="133"/>
      <c r="U99" s="133"/>
      <c r="V99" s="133"/>
    </row>
    <row r="100" spans="1:22" x14ac:dyDescent="0.25">
      <c r="A100" s="133"/>
      <c r="B100" s="133"/>
      <c r="C100" s="133"/>
      <c r="D100" s="133"/>
      <c r="E100" s="133"/>
      <c r="F100" s="133"/>
      <c r="G100" s="133"/>
      <c r="H100" s="133"/>
      <c r="I100" s="133"/>
      <c r="J100" s="133"/>
      <c r="K100" s="133"/>
      <c r="L100" s="133"/>
      <c r="M100" s="133"/>
      <c r="N100" s="133"/>
      <c r="O100" s="133"/>
      <c r="P100" s="133"/>
      <c r="Q100" s="133"/>
      <c r="R100" s="133"/>
      <c r="S100" s="133"/>
      <c r="T100" s="133"/>
      <c r="U100" s="133"/>
      <c r="V100" s="133"/>
    </row>
    <row r="101" spans="1:22" x14ac:dyDescent="0.25">
      <c r="A101" s="133"/>
      <c r="B101" s="133"/>
      <c r="C101" s="133"/>
      <c r="D101" s="133"/>
      <c r="E101" s="133"/>
      <c r="F101" s="133"/>
      <c r="G101" s="133"/>
      <c r="H101" s="133"/>
      <c r="I101" s="133"/>
      <c r="J101" s="133"/>
      <c r="K101" s="133"/>
      <c r="L101" s="133"/>
      <c r="M101" s="133"/>
      <c r="N101" s="133"/>
      <c r="O101" s="133"/>
      <c r="P101" s="133"/>
      <c r="Q101" s="133"/>
      <c r="R101" s="133"/>
      <c r="S101" s="133"/>
      <c r="T101" s="133"/>
      <c r="U101" s="133"/>
      <c r="V101" s="133"/>
    </row>
    <row r="102" spans="1:22" x14ac:dyDescent="0.25">
      <c r="A102" s="133"/>
      <c r="B102" s="133"/>
      <c r="C102" s="133"/>
      <c r="D102" s="133"/>
      <c r="E102" s="133"/>
      <c r="F102" s="133"/>
      <c r="G102" s="133"/>
      <c r="H102" s="133"/>
      <c r="I102" s="133"/>
      <c r="J102" s="133"/>
      <c r="K102" s="133"/>
      <c r="L102" s="133"/>
      <c r="M102" s="133"/>
      <c r="N102" s="133"/>
      <c r="O102" s="133"/>
      <c r="P102" s="133"/>
      <c r="Q102" s="133"/>
      <c r="R102" s="133"/>
      <c r="S102" s="133"/>
      <c r="T102" s="133"/>
      <c r="U102" s="133"/>
      <c r="V102" s="133"/>
    </row>
    <row r="103" spans="1:22" x14ac:dyDescent="0.25">
      <c r="A103" s="133"/>
      <c r="B103" s="133"/>
      <c r="C103" s="133"/>
      <c r="D103" s="133"/>
      <c r="E103" s="133"/>
      <c r="F103" s="133"/>
      <c r="G103" s="133"/>
      <c r="H103" s="133"/>
      <c r="I103" s="133"/>
      <c r="J103" s="133"/>
      <c r="K103" s="133"/>
      <c r="L103" s="133"/>
      <c r="M103" s="133"/>
      <c r="N103" s="133"/>
      <c r="O103" s="133"/>
      <c r="P103" s="133"/>
      <c r="Q103" s="133"/>
      <c r="R103" s="133"/>
      <c r="S103" s="133"/>
      <c r="T103" s="133"/>
      <c r="U103" s="133"/>
      <c r="V103" s="133"/>
    </row>
    <row r="104" spans="1:22" x14ac:dyDescent="0.25">
      <c r="A104" s="133"/>
      <c r="B104" s="133"/>
      <c r="C104" s="133"/>
      <c r="D104" s="133"/>
      <c r="E104" s="133"/>
      <c r="F104" s="133"/>
      <c r="G104" s="133"/>
      <c r="H104" s="133"/>
      <c r="I104" s="133"/>
      <c r="J104" s="133"/>
      <c r="K104" s="133"/>
      <c r="L104" s="133"/>
      <c r="M104" s="133"/>
      <c r="N104" s="133"/>
      <c r="O104" s="133"/>
      <c r="P104" s="133"/>
      <c r="Q104" s="133"/>
      <c r="R104" s="133"/>
      <c r="S104" s="133"/>
      <c r="T104" s="133"/>
      <c r="U104" s="133"/>
      <c r="V104" s="133"/>
    </row>
    <row r="105" spans="1:22" x14ac:dyDescent="0.25">
      <c r="A105" s="133"/>
      <c r="B105" s="133"/>
      <c r="C105" s="133"/>
      <c r="D105" s="133"/>
      <c r="E105" s="133"/>
      <c r="F105" s="133"/>
      <c r="G105" s="133"/>
      <c r="H105" s="133"/>
      <c r="I105" s="133"/>
      <c r="J105" s="133"/>
      <c r="K105" s="133"/>
      <c r="L105" s="133"/>
      <c r="M105" s="133"/>
      <c r="N105" s="133"/>
      <c r="O105" s="133"/>
      <c r="P105" s="133"/>
      <c r="Q105" s="133"/>
      <c r="R105" s="133"/>
      <c r="S105" s="133"/>
      <c r="T105" s="133"/>
      <c r="U105" s="133"/>
      <c r="V105" s="133"/>
    </row>
    <row r="106" spans="1:22" x14ac:dyDescent="0.25">
      <c r="A106" s="133"/>
      <c r="B106" s="133"/>
      <c r="C106" s="133"/>
      <c r="D106" s="133"/>
      <c r="E106" s="133"/>
      <c r="F106" s="133"/>
      <c r="G106" s="133"/>
      <c r="H106" s="133"/>
      <c r="I106" s="133"/>
      <c r="J106" s="133"/>
      <c r="K106" s="133"/>
      <c r="L106" s="133"/>
      <c r="M106" s="133"/>
      <c r="N106" s="133"/>
      <c r="O106" s="133"/>
      <c r="P106" s="133"/>
      <c r="Q106" s="133"/>
      <c r="R106" s="133"/>
      <c r="S106" s="133"/>
      <c r="T106" s="133"/>
      <c r="U106" s="133"/>
      <c r="V106" s="133"/>
    </row>
    <row r="107" spans="1:22" x14ac:dyDescent="0.25">
      <c r="A107" s="133"/>
      <c r="B107" s="133"/>
      <c r="C107" s="133"/>
      <c r="D107" s="133"/>
      <c r="E107" s="133"/>
      <c r="F107" s="133"/>
      <c r="G107" s="133"/>
      <c r="H107" s="133"/>
      <c r="I107" s="133"/>
      <c r="J107" s="133"/>
      <c r="K107" s="133"/>
      <c r="L107" s="133"/>
      <c r="M107" s="133"/>
      <c r="N107" s="133"/>
      <c r="O107" s="133"/>
      <c r="P107" s="133"/>
      <c r="Q107" s="133"/>
      <c r="R107" s="133"/>
      <c r="S107" s="133"/>
      <c r="T107" s="133"/>
      <c r="U107" s="133"/>
      <c r="V107" s="133"/>
    </row>
    <row r="108" spans="1:22" x14ac:dyDescent="0.25">
      <c r="A108" s="133"/>
      <c r="B108" s="133"/>
      <c r="C108" s="133"/>
      <c r="D108" s="133"/>
      <c r="E108" s="133"/>
      <c r="F108" s="133"/>
      <c r="G108" s="133"/>
      <c r="H108" s="133"/>
      <c r="I108" s="133"/>
      <c r="J108" s="133"/>
      <c r="K108" s="133"/>
      <c r="L108" s="133"/>
      <c r="M108" s="133"/>
      <c r="N108" s="133"/>
      <c r="O108" s="133"/>
      <c r="P108" s="133"/>
      <c r="Q108" s="133"/>
      <c r="R108" s="133"/>
      <c r="S108" s="133"/>
      <c r="T108" s="133"/>
      <c r="U108" s="133"/>
      <c r="V108" s="133"/>
    </row>
    <row r="109" spans="1:22" x14ac:dyDescent="0.25">
      <c r="A109" s="133"/>
      <c r="B109" s="133"/>
      <c r="C109" s="133"/>
      <c r="D109" s="133"/>
      <c r="E109" s="133"/>
      <c r="F109" s="133"/>
      <c r="G109" s="133"/>
      <c r="H109" s="133"/>
      <c r="I109" s="133"/>
      <c r="J109" s="133"/>
      <c r="K109" s="133"/>
      <c r="L109" s="133"/>
      <c r="M109" s="133"/>
      <c r="N109" s="133"/>
      <c r="O109" s="133"/>
      <c r="P109" s="133"/>
      <c r="Q109" s="133"/>
      <c r="R109" s="133"/>
      <c r="S109" s="133"/>
      <c r="T109" s="133"/>
      <c r="U109" s="133"/>
      <c r="V109" s="133"/>
    </row>
    <row r="110" spans="1:22" x14ac:dyDescent="0.25">
      <c r="A110" s="133"/>
      <c r="B110" s="133"/>
      <c r="C110" s="133"/>
      <c r="D110" s="133"/>
      <c r="E110" s="133"/>
      <c r="F110" s="133"/>
      <c r="G110" s="133"/>
      <c r="H110" s="133"/>
      <c r="I110" s="133"/>
      <c r="J110" s="133"/>
      <c r="K110" s="133"/>
      <c r="L110" s="133"/>
      <c r="M110" s="133"/>
      <c r="N110" s="133"/>
      <c r="O110" s="133"/>
      <c r="P110" s="133"/>
      <c r="Q110" s="133"/>
      <c r="R110" s="133"/>
      <c r="S110" s="133"/>
      <c r="T110" s="133"/>
      <c r="U110" s="133"/>
      <c r="V110" s="133"/>
    </row>
    <row r="111" spans="1:22" x14ac:dyDescent="0.25">
      <c r="A111" s="133"/>
      <c r="B111" s="133"/>
      <c r="C111" s="133"/>
      <c r="D111" s="133"/>
      <c r="E111" s="133"/>
      <c r="F111" s="133"/>
      <c r="G111" s="133"/>
      <c r="H111" s="133"/>
      <c r="I111" s="133"/>
      <c r="J111" s="133"/>
      <c r="K111" s="133"/>
      <c r="L111" s="133"/>
      <c r="M111" s="133"/>
      <c r="N111" s="133"/>
      <c r="O111" s="133"/>
      <c r="P111" s="133"/>
      <c r="Q111" s="133"/>
      <c r="R111" s="133"/>
      <c r="S111" s="133"/>
      <c r="T111" s="133"/>
      <c r="U111" s="133"/>
      <c r="V111" s="133"/>
    </row>
    <row r="112" spans="1:22" x14ac:dyDescent="0.25">
      <c r="A112" s="133"/>
      <c r="B112" s="133"/>
      <c r="C112" s="133"/>
      <c r="D112" s="133"/>
      <c r="E112" s="133"/>
      <c r="F112" s="133"/>
      <c r="G112" s="133"/>
      <c r="H112" s="133"/>
      <c r="I112" s="133"/>
      <c r="J112" s="133"/>
      <c r="K112" s="133"/>
      <c r="L112" s="133"/>
      <c r="M112" s="133"/>
      <c r="N112" s="133"/>
      <c r="O112" s="133"/>
      <c r="P112" s="133"/>
      <c r="Q112" s="133"/>
      <c r="R112" s="133"/>
      <c r="S112" s="133"/>
      <c r="T112" s="133"/>
      <c r="U112" s="133"/>
      <c r="V112" s="133"/>
    </row>
    <row r="113" spans="1:22" x14ac:dyDescent="0.25">
      <c r="A113" s="133"/>
      <c r="B113" s="133"/>
      <c r="C113" s="133"/>
      <c r="D113" s="133"/>
      <c r="E113" s="133"/>
      <c r="F113" s="133"/>
      <c r="G113" s="133"/>
      <c r="H113" s="133"/>
      <c r="I113" s="133"/>
      <c r="J113" s="133"/>
      <c r="K113" s="133"/>
      <c r="L113" s="133"/>
      <c r="M113" s="133"/>
      <c r="N113" s="133"/>
      <c r="O113" s="133"/>
      <c r="P113" s="133"/>
      <c r="Q113" s="133"/>
      <c r="R113" s="133"/>
      <c r="S113" s="133"/>
      <c r="T113" s="133"/>
      <c r="U113" s="133"/>
      <c r="V113" s="133"/>
    </row>
    <row r="114" spans="1:22" x14ac:dyDescent="0.25">
      <c r="A114" s="133"/>
      <c r="B114" s="133"/>
      <c r="C114" s="133"/>
      <c r="D114" s="133"/>
      <c r="E114" s="133"/>
      <c r="F114" s="133"/>
      <c r="G114" s="133"/>
      <c r="H114" s="133"/>
      <c r="I114" s="133"/>
      <c r="J114" s="133"/>
      <c r="K114" s="133"/>
      <c r="L114" s="133"/>
      <c r="M114" s="133"/>
      <c r="N114" s="133"/>
      <c r="O114" s="133"/>
      <c r="P114" s="133"/>
      <c r="Q114" s="133"/>
      <c r="R114" s="133"/>
      <c r="S114" s="133"/>
      <c r="T114" s="133"/>
      <c r="U114" s="133"/>
      <c r="V114" s="133"/>
    </row>
    <row r="115" spans="1:22" x14ac:dyDescent="0.25">
      <c r="A115" s="133"/>
      <c r="B115" s="133"/>
      <c r="C115" s="133"/>
      <c r="D115" s="133"/>
      <c r="E115" s="133"/>
      <c r="F115" s="133"/>
      <c r="G115" s="133"/>
      <c r="H115" s="133"/>
      <c r="I115" s="133"/>
      <c r="J115" s="133"/>
      <c r="K115" s="133"/>
      <c r="L115" s="133"/>
      <c r="M115" s="133"/>
      <c r="N115" s="133"/>
      <c r="O115" s="133"/>
      <c r="P115" s="133"/>
      <c r="Q115" s="133"/>
      <c r="R115" s="133"/>
      <c r="S115" s="133"/>
      <c r="T115" s="133"/>
      <c r="U115" s="133"/>
      <c r="V115" s="133"/>
    </row>
    <row r="116" spans="1:22" x14ac:dyDescent="0.25">
      <c r="A116" s="133"/>
      <c r="B116" s="133"/>
      <c r="C116" s="133"/>
      <c r="D116" s="133"/>
      <c r="E116" s="133"/>
      <c r="F116" s="133"/>
      <c r="G116" s="133"/>
      <c r="H116" s="133"/>
      <c r="I116" s="133"/>
      <c r="J116" s="133"/>
      <c r="K116" s="133"/>
      <c r="L116" s="133"/>
      <c r="M116" s="133"/>
      <c r="N116" s="133"/>
      <c r="O116" s="133"/>
      <c r="P116" s="133"/>
      <c r="Q116" s="133"/>
      <c r="R116" s="133"/>
      <c r="S116" s="133"/>
      <c r="T116" s="133"/>
      <c r="U116" s="133"/>
      <c r="V116" s="133"/>
    </row>
    <row r="117" spans="1:22" x14ac:dyDescent="0.25">
      <c r="A117" s="133"/>
      <c r="B117" s="133"/>
      <c r="C117" s="133"/>
      <c r="D117" s="133"/>
      <c r="E117" s="133"/>
      <c r="F117" s="133"/>
      <c r="G117" s="133"/>
      <c r="H117" s="133"/>
      <c r="I117" s="133"/>
      <c r="J117" s="133"/>
      <c r="K117" s="133"/>
      <c r="L117" s="133"/>
      <c r="M117" s="133"/>
      <c r="N117" s="133"/>
      <c r="O117" s="133"/>
      <c r="P117" s="133"/>
      <c r="Q117" s="133"/>
      <c r="R117" s="133"/>
      <c r="S117" s="133"/>
      <c r="T117" s="133"/>
      <c r="U117" s="133"/>
      <c r="V117" s="133"/>
    </row>
    <row r="118" spans="1:22" x14ac:dyDescent="0.25">
      <c r="A118" s="133"/>
      <c r="B118" s="133"/>
      <c r="C118" s="133"/>
      <c r="D118" s="133"/>
      <c r="E118" s="133"/>
      <c r="F118" s="133"/>
      <c r="G118" s="133"/>
      <c r="H118" s="133"/>
      <c r="I118" s="133"/>
      <c r="J118" s="133"/>
      <c r="K118" s="133"/>
      <c r="L118" s="133"/>
      <c r="M118" s="133"/>
      <c r="N118" s="133"/>
      <c r="O118" s="133"/>
      <c r="P118" s="133"/>
      <c r="Q118" s="133"/>
      <c r="R118" s="133"/>
      <c r="S118" s="133"/>
      <c r="T118" s="133"/>
      <c r="U118" s="133"/>
      <c r="V118" s="133"/>
    </row>
    <row r="119" spans="1:22" x14ac:dyDescent="0.25">
      <c r="A119" s="133"/>
      <c r="B119" s="133"/>
      <c r="C119" s="133"/>
      <c r="D119" s="133"/>
      <c r="E119" s="133"/>
      <c r="F119" s="133"/>
      <c r="G119" s="133"/>
      <c r="H119" s="133"/>
      <c r="I119" s="133"/>
      <c r="J119" s="133"/>
      <c r="K119" s="133"/>
      <c r="L119" s="133"/>
      <c r="M119" s="133"/>
      <c r="N119" s="133"/>
      <c r="O119" s="133"/>
      <c r="P119" s="133"/>
      <c r="Q119" s="133"/>
      <c r="R119" s="133"/>
      <c r="S119" s="133"/>
      <c r="T119" s="133"/>
      <c r="U119" s="133"/>
      <c r="V119" s="133"/>
    </row>
    <row r="120" spans="1:22" x14ac:dyDescent="0.25">
      <c r="A120" s="133"/>
      <c r="B120" s="133"/>
      <c r="C120" s="133"/>
      <c r="D120" s="133"/>
      <c r="E120" s="133"/>
      <c r="F120" s="133"/>
      <c r="G120" s="133"/>
      <c r="H120" s="133"/>
      <c r="I120" s="133"/>
      <c r="J120" s="133"/>
      <c r="K120" s="133"/>
      <c r="L120" s="133"/>
      <c r="M120" s="133"/>
      <c r="N120" s="133"/>
      <c r="O120" s="133"/>
      <c r="P120" s="133"/>
      <c r="Q120" s="133"/>
      <c r="R120" s="133"/>
      <c r="S120" s="133"/>
      <c r="T120" s="133"/>
      <c r="U120" s="133"/>
      <c r="V120" s="133"/>
    </row>
    <row r="121" spans="1:22" x14ac:dyDescent="0.25">
      <c r="A121" s="133"/>
      <c r="B121" s="133"/>
      <c r="C121" s="133"/>
      <c r="D121" s="133"/>
      <c r="E121" s="133"/>
      <c r="F121" s="133"/>
      <c r="G121" s="133"/>
      <c r="H121" s="133"/>
      <c r="I121" s="133"/>
      <c r="J121" s="133"/>
      <c r="K121" s="133"/>
      <c r="L121" s="133"/>
      <c r="M121" s="133"/>
      <c r="N121" s="133"/>
      <c r="O121" s="133"/>
      <c r="P121" s="133"/>
      <c r="Q121" s="133"/>
      <c r="R121" s="133"/>
      <c r="S121" s="133"/>
      <c r="T121" s="133"/>
      <c r="U121" s="133"/>
      <c r="V121" s="133"/>
    </row>
    <row r="122" spans="1:22" x14ac:dyDescent="0.25">
      <c r="A122" s="133"/>
      <c r="B122" s="133"/>
      <c r="C122" s="133"/>
      <c r="D122" s="133"/>
      <c r="E122" s="133"/>
      <c r="F122" s="133"/>
      <c r="G122" s="133"/>
      <c r="H122" s="133"/>
      <c r="I122" s="133"/>
      <c r="J122" s="133"/>
      <c r="K122" s="133"/>
      <c r="L122" s="133"/>
      <c r="M122" s="133"/>
      <c r="N122" s="133"/>
      <c r="O122" s="133"/>
      <c r="P122" s="133"/>
      <c r="Q122" s="133"/>
      <c r="R122" s="133"/>
      <c r="S122" s="133"/>
      <c r="T122" s="133"/>
      <c r="U122" s="133"/>
      <c r="V122" s="133"/>
    </row>
    <row r="123" spans="1:22" x14ac:dyDescent="0.25">
      <c r="A123" s="133"/>
      <c r="B123" s="133"/>
      <c r="C123" s="133"/>
      <c r="D123" s="133"/>
      <c r="E123" s="133"/>
      <c r="F123" s="133"/>
      <c r="G123" s="133"/>
      <c r="H123" s="133"/>
      <c r="I123" s="133"/>
      <c r="J123" s="133"/>
      <c r="K123" s="133"/>
      <c r="L123" s="133"/>
      <c r="M123" s="133"/>
      <c r="N123" s="133"/>
      <c r="O123" s="133"/>
      <c r="P123" s="133"/>
      <c r="Q123" s="133"/>
      <c r="R123" s="133"/>
      <c r="S123" s="133"/>
      <c r="T123" s="133"/>
      <c r="U123" s="133"/>
      <c r="V123" s="133"/>
    </row>
    <row r="124" spans="1:22" x14ac:dyDescent="0.25">
      <c r="A124" s="133"/>
      <c r="B124" s="133"/>
      <c r="C124" s="133"/>
      <c r="D124" s="133"/>
      <c r="E124" s="133"/>
      <c r="F124" s="133"/>
      <c r="G124" s="133"/>
      <c r="H124" s="133"/>
      <c r="I124" s="133"/>
      <c r="J124" s="133"/>
      <c r="K124" s="133"/>
      <c r="L124" s="133"/>
      <c r="M124" s="133"/>
      <c r="N124" s="133"/>
      <c r="O124" s="133"/>
      <c r="P124" s="133"/>
      <c r="Q124" s="133"/>
      <c r="R124" s="133"/>
      <c r="S124" s="133"/>
      <c r="T124" s="133"/>
      <c r="U124" s="133"/>
      <c r="V124" s="133"/>
    </row>
    <row r="125" spans="1:22" x14ac:dyDescent="0.25">
      <c r="A125" s="133"/>
      <c r="B125" s="133"/>
      <c r="C125" s="133"/>
      <c r="D125" s="133"/>
      <c r="E125" s="133"/>
      <c r="F125" s="133"/>
      <c r="G125" s="133"/>
      <c r="H125" s="133"/>
      <c r="I125" s="133"/>
      <c r="J125" s="133"/>
      <c r="K125" s="133"/>
      <c r="L125" s="133"/>
      <c r="M125" s="133"/>
      <c r="N125" s="133"/>
      <c r="O125" s="133"/>
      <c r="P125" s="133"/>
      <c r="Q125" s="133"/>
      <c r="R125" s="133"/>
      <c r="S125" s="133"/>
      <c r="T125" s="133"/>
      <c r="U125" s="133"/>
      <c r="V125" s="133"/>
    </row>
    <row r="126" spans="1:22" x14ac:dyDescent="0.25">
      <c r="A126" s="133"/>
      <c r="B126" s="133"/>
      <c r="C126" s="133"/>
      <c r="D126" s="133"/>
      <c r="E126" s="133"/>
      <c r="F126" s="133"/>
      <c r="G126" s="133"/>
      <c r="H126" s="133"/>
      <c r="I126" s="133"/>
      <c r="J126" s="133"/>
      <c r="K126" s="133"/>
      <c r="L126" s="133"/>
      <c r="M126" s="133"/>
      <c r="N126" s="133"/>
      <c r="O126" s="133"/>
      <c r="P126" s="133"/>
      <c r="Q126" s="133"/>
      <c r="R126" s="133"/>
      <c r="S126" s="133"/>
      <c r="T126" s="133"/>
      <c r="U126" s="133"/>
      <c r="V126" s="133"/>
    </row>
    <row r="127" spans="1:22" x14ac:dyDescent="0.25">
      <c r="A127" s="133"/>
      <c r="B127" s="133"/>
      <c r="C127" s="133"/>
      <c r="D127" s="133"/>
      <c r="E127" s="133"/>
      <c r="F127" s="133"/>
      <c r="G127" s="133"/>
      <c r="H127" s="133"/>
      <c r="I127" s="133"/>
      <c r="J127" s="133"/>
      <c r="K127" s="133"/>
      <c r="L127" s="133"/>
      <c r="M127" s="133"/>
      <c r="N127" s="133"/>
      <c r="O127" s="133"/>
      <c r="P127" s="133"/>
      <c r="Q127" s="133"/>
      <c r="R127" s="133"/>
      <c r="S127" s="133"/>
      <c r="T127" s="133"/>
      <c r="U127" s="133"/>
      <c r="V127" s="133"/>
    </row>
    <row r="128" spans="1:22" x14ac:dyDescent="0.25">
      <c r="A128" s="133"/>
      <c r="B128" s="133"/>
      <c r="C128" s="133"/>
      <c r="D128" s="133"/>
      <c r="E128" s="133"/>
      <c r="F128" s="133"/>
      <c r="G128" s="133"/>
      <c r="H128" s="133"/>
      <c r="I128" s="133"/>
      <c r="J128" s="133"/>
      <c r="K128" s="133"/>
      <c r="L128" s="133"/>
      <c r="M128" s="133"/>
      <c r="N128" s="133"/>
      <c r="O128" s="133"/>
      <c r="P128" s="133"/>
      <c r="Q128" s="133"/>
      <c r="R128" s="133"/>
      <c r="S128" s="133"/>
      <c r="T128" s="133"/>
      <c r="U128" s="133"/>
      <c r="V128" s="133"/>
    </row>
    <row r="129" spans="1:22" x14ac:dyDescent="0.25">
      <c r="A129" s="133"/>
      <c r="B129" s="133"/>
      <c r="C129" s="133"/>
      <c r="D129" s="133"/>
      <c r="E129" s="133"/>
      <c r="F129" s="133"/>
      <c r="G129" s="133"/>
      <c r="H129" s="133"/>
      <c r="I129" s="133"/>
      <c r="J129" s="133"/>
      <c r="K129" s="133"/>
      <c r="L129" s="133"/>
      <c r="M129" s="133"/>
      <c r="N129" s="133"/>
      <c r="O129" s="133"/>
      <c r="P129" s="133"/>
      <c r="Q129" s="133"/>
      <c r="R129" s="133"/>
      <c r="S129" s="133"/>
      <c r="T129" s="133"/>
      <c r="U129" s="133"/>
      <c r="V129" s="133"/>
    </row>
    <row r="130" spans="1:22" x14ac:dyDescent="0.25">
      <c r="A130" s="133"/>
      <c r="B130" s="133"/>
      <c r="C130" s="133"/>
      <c r="D130" s="133"/>
      <c r="E130" s="133"/>
      <c r="F130" s="133"/>
      <c r="G130" s="133"/>
      <c r="H130" s="133"/>
      <c r="I130" s="133"/>
      <c r="J130" s="133"/>
      <c r="K130" s="133"/>
      <c r="L130" s="133"/>
      <c r="M130" s="133"/>
      <c r="N130" s="133"/>
      <c r="O130" s="133"/>
      <c r="P130" s="133"/>
      <c r="Q130" s="133"/>
      <c r="R130" s="133"/>
      <c r="S130" s="133"/>
      <c r="T130" s="133"/>
      <c r="U130" s="133"/>
      <c r="V130" s="133"/>
    </row>
    <row r="131" spans="1:22" x14ac:dyDescent="0.25">
      <c r="A131" s="133"/>
      <c r="B131" s="133"/>
      <c r="C131" s="133"/>
      <c r="D131" s="133"/>
      <c r="E131" s="133"/>
      <c r="F131" s="133"/>
      <c r="G131" s="133"/>
      <c r="H131" s="133"/>
      <c r="I131" s="133"/>
      <c r="J131" s="133"/>
      <c r="K131" s="133"/>
      <c r="L131" s="133"/>
      <c r="M131" s="133"/>
      <c r="N131" s="133"/>
      <c r="O131" s="133"/>
      <c r="P131" s="133"/>
      <c r="Q131" s="133"/>
      <c r="R131" s="133"/>
      <c r="S131" s="133"/>
      <c r="T131" s="133"/>
      <c r="U131" s="133"/>
      <c r="V131" s="133"/>
    </row>
    <row r="132" spans="1:22" x14ac:dyDescent="0.25">
      <c r="A132" s="133"/>
      <c r="B132" s="133"/>
      <c r="C132" s="133"/>
      <c r="D132" s="133"/>
      <c r="E132" s="133"/>
      <c r="F132" s="133"/>
      <c r="G132" s="133"/>
      <c r="H132" s="133"/>
      <c r="I132" s="133"/>
      <c r="J132" s="133"/>
      <c r="K132" s="133"/>
      <c r="L132" s="133"/>
      <c r="M132" s="133"/>
      <c r="N132" s="133"/>
      <c r="O132" s="133"/>
      <c r="P132" s="133"/>
      <c r="Q132" s="133"/>
      <c r="R132" s="133"/>
      <c r="S132" s="133"/>
      <c r="T132" s="133"/>
      <c r="U132" s="133"/>
      <c r="V132" s="133"/>
    </row>
    <row r="133" spans="1:22" x14ac:dyDescent="0.25">
      <c r="A133" s="133"/>
      <c r="B133" s="133"/>
      <c r="C133" s="133"/>
      <c r="D133" s="133"/>
      <c r="E133" s="133"/>
      <c r="F133" s="133"/>
      <c r="G133" s="133"/>
      <c r="H133" s="133"/>
      <c r="I133" s="133"/>
      <c r="J133" s="133"/>
      <c r="K133" s="133"/>
      <c r="L133" s="133"/>
      <c r="M133" s="133"/>
      <c r="N133" s="133"/>
      <c r="O133" s="133"/>
      <c r="P133" s="133"/>
      <c r="Q133" s="133"/>
      <c r="R133" s="133"/>
      <c r="S133" s="133"/>
      <c r="T133" s="133"/>
      <c r="U133" s="133"/>
      <c r="V133" s="133"/>
    </row>
    <row r="134" spans="1:22" x14ac:dyDescent="0.25">
      <c r="A134" s="133"/>
      <c r="B134" s="133"/>
      <c r="C134" s="133"/>
      <c r="D134" s="133"/>
      <c r="E134" s="133"/>
      <c r="F134" s="133"/>
      <c r="G134" s="133"/>
      <c r="H134" s="133"/>
      <c r="I134" s="133"/>
      <c r="J134" s="133"/>
      <c r="K134" s="133"/>
      <c r="L134" s="133"/>
      <c r="M134" s="133"/>
      <c r="N134" s="133"/>
      <c r="O134" s="133"/>
      <c r="P134" s="133"/>
      <c r="Q134" s="133"/>
      <c r="R134" s="133"/>
      <c r="S134" s="133"/>
      <c r="T134" s="133"/>
      <c r="U134" s="133"/>
      <c r="V134" s="133"/>
    </row>
    <row r="135" spans="1:22" x14ac:dyDescent="0.25">
      <c r="A135" s="133"/>
      <c r="B135" s="133"/>
      <c r="C135" s="133"/>
      <c r="D135" s="133"/>
      <c r="E135" s="133"/>
      <c r="F135" s="133"/>
      <c r="G135" s="133"/>
      <c r="H135" s="133"/>
      <c r="I135" s="133"/>
      <c r="J135" s="133"/>
      <c r="K135" s="133"/>
      <c r="L135" s="133"/>
      <c r="M135" s="133"/>
      <c r="N135" s="133"/>
      <c r="O135" s="133"/>
      <c r="P135" s="133"/>
      <c r="Q135" s="133"/>
      <c r="R135" s="133"/>
      <c r="S135" s="133"/>
      <c r="T135" s="133"/>
      <c r="U135" s="133"/>
      <c r="V135" s="133"/>
    </row>
    <row r="136" spans="1:22" x14ac:dyDescent="0.25">
      <c r="A136" s="133"/>
      <c r="B136" s="133"/>
      <c r="C136" s="133"/>
      <c r="D136" s="133"/>
      <c r="E136" s="133"/>
      <c r="F136" s="133"/>
      <c r="G136" s="133"/>
      <c r="H136" s="133"/>
      <c r="I136" s="133"/>
      <c r="J136" s="133"/>
      <c r="K136" s="133"/>
      <c r="L136" s="133"/>
      <c r="M136" s="133"/>
      <c r="N136" s="133"/>
      <c r="O136" s="133"/>
      <c r="P136" s="133"/>
      <c r="Q136" s="133"/>
      <c r="R136" s="133"/>
      <c r="S136" s="133"/>
      <c r="T136" s="133"/>
      <c r="U136" s="133"/>
      <c r="V136" s="133"/>
    </row>
    <row r="137" spans="1:22" x14ac:dyDescent="0.25">
      <c r="A137" s="133"/>
      <c r="B137" s="133"/>
      <c r="C137" s="133"/>
      <c r="D137" s="133"/>
      <c r="E137" s="133"/>
      <c r="F137" s="133"/>
      <c r="G137" s="133"/>
      <c r="H137" s="133"/>
      <c r="I137" s="133"/>
      <c r="J137" s="133"/>
      <c r="K137" s="133"/>
      <c r="L137" s="133"/>
      <c r="M137" s="133"/>
      <c r="N137" s="133"/>
      <c r="O137" s="133"/>
      <c r="P137" s="133"/>
      <c r="Q137" s="133"/>
      <c r="R137" s="133"/>
      <c r="S137" s="133"/>
      <c r="T137" s="133"/>
      <c r="U137" s="133"/>
      <c r="V137" s="133"/>
    </row>
    <row r="138" spans="1:22" x14ac:dyDescent="0.25">
      <c r="A138" s="133"/>
      <c r="B138" s="133"/>
      <c r="C138" s="133"/>
      <c r="D138" s="133"/>
      <c r="E138" s="133"/>
      <c r="F138" s="133"/>
      <c r="G138" s="133"/>
      <c r="H138" s="133"/>
      <c r="I138" s="133"/>
      <c r="J138" s="133"/>
      <c r="K138" s="133"/>
      <c r="L138" s="133"/>
      <c r="M138" s="133"/>
      <c r="N138" s="133"/>
      <c r="O138" s="133"/>
      <c r="P138" s="133"/>
      <c r="Q138" s="133"/>
      <c r="R138" s="133"/>
      <c r="S138" s="133"/>
      <c r="T138" s="133"/>
      <c r="U138" s="133"/>
      <c r="V138" s="133"/>
    </row>
    <row r="139" spans="1:22" x14ac:dyDescent="0.25">
      <c r="A139" s="133"/>
      <c r="B139" s="133"/>
      <c r="C139" s="133"/>
      <c r="D139" s="133"/>
      <c r="E139" s="133"/>
      <c r="F139" s="133"/>
      <c r="G139" s="133"/>
      <c r="H139" s="133"/>
      <c r="I139" s="133"/>
      <c r="J139" s="133"/>
      <c r="K139" s="133"/>
      <c r="L139" s="133"/>
      <c r="M139" s="133"/>
      <c r="N139" s="133"/>
      <c r="O139" s="133"/>
      <c r="P139" s="133"/>
      <c r="Q139" s="133"/>
      <c r="R139" s="133"/>
      <c r="S139" s="133"/>
      <c r="T139" s="133"/>
      <c r="U139" s="133"/>
      <c r="V139" s="133"/>
    </row>
    <row r="140" spans="1:22" x14ac:dyDescent="0.25">
      <c r="A140" s="133"/>
      <c r="B140" s="133"/>
      <c r="C140" s="133"/>
      <c r="D140" s="133"/>
      <c r="E140" s="133"/>
      <c r="F140" s="133"/>
      <c r="G140" s="133"/>
      <c r="H140" s="133"/>
      <c r="I140" s="133"/>
      <c r="J140" s="133"/>
      <c r="K140" s="133"/>
      <c r="L140" s="133"/>
      <c r="M140" s="133"/>
      <c r="N140" s="133"/>
      <c r="O140" s="133"/>
      <c r="P140" s="133"/>
      <c r="Q140" s="133"/>
      <c r="R140" s="133"/>
      <c r="S140" s="133"/>
      <c r="T140" s="133"/>
      <c r="U140" s="133"/>
      <c r="V140" s="133"/>
    </row>
    <row r="141" spans="1:22" x14ac:dyDescent="0.25">
      <c r="A141" s="133"/>
      <c r="B141" s="133"/>
      <c r="C141" s="133"/>
      <c r="D141" s="133"/>
      <c r="E141" s="133"/>
      <c r="F141" s="133"/>
      <c r="G141" s="133"/>
      <c r="H141" s="133"/>
      <c r="I141" s="133"/>
      <c r="J141" s="133"/>
      <c r="K141" s="133"/>
      <c r="L141" s="133"/>
      <c r="M141" s="133"/>
      <c r="N141" s="133"/>
      <c r="O141" s="133"/>
      <c r="P141" s="133"/>
      <c r="Q141" s="133"/>
      <c r="R141" s="133"/>
      <c r="S141" s="133"/>
      <c r="T141" s="133"/>
      <c r="U141" s="133"/>
      <c r="V141" s="133"/>
    </row>
    <row r="142" spans="1:22" x14ac:dyDescent="0.25">
      <c r="A142" s="133"/>
      <c r="B142" s="133"/>
      <c r="C142" s="133"/>
      <c r="D142" s="133"/>
      <c r="E142" s="133"/>
      <c r="F142" s="133"/>
      <c r="G142" s="133"/>
      <c r="H142" s="133"/>
      <c r="I142" s="133"/>
      <c r="J142" s="133"/>
      <c r="K142" s="133"/>
      <c r="L142" s="133"/>
      <c r="M142" s="133"/>
      <c r="N142" s="133"/>
      <c r="O142" s="133"/>
      <c r="P142" s="133"/>
      <c r="Q142" s="133"/>
      <c r="R142" s="133"/>
      <c r="S142" s="133"/>
      <c r="T142" s="133"/>
      <c r="U142" s="133"/>
      <c r="V142" s="133"/>
    </row>
    <row r="143" spans="1:22" x14ac:dyDescent="0.25">
      <c r="A143" s="133"/>
      <c r="B143" s="133"/>
      <c r="C143" s="133"/>
      <c r="D143" s="133"/>
      <c r="E143" s="133"/>
      <c r="F143" s="133"/>
      <c r="G143" s="133"/>
      <c r="H143" s="133"/>
      <c r="I143" s="133"/>
      <c r="J143" s="133"/>
      <c r="K143" s="133"/>
      <c r="L143" s="133"/>
      <c r="M143" s="133"/>
      <c r="N143" s="133"/>
      <c r="O143" s="133"/>
      <c r="P143" s="133"/>
      <c r="Q143" s="133"/>
      <c r="R143" s="133"/>
      <c r="S143" s="133"/>
      <c r="T143" s="133"/>
      <c r="U143" s="133"/>
      <c r="V143" s="133"/>
    </row>
    <row r="144" spans="1:22" x14ac:dyDescent="0.25">
      <c r="A144" s="133"/>
      <c r="B144" s="133"/>
      <c r="C144" s="133"/>
      <c r="D144" s="133"/>
      <c r="E144" s="133"/>
      <c r="F144" s="133"/>
      <c r="G144" s="133"/>
      <c r="H144" s="133"/>
      <c r="I144" s="133"/>
      <c r="J144" s="133"/>
      <c r="K144" s="133"/>
      <c r="L144" s="133"/>
      <c r="M144" s="133"/>
      <c r="N144" s="133"/>
      <c r="O144" s="133"/>
      <c r="P144" s="133"/>
      <c r="Q144" s="133"/>
      <c r="R144" s="133"/>
      <c r="S144" s="133"/>
      <c r="T144" s="133"/>
      <c r="U144" s="133"/>
      <c r="V144" s="133"/>
    </row>
    <row r="145" spans="1:22" x14ac:dyDescent="0.25">
      <c r="A145" s="133"/>
      <c r="B145" s="133"/>
      <c r="C145" s="133"/>
      <c r="D145" s="133"/>
      <c r="E145" s="133"/>
      <c r="F145" s="133"/>
      <c r="G145" s="133"/>
      <c r="H145" s="133"/>
      <c r="I145" s="133"/>
      <c r="J145" s="133"/>
      <c r="K145" s="133"/>
      <c r="L145" s="133"/>
      <c r="M145" s="133"/>
      <c r="N145" s="133"/>
      <c r="O145" s="133"/>
      <c r="P145" s="133"/>
      <c r="Q145" s="133"/>
      <c r="R145" s="133"/>
      <c r="S145" s="133"/>
      <c r="T145" s="133"/>
      <c r="U145" s="133"/>
      <c r="V145" s="133"/>
    </row>
    <row r="146" spans="1:22" x14ac:dyDescent="0.25">
      <c r="A146" s="133"/>
      <c r="B146" s="133"/>
      <c r="C146" s="133"/>
      <c r="D146" s="133"/>
      <c r="E146" s="133"/>
      <c r="F146" s="133"/>
      <c r="G146" s="133"/>
      <c r="H146" s="133"/>
      <c r="I146" s="133"/>
      <c r="J146" s="133"/>
      <c r="K146" s="133"/>
      <c r="L146" s="133"/>
      <c r="M146" s="133"/>
      <c r="N146" s="133"/>
      <c r="O146" s="133"/>
      <c r="P146" s="133"/>
      <c r="Q146" s="133"/>
      <c r="R146" s="133"/>
      <c r="S146" s="133"/>
      <c r="T146" s="133"/>
      <c r="U146" s="133"/>
      <c r="V146" s="133"/>
    </row>
    <row r="147" spans="1:22" x14ac:dyDescent="0.25">
      <c r="A147" s="133"/>
      <c r="B147" s="133"/>
      <c r="C147" s="133"/>
      <c r="D147" s="133"/>
      <c r="E147" s="133"/>
      <c r="F147" s="133"/>
      <c r="G147" s="133"/>
      <c r="H147" s="133"/>
      <c r="I147" s="133"/>
      <c r="J147" s="133"/>
      <c r="K147" s="133"/>
      <c r="L147" s="133"/>
      <c r="M147" s="133"/>
      <c r="N147" s="133"/>
      <c r="O147" s="133"/>
      <c r="P147" s="133"/>
      <c r="Q147" s="133"/>
      <c r="R147" s="133"/>
      <c r="S147" s="133"/>
      <c r="T147" s="133"/>
      <c r="U147" s="133"/>
      <c r="V147" s="133"/>
    </row>
    <row r="148" spans="1:22" x14ac:dyDescent="0.25">
      <c r="A148" s="133"/>
      <c r="B148" s="133"/>
      <c r="C148" s="133"/>
      <c r="D148" s="133"/>
      <c r="E148" s="133"/>
      <c r="F148" s="133"/>
      <c r="G148" s="133"/>
      <c r="H148" s="133"/>
      <c r="I148" s="133"/>
      <c r="J148" s="133"/>
      <c r="K148" s="133"/>
      <c r="L148" s="133"/>
      <c r="M148" s="133"/>
      <c r="N148" s="133"/>
      <c r="O148" s="133"/>
      <c r="P148" s="133"/>
      <c r="Q148" s="133"/>
      <c r="R148" s="133"/>
      <c r="S148" s="133"/>
      <c r="T148" s="133"/>
      <c r="U148" s="133"/>
      <c r="V148" s="133"/>
    </row>
    <row r="149" spans="1:22" x14ac:dyDescent="0.25">
      <c r="A149" s="133"/>
      <c r="B149" s="133"/>
      <c r="C149" s="133"/>
      <c r="D149" s="133"/>
      <c r="E149" s="133"/>
      <c r="F149" s="133"/>
      <c r="G149" s="133"/>
      <c r="H149" s="133"/>
      <c r="I149" s="133"/>
      <c r="J149" s="133"/>
      <c r="K149" s="133"/>
      <c r="L149" s="133"/>
      <c r="M149" s="133"/>
      <c r="N149" s="133"/>
      <c r="O149" s="133"/>
      <c r="P149" s="133"/>
      <c r="Q149" s="133"/>
      <c r="R149" s="133"/>
      <c r="S149" s="133"/>
      <c r="T149" s="133"/>
      <c r="U149" s="133"/>
      <c r="V149" s="133"/>
    </row>
    <row r="150" spans="1:22" x14ac:dyDescent="0.25">
      <c r="A150" s="133"/>
      <c r="B150" s="133"/>
      <c r="C150" s="133"/>
      <c r="D150" s="133"/>
      <c r="E150" s="133"/>
      <c r="F150" s="133"/>
      <c r="G150" s="133"/>
      <c r="H150" s="133"/>
      <c r="I150" s="133"/>
      <c r="J150" s="133"/>
      <c r="K150" s="133"/>
      <c r="L150" s="133"/>
      <c r="M150" s="133"/>
      <c r="N150" s="133"/>
      <c r="O150" s="133"/>
      <c r="P150" s="133"/>
      <c r="Q150" s="133"/>
      <c r="R150" s="133"/>
      <c r="S150" s="133"/>
      <c r="T150" s="133"/>
      <c r="U150" s="133"/>
      <c r="V150" s="133"/>
    </row>
    <row r="151" spans="1:22" x14ac:dyDescent="0.25">
      <c r="A151" s="133"/>
      <c r="B151" s="133"/>
      <c r="C151" s="133"/>
      <c r="D151" s="133"/>
      <c r="E151" s="133"/>
      <c r="F151" s="133"/>
      <c r="G151" s="133"/>
      <c r="H151" s="133"/>
      <c r="I151" s="133"/>
      <c r="J151" s="133"/>
      <c r="K151" s="133"/>
      <c r="L151" s="133"/>
      <c r="M151" s="133"/>
      <c r="N151" s="133"/>
      <c r="O151" s="133"/>
      <c r="P151" s="133"/>
      <c r="Q151" s="133"/>
      <c r="R151" s="133"/>
      <c r="S151" s="133"/>
      <c r="T151" s="133"/>
      <c r="U151" s="133"/>
      <c r="V151" s="133"/>
    </row>
    <row r="152" spans="1:22" x14ac:dyDescent="0.25">
      <c r="A152" s="133"/>
      <c r="B152" s="133"/>
      <c r="C152" s="133"/>
      <c r="D152" s="133"/>
      <c r="E152" s="133"/>
      <c r="F152" s="133"/>
      <c r="G152" s="133"/>
      <c r="H152" s="133"/>
      <c r="I152" s="133"/>
      <c r="J152" s="133"/>
      <c r="K152" s="133"/>
      <c r="L152" s="133"/>
      <c r="M152" s="133"/>
      <c r="N152" s="133"/>
      <c r="O152" s="133"/>
      <c r="P152" s="133"/>
      <c r="Q152" s="133"/>
      <c r="R152" s="133"/>
      <c r="S152" s="133"/>
      <c r="T152" s="133"/>
      <c r="U152" s="133"/>
      <c r="V152" s="133"/>
    </row>
    <row r="153" spans="1:22" x14ac:dyDescent="0.25">
      <c r="A153" s="133"/>
      <c r="B153" s="133"/>
      <c r="C153" s="133"/>
      <c r="D153" s="133"/>
      <c r="E153" s="133"/>
      <c r="F153" s="133"/>
      <c r="G153" s="133"/>
      <c r="H153" s="133"/>
      <c r="I153" s="133"/>
      <c r="J153" s="133"/>
      <c r="K153" s="133"/>
      <c r="L153" s="133"/>
      <c r="M153" s="133"/>
      <c r="N153" s="133"/>
      <c r="O153" s="133"/>
      <c r="P153" s="133"/>
      <c r="Q153" s="133"/>
      <c r="R153" s="133"/>
      <c r="S153" s="133"/>
      <c r="T153" s="133"/>
      <c r="U153" s="133"/>
      <c r="V153" s="133"/>
    </row>
    <row r="154" spans="1:22" x14ac:dyDescent="0.25">
      <c r="A154" s="133"/>
      <c r="B154" s="133"/>
      <c r="C154" s="133"/>
      <c r="D154" s="133"/>
      <c r="E154" s="133"/>
      <c r="F154" s="133"/>
      <c r="G154" s="133"/>
      <c r="H154" s="133"/>
      <c r="I154" s="133"/>
      <c r="J154" s="133"/>
      <c r="K154" s="133"/>
      <c r="L154" s="133"/>
      <c r="M154" s="133"/>
      <c r="N154" s="133"/>
      <c r="O154" s="133"/>
      <c r="P154" s="133"/>
      <c r="Q154" s="133"/>
      <c r="R154" s="133"/>
      <c r="S154" s="133"/>
      <c r="T154" s="133"/>
      <c r="U154" s="133"/>
      <c r="V154" s="133"/>
    </row>
    <row r="155" spans="1:22" x14ac:dyDescent="0.25">
      <c r="A155" s="133"/>
      <c r="B155" s="133"/>
      <c r="C155" s="133"/>
      <c r="D155" s="133"/>
      <c r="E155" s="133"/>
      <c r="F155" s="133"/>
      <c r="G155" s="133"/>
      <c r="H155" s="133"/>
      <c r="I155" s="133"/>
      <c r="J155" s="133"/>
      <c r="K155" s="133"/>
      <c r="L155" s="133"/>
      <c r="M155" s="133"/>
      <c r="N155" s="133"/>
      <c r="O155" s="133"/>
      <c r="P155" s="133"/>
      <c r="Q155" s="133"/>
      <c r="R155" s="133"/>
      <c r="S155" s="133"/>
      <c r="T155" s="133"/>
      <c r="U155" s="133"/>
      <c r="V155" s="133"/>
    </row>
    <row r="156" spans="1:22" x14ac:dyDescent="0.25">
      <c r="A156" s="133"/>
      <c r="B156" s="133"/>
      <c r="C156" s="133"/>
      <c r="D156" s="133"/>
      <c r="E156" s="133"/>
      <c r="F156" s="133"/>
      <c r="G156" s="133"/>
      <c r="H156" s="133"/>
      <c r="I156" s="133"/>
      <c r="J156" s="133"/>
      <c r="K156" s="133"/>
      <c r="L156" s="133"/>
      <c r="M156" s="133"/>
      <c r="N156" s="133"/>
      <c r="O156" s="133"/>
      <c r="P156" s="133"/>
      <c r="Q156" s="133"/>
      <c r="R156" s="133"/>
      <c r="S156" s="133"/>
      <c r="T156" s="133"/>
      <c r="U156" s="133"/>
      <c r="V156" s="133"/>
    </row>
    <row r="157" spans="1:22" x14ac:dyDescent="0.25">
      <c r="A157" s="133"/>
      <c r="B157" s="133"/>
      <c r="C157" s="133"/>
      <c r="D157" s="133"/>
      <c r="E157" s="133"/>
      <c r="F157" s="133"/>
      <c r="G157" s="133"/>
      <c r="H157" s="133"/>
      <c r="I157" s="133"/>
      <c r="J157" s="133"/>
      <c r="K157" s="133"/>
      <c r="L157" s="133"/>
      <c r="M157" s="133"/>
      <c r="N157" s="133"/>
      <c r="O157" s="133"/>
      <c r="P157" s="133"/>
      <c r="Q157" s="133"/>
      <c r="R157" s="133"/>
      <c r="S157" s="133"/>
      <c r="T157" s="133"/>
      <c r="U157" s="133"/>
      <c r="V157" s="133"/>
    </row>
    <row r="158" spans="1:22" x14ac:dyDescent="0.25">
      <c r="A158" s="133"/>
      <c r="B158" s="133"/>
      <c r="C158" s="133"/>
      <c r="D158" s="133"/>
      <c r="E158" s="133"/>
      <c r="F158" s="133"/>
      <c r="G158" s="133"/>
      <c r="H158" s="133"/>
      <c r="I158" s="133"/>
      <c r="J158" s="133"/>
      <c r="K158" s="133"/>
      <c r="L158" s="133"/>
      <c r="M158" s="133"/>
      <c r="N158" s="133"/>
      <c r="O158" s="133"/>
      <c r="P158" s="133"/>
      <c r="Q158" s="133"/>
      <c r="R158" s="133"/>
      <c r="S158" s="133"/>
      <c r="T158" s="133"/>
      <c r="U158" s="133"/>
      <c r="V158" s="133"/>
    </row>
    <row r="159" spans="1:22" x14ac:dyDescent="0.25">
      <c r="A159" s="133"/>
      <c r="B159" s="133"/>
      <c r="C159" s="133"/>
      <c r="D159" s="133"/>
      <c r="E159" s="133"/>
      <c r="F159" s="133"/>
      <c r="G159" s="133"/>
      <c r="H159" s="133"/>
      <c r="I159" s="133"/>
      <c r="J159" s="133"/>
      <c r="K159" s="133"/>
      <c r="L159" s="133"/>
      <c r="M159" s="133"/>
      <c r="N159" s="133"/>
      <c r="O159" s="133"/>
      <c r="P159" s="133"/>
      <c r="Q159" s="133"/>
      <c r="R159" s="133"/>
      <c r="S159" s="133"/>
      <c r="T159" s="133"/>
      <c r="U159" s="133"/>
      <c r="V159" s="133"/>
    </row>
    <row r="160" spans="1:22" x14ac:dyDescent="0.25">
      <c r="A160" s="133"/>
      <c r="B160" s="133"/>
      <c r="C160" s="133"/>
      <c r="D160" s="133"/>
      <c r="E160" s="133"/>
      <c r="F160" s="133"/>
      <c r="G160" s="133"/>
      <c r="H160" s="133"/>
      <c r="I160" s="133"/>
      <c r="J160" s="133"/>
      <c r="K160" s="133"/>
      <c r="L160" s="133"/>
      <c r="M160" s="133"/>
      <c r="N160" s="133"/>
      <c r="O160" s="133"/>
      <c r="P160" s="133"/>
      <c r="Q160" s="133"/>
      <c r="R160" s="133"/>
      <c r="S160" s="133"/>
      <c r="T160" s="133"/>
      <c r="U160" s="133"/>
      <c r="V160" s="133"/>
    </row>
    <row r="161" spans="1:22" x14ac:dyDescent="0.25">
      <c r="A161" s="133"/>
      <c r="B161" s="133"/>
      <c r="C161" s="133"/>
      <c r="D161" s="133"/>
      <c r="E161" s="133"/>
      <c r="F161" s="133"/>
      <c r="G161" s="133"/>
      <c r="H161" s="133"/>
      <c r="I161" s="133"/>
      <c r="J161" s="133"/>
      <c r="K161" s="133"/>
      <c r="L161" s="133"/>
      <c r="M161" s="133"/>
      <c r="N161" s="133"/>
      <c r="O161" s="133"/>
      <c r="P161" s="133"/>
      <c r="Q161" s="133"/>
      <c r="R161" s="133"/>
      <c r="S161" s="133"/>
      <c r="T161" s="133"/>
      <c r="U161" s="133"/>
      <c r="V161" s="133"/>
    </row>
    <row r="162" spans="1:22" x14ac:dyDescent="0.25">
      <c r="A162" s="133"/>
      <c r="B162" s="133"/>
      <c r="C162" s="133"/>
      <c r="D162" s="133"/>
      <c r="E162" s="133"/>
      <c r="F162" s="133"/>
      <c r="G162" s="133"/>
      <c r="H162" s="133"/>
      <c r="I162" s="133"/>
      <c r="J162" s="133"/>
      <c r="K162" s="133"/>
      <c r="L162" s="133"/>
      <c r="M162" s="133"/>
      <c r="N162" s="133"/>
      <c r="O162" s="133"/>
      <c r="P162" s="133"/>
      <c r="Q162" s="133"/>
      <c r="R162" s="133"/>
      <c r="S162" s="133"/>
      <c r="T162" s="133"/>
      <c r="U162" s="133"/>
      <c r="V162" s="133"/>
    </row>
    <row r="163" spans="1:22" x14ac:dyDescent="0.25">
      <c r="A163" s="133"/>
      <c r="B163" s="133"/>
      <c r="C163" s="133"/>
      <c r="D163" s="133"/>
      <c r="E163" s="133"/>
      <c r="F163" s="133"/>
      <c r="G163" s="133"/>
      <c r="H163" s="133"/>
      <c r="I163" s="133"/>
      <c r="J163" s="133"/>
      <c r="K163" s="133"/>
      <c r="L163" s="133"/>
      <c r="M163" s="133"/>
      <c r="N163" s="133"/>
      <c r="O163" s="133"/>
      <c r="P163" s="133"/>
      <c r="Q163" s="133"/>
      <c r="R163" s="133"/>
      <c r="S163" s="133"/>
      <c r="T163" s="133"/>
      <c r="U163" s="133"/>
      <c r="V163" s="133"/>
    </row>
    <row r="164" spans="1:22" x14ac:dyDescent="0.25">
      <c r="A164" s="133"/>
      <c r="B164" s="133"/>
      <c r="C164" s="133"/>
      <c r="D164" s="133"/>
      <c r="E164" s="133"/>
      <c r="F164" s="133"/>
      <c r="G164" s="133"/>
      <c r="H164" s="133"/>
      <c r="I164" s="133"/>
      <c r="J164" s="133"/>
      <c r="K164" s="133"/>
      <c r="L164" s="133"/>
      <c r="M164" s="133"/>
      <c r="N164" s="133"/>
      <c r="O164" s="133"/>
      <c r="P164" s="133"/>
      <c r="Q164" s="133"/>
      <c r="R164" s="133"/>
      <c r="S164" s="133"/>
      <c r="T164" s="133"/>
      <c r="U164" s="133"/>
      <c r="V164" s="133"/>
    </row>
    <row r="165" spans="1:22" x14ac:dyDescent="0.25">
      <c r="A165" s="133"/>
      <c r="B165" s="133"/>
      <c r="C165" s="133"/>
      <c r="D165" s="133"/>
      <c r="E165" s="133"/>
      <c r="F165" s="133"/>
      <c r="G165" s="133"/>
      <c r="H165" s="133"/>
      <c r="I165" s="133"/>
      <c r="J165" s="133"/>
      <c r="K165" s="133"/>
      <c r="L165" s="133"/>
      <c r="M165" s="133"/>
      <c r="N165" s="133"/>
      <c r="O165" s="133"/>
      <c r="P165" s="133"/>
      <c r="Q165" s="133"/>
      <c r="R165" s="133"/>
      <c r="S165" s="133"/>
      <c r="T165" s="133"/>
      <c r="U165" s="133"/>
      <c r="V165" s="133"/>
    </row>
    <row r="166" spans="1:22" x14ac:dyDescent="0.25">
      <c r="A166" s="133"/>
      <c r="B166" s="133"/>
      <c r="C166" s="133"/>
      <c r="D166" s="133"/>
      <c r="E166" s="133"/>
      <c r="F166" s="133"/>
      <c r="G166" s="133"/>
      <c r="H166" s="133"/>
      <c r="I166" s="133"/>
      <c r="J166" s="133"/>
      <c r="K166" s="133"/>
      <c r="L166" s="133"/>
      <c r="M166" s="133"/>
      <c r="N166" s="133"/>
      <c r="O166" s="133"/>
      <c r="P166" s="133"/>
      <c r="Q166" s="133"/>
      <c r="R166" s="133"/>
      <c r="S166" s="133"/>
      <c r="T166" s="133"/>
      <c r="U166" s="133"/>
      <c r="V166" s="133"/>
    </row>
    <row r="167" spans="1:22" x14ac:dyDescent="0.25">
      <c r="A167" s="133"/>
      <c r="B167" s="133"/>
      <c r="C167" s="133"/>
      <c r="D167" s="133"/>
      <c r="E167" s="133"/>
      <c r="F167" s="133"/>
      <c r="G167" s="133"/>
      <c r="H167" s="133"/>
      <c r="I167" s="133"/>
      <c r="J167" s="133"/>
      <c r="K167" s="133"/>
      <c r="L167" s="133"/>
      <c r="M167" s="133"/>
      <c r="N167" s="133"/>
      <c r="O167" s="133"/>
      <c r="P167" s="133"/>
      <c r="Q167" s="133"/>
      <c r="R167" s="133"/>
      <c r="S167" s="133"/>
      <c r="T167" s="133"/>
      <c r="U167" s="133"/>
      <c r="V167" s="133"/>
    </row>
    <row r="168" spans="1:22" x14ac:dyDescent="0.25">
      <c r="A168" s="133"/>
      <c r="B168" s="133"/>
      <c r="C168" s="133"/>
      <c r="D168" s="133"/>
      <c r="E168" s="133"/>
      <c r="F168" s="133"/>
      <c r="G168" s="133"/>
      <c r="H168" s="133"/>
      <c r="I168" s="133"/>
      <c r="J168" s="133"/>
      <c r="K168" s="133"/>
      <c r="L168" s="133"/>
      <c r="M168" s="133"/>
      <c r="N168" s="133"/>
      <c r="O168" s="133"/>
      <c r="P168" s="133"/>
      <c r="Q168" s="133"/>
      <c r="R168" s="133"/>
      <c r="S168" s="133"/>
      <c r="T168" s="133"/>
      <c r="U168" s="133"/>
      <c r="V168" s="133"/>
    </row>
    <row r="169" spans="1:22" x14ac:dyDescent="0.25">
      <c r="A169" s="133"/>
      <c r="B169" s="133"/>
      <c r="C169" s="133"/>
      <c r="D169" s="133"/>
      <c r="E169" s="133"/>
      <c r="F169" s="133"/>
      <c r="G169" s="133"/>
      <c r="H169" s="133"/>
      <c r="I169" s="133"/>
      <c r="J169" s="133"/>
      <c r="K169" s="133"/>
      <c r="L169" s="133"/>
      <c r="M169" s="133"/>
      <c r="N169" s="133"/>
      <c r="O169" s="133"/>
      <c r="P169" s="133"/>
      <c r="Q169" s="133"/>
      <c r="R169" s="133"/>
      <c r="S169" s="133"/>
      <c r="T169" s="133"/>
      <c r="U169" s="133"/>
      <c r="V169" s="133"/>
    </row>
    <row r="170" spans="1:22" x14ac:dyDescent="0.25">
      <c r="A170" s="133"/>
      <c r="B170" s="133"/>
      <c r="C170" s="133"/>
      <c r="D170" s="133"/>
      <c r="E170" s="133"/>
      <c r="F170" s="133"/>
      <c r="G170" s="133"/>
      <c r="H170" s="133"/>
      <c r="I170" s="133"/>
      <c r="J170" s="133"/>
      <c r="K170" s="133"/>
      <c r="L170" s="133"/>
      <c r="M170" s="133"/>
      <c r="N170" s="133"/>
      <c r="O170" s="133"/>
      <c r="P170" s="133"/>
      <c r="Q170" s="133"/>
      <c r="R170" s="133"/>
      <c r="S170" s="133"/>
      <c r="T170" s="133"/>
      <c r="U170" s="133"/>
      <c r="V170" s="133"/>
    </row>
    <row r="171" spans="1:22" x14ac:dyDescent="0.25">
      <c r="A171" s="133"/>
      <c r="B171" s="133"/>
      <c r="C171" s="133"/>
      <c r="D171" s="133"/>
      <c r="E171" s="133"/>
      <c r="F171" s="133"/>
      <c r="G171" s="133"/>
      <c r="H171" s="133"/>
      <c r="I171" s="133"/>
      <c r="J171" s="133"/>
      <c r="K171" s="133"/>
      <c r="L171" s="133"/>
      <c r="M171" s="133"/>
      <c r="N171" s="133"/>
      <c r="O171" s="133"/>
      <c r="P171" s="133"/>
      <c r="Q171" s="133"/>
      <c r="R171" s="133"/>
      <c r="S171" s="133"/>
      <c r="T171" s="133"/>
      <c r="U171" s="133"/>
      <c r="V171" s="133"/>
    </row>
    <row r="172" spans="1:22" x14ac:dyDescent="0.25">
      <c r="A172" s="133"/>
      <c r="B172" s="133"/>
      <c r="C172" s="133"/>
      <c r="D172" s="133"/>
      <c r="E172" s="133"/>
      <c r="F172" s="133"/>
      <c r="G172" s="133"/>
      <c r="H172" s="133"/>
      <c r="I172" s="133"/>
      <c r="J172" s="133"/>
      <c r="K172" s="133"/>
      <c r="L172" s="133"/>
      <c r="M172" s="133"/>
      <c r="N172" s="133"/>
      <c r="O172" s="133"/>
      <c r="P172" s="133"/>
      <c r="Q172" s="133"/>
      <c r="R172" s="133"/>
      <c r="S172" s="133"/>
      <c r="T172" s="133"/>
      <c r="U172" s="133"/>
      <c r="V172" s="133"/>
    </row>
    <row r="173" spans="1:22" x14ac:dyDescent="0.25">
      <c r="A173" s="133"/>
      <c r="B173" s="133"/>
      <c r="C173" s="133"/>
      <c r="D173" s="133"/>
      <c r="E173" s="133"/>
      <c r="F173" s="133"/>
      <c r="G173" s="133"/>
      <c r="H173" s="133"/>
      <c r="I173" s="133"/>
      <c r="J173" s="133"/>
      <c r="K173" s="133"/>
      <c r="L173" s="133"/>
      <c r="M173" s="133"/>
      <c r="N173" s="133"/>
      <c r="O173" s="133"/>
      <c r="P173" s="133"/>
      <c r="Q173" s="133"/>
      <c r="R173" s="133"/>
      <c r="S173" s="133"/>
      <c r="T173" s="133"/>
      <c r="U173" s="133"/>
      <c r="V173" s="133"/>
    </row>
    <row r="174" spans="1:22" x14ac:dyDescent="0.25">
      <c r="A174" s="133"/>
      <c r="B174" s="133"/>
      <c r="C174" s="133"/>
      <c r="D174" s="133"/>
      <c r="E174" s="133"/>
      <c r="F174" s="133"/>
      <c r="G174" s="133"/>
      <c r="H174" s="133"/>
      <c r="I174" s="133"/>
      <c r="J174" s="133"/>
      <c r="K174" s="133"/>
      <c r="L174" s="133"/>
      <c r="M174" s="133"/>
      <c r="N174" s="133"/>
      <c r="O174" s="133"/>
      <c r="P174" s="133"/>
      <c r="Q174" s="133"/>
      <c r="R174" s="133"/>
      <c r="S174" s="133"/>
      <c r="T174" s="133"/>
      <c r="U174" s="133"/>
      <c r="V174" s="133"/>
    </row>
    <row r="175" spans="1:22" x14ac:dyDescent="0.25">
      <c r="A175" s="133"/>
      <c r="B175" s="133"/>
      <c r="C175" s="133"/>
      <c r="D175" s="133"/>
      <c r="E175" s="133"/>
      <c r="F175" s="133"/>
      <c r="G175" s="133"/>
      <c r="H175" s="133"/>
      <c r="I175" s="133"/>
      <c r="J175" s="133"/>
      <c r="K175" s="133"/>
      <c r="L175" s="133"/>
      <c r="M175" s="133"/>
      <c r="N175" s="133"/>
      <c r="O175" s="133"/>
      <c r="P175" s="133"/>
      <c r="Q175" s="133"/>
      <c r="R175" s="133"/>
      <c r="S175" s="133"/>
      <c r="T175" s="133"/>
      <c r="U175" s="133"/>
      <c r="V175" s="133"/>
    </row>
    <row r="176" spans="1:22" x14ac:dyDescent="0.25">
      <c r="A176" s="133"/>
      <c r="B176" s="133"/>
      <c r="C176" s="133"/>
      <c r="D176" s="133"/>
      <c r="E176" s="133"/>
      <c r="F176" s="133"/>
      <c r="G176" s="133"/>
      <c r="H176" s="133"/>
      <c r="I176" s="133"/>
      <c r="J176" s="133"/>
      <c r="K176" s="133"/>
      <c r="L176" s="133"/>
      <c r="M176" s="133"/>
      <c r="N176" s="133"/>
      <c r="O176" s="133"/>
      <c r="P176" s="133"/>
      <c r="Q176" s="133"/>
      <c r="R176" s="133"/>
      <c r="S176" s="133"/>
      <c r="T176" s="133"/>
      <c r="U176" s="133"/>
      <c r="V176" s="133"/>
    </row>
    <row r="177" spans="1:22" x14ac:dyDescent="0.25">
      <c r="A177" s="133"/>
      <c r="B177" s="133"/>
      <c r="C177" s="133"/>
      <c r="D177" s="133"/>
      <c r="E177" s="133"/>
      <c r="F177" s="133"/>
      <c r="G177" s="133"/>
      <c r="H177" s="133"/>
      <c r="I177" s="133"/>
      <c r="J177" s="133"/>
      <c r="K177" s="133"/>
      <c r="L177" s="133"/>
      <c r="M177" s="133"/>
      <c r="N177" s="133"/>
      <c r="O177" s="133"/>
      <c r="P177" s="133"/>
      <c r="Q177" s="133"/>
      <c r="R177" s="133"/>
      <c r="S177" s="133"/>
      <c r="T177" s="133"/>
      <c r="U177" s="133"/>
      <c r="V177" s="133"/>
    </row>
    <row r="178" spans="1:22" x14ac:dyDescent="0.25">
      <c r="A178" s="133"/>
      <c r="B178" s="133"/>
      <c r="C178" s="133"/>
      <c r="D178" s="133"/>
      <c r="E178" s="133"/>
      <c r="F178" s="133"/>
      <c r="G178" s="133"/>
      <c r="H178" s="133"/>
      <c r="I178" s="133"/>
      <c r="J178" s="133"/>
      <c r="K178" s="133"/>
      <c r="L178" s="133"/>
      <c r="M178" s="133"/>
      <c r="N178" s="133"/>
      <c r="O178" s="133"/>
      <c r="P178" s="133"/>
      <c r="Q178" s="133"/>
      <c r="R178" s="133"/>
      <c r="S178" s="133"/>
      <c r="T178" s="133"/>
      <c r="U178" s="133"/>
      <c r="V178" s="133"/>
    </row>
    <row r="179" spans="1:22" x14ac:dyDescent="0.25">
      <c r="A179" s="133"/>
      <c r="B179" s="133"/>
      <c r="C179" s="133"/>
      <c r="D179" s="133"/>
      <c r="E179" s="133"/>
      <c r="F179" s="133"/>
      <c r="G179" s="133"/>
      <c r="H179" s="133"/>
      <c r="I179" s="133"/>
      <c r="J179" s="133"/>
      <c r="K179" s="133"/>
      <c r="L179" s="133"/>
      <c r="M179" s="133"/>
      <c r="N179" s="133"/>
      <c r="O179" s="133"/>
      <c r="P179" s="133"/>
      <c r="Q179" s="133"/>
      <c r="R179" s="133"/>
      <c r="S179" s="133"/>
      <c r="T179" s="133"/>
      <c r="U179" s="133"/>
      <c r="V179" s="133"/>
    </row>
    <row r="180" spans="1:22" x14ac:dyDescent="0.25">
      <c r="A180" s="133"/>
      <c r="B180" s="133"/>
      <c r="C180" s="133"/>
      <c r="D180" s="133"/>
      <c r="E180" s="133"/>
      <c r="F180" s="133"/>
      <c r="G180" s="133"/>
      <c r="H180" s="133"/>
      <c r="I180" s="133"/>
      <c r="J180" s="133"/>
      <c r="K180" s="133"/>
      <c r="L180" s="133"/>
      <c r="M180" s="133"/>
      <c r="N180" s="133"/>
      <c r="O180" s="133"/>
      <c r="P180" s="133"/>
      <c r="Q180" s="133"/>
      <c r="R180" s="133"/>
      <c r="S180" s="133"/>
      <c r="T180" s="133"/>
      <c r="U180" s="133"/>
      <c r="V180" s="133"/>
    </row>
    <row r="181" spans="1:22" x14ac:dyDescent="0.25">
      <c r="A181" s="133"/>
      <c r="B181" s="133"/>
      <c r="C181" s="133"/>
      <c r="D181" s="133"/>
      <c r="E181" s="133"/>
      <c r="F181" s="133"/>
      <c r="G181" s="133"/>
      <c r="H181" s="133"/>
      <c r="I181" s="133"/>
      <c r="J181" s="133"/>
      <c r="K181" s="133"/>
      <c r="L181" s="133"/>
      <c r="M181" s="133"/>
      <c r="N181" s="133"/>
      <c r="O181" s="133"/>
      <c r="P181" s="133"/>
      <c r="Q181" s="133"/>
      <c r="R181" s="133"/>
      <c r="S181" s="133"/>
      <c r="T181" s="133"/>
      <c r="U181" s="133"/>
      <c r="V181" s="133"/>
    </row>
    <row r="182" spans="1:22" x14ac:dyDescent="0.25">
      <c r="A182" s="133"/>
      <c r="B182" s="133"/>
      <c r="C182" s="133"/>
      <c r="D182" s="133"/>
      <c r="E182" s="133"/>
      <c r="F182" s="133"/>
      <c r="G182" s="133"/>
      <c r="H182" s="133"/>
      <c r="I182" s="133"/>
      <c r="J182" s="133"/>
      <c r="K182" s="133"/>
      <c r="L182" s="133"/>
      <c r="M182" s="133"/>
      <c r="N182" s="133"/>
      <c r="O182" s="133"/>
      <c r="P182" s="133"/>
      <c r="Q182" s="133"/>
      <c r="R182" s="133"/>
      <c r="S182" s="133"/>
      <c r="T182" s="133"/>
      <c r="U182" s="133"/>
      <c r="V182" s="133"/>
    </row>
    <row r="183" spans="1:22" x14ac:dyDescent="0.25">
      <c r="A183" s="133"/>
      <c r="B183" s="133"/>
      <c r="C183" s="133"/>
      <c r="D183" s="133"/>
      <c r="E183" s="133"/>
      <c r="F183" s="133"/>
      <c r="G183" s="133"/>
      <c r="H183" s="133"/>
      <c r="I183" s="133"/>
      <c r="J183" s="133"/>
      <c r="K183" s="133"/>
      <c r="L183" s="133"/>
      <c r="M183" s="133"/>
      <c r="N183" s="133"/>
      <c r="O183" s="133"/>
      <c r="P183" s="133"/>
      <c r="Q183" s="133"/>
      <c r="R183" s="133"/>
      <c r="S183" s="133"/>
      <c r="T183" s="133"/>
      <c r="U183" s="133"/>
      <c r="V183" s="133"/>
    </row>
    <row r="184" spans="1:22" x14ac:dyDescent="0.25">
      <c r="A184" s="133"/>
      <c r="B184" s="133"/>
      <c r="C184" s="133"/>
      <c r="D184" s="133"/>
      <c r="E184" s="133"/>
      <c r="F184" s="133"/>
      <c r="G184" s="133"/>
      <c r="H184" s="133"/>
      <c r="I184" s="133"/>
      <c r="J184" s="133"/>
      <c r="K184" s="133"/>
      <c r="L184" s="133"/>
      <c r="M184" s="133"/>
      <c r="N184" s="133"/>
      <c r="O184" s="133"/>
      <c r="P184" s="133"/>
      <c r="Q184" s="133"/>
      <c r="R184" s="133"/>
      <c r="S184" s="133"/>
      <c r="T184" s="133"/>
      <c r="U184" s="133"/>
      <c r="V184" s="133"/>
    </row>
    <row r="185" spans="1:22" x14ac:dyDescent="0.25">
      <c r="A185" s="133"/>
      <c r="B185" s="133"/>
      <c r="C185" s="133"/>
      <c r="D185" s="133"/>
      <c r="E185" s="133"/>
      <c r="F185" s="133"/>
      <c r="G185" s="133"/>
      <c r="H185" s="133"/>
      <c r="I185" s="133"/>
      <c r="J185" s="133"/>
      <c r="K185" s="133"/>
      <c r="L185" s="133"/>
      <c r="M185" s="133"/>
      <c r="N185" s="133"/>
      <c r="O185" s="133"/>
      <c r="P185" s="133"/>
      <c r="Q185" s="133"/>
      <c r="R185" s="133"/>
      <c r="S185" s="133"/>
      <c r="T185" s="133"/>
      <c r="U185" s="133"/>
      <c r="V185" s="133"/>
    </row>
    <row r="186" spans="1:22" x14ac:dyDescent="0.25">
      <c r="A186" s="133"/>
      <c r="B186" s="133"/>
      <c r="C186" s="133"/>
      <c r="D186" s="133"/>
      <c r="E186" s="133"/>
      <c r="F186" s="133"/>
      <c r="G186" s="133"/>
      <c r="H186" s="133"/>
      <c r="I186" s="133"/>
      <c r="J186" s="133"/>
      <c r="K186" s="133"/>
      <c r="L186" s="133"/>
      <c r="M186" s="133"/>
      <c r="N186" s="133"/>
      <c r="O186" s="133"/>
      <c r="P186" s="133"/>
      <c r="Q186" s="133"/>
      <c r="R186" s="133"/>
      <c r="S186" s="133"/>
      <c r="T186" s="133"/>
      <c r="U186" s="133"/>
      <c r="V186" s="133"/>
    </row>
    <row r="187" spans="1:22" x14ac:dyDescent="0.25">
      <c r="A187" s="133"/>
      <c r="B187" s="133"/>
      <c r="C187" s="133"/>
      <c r="D187" s="133"/>
      <c r="E187" s="133"/>
      <c r="F187" s="133"/>
      <c r="G187" s="133"/>
      <c r="H187" s="133"/>
      <c r="I187" s="133"/>
      <c r="J187" s="133"/>
      <c r="K187" s="133"/>
      <c r="L187" s="133"/>
      <c r="M187" s="133"/>
      <c r="N187" s="133"/>
      <c r="O187" s="133"/>
      <c r="P187" s="133"/>
      <c r="Q187" s="133"/>
      <c r="R187" s="133"/>
      <c r="S187" s="133"/>
      <c r="T187" s="133"/>
      <c r="U187" s="133"/>
      <c r="V187" s="133"/>
    </row>
    <row r="188" spans="1:22" x14ac:dyDescent="0.25">
      <c r="A188" s="133"/>
      <c r="B188" s="133"/>
      <c r="C188" s="133"/>
      <c r="D188" s="133"/>
      <c r="E188" s="133"/>
      <c r="F188" s="133"/>
      <c r="G188" s="133"/>
      <c r="H188" s="133"/>
      <c r="I188" s="133"/>
      <c r="J188" s="133"/>
      <c r="K188" s="133"/>
      <c r="L188" s="133"/>
      <c r="M188" s="133"/>
      <c r="N188" s="133"/>
      <c r="O188" s="133"/>
      <c r="P188" s="133"/>
      <c r="Q188" s="133"/>
      <c r="R188" s="133"/>
      <c r="S188" s="133"/>
      <c r="T188" s="133"/>
      <c r="U188" s="133"/>
      <c r="V188" s="133"/>
    </row>
    <row r="189" spans="1:22" x14ac:dyDescent="0.25">
      <c r="A189" s="133"/>
      <c r="B189" s="133"/>
      <c r="C189" s="133"/>
      <c r="D189" s="133"/>
      <c r="E189" s="133"/>
      <c r="F189" s="133"/>
      <c r="G189" s="133"/>
      <c r="H189" s="133"/>
      <c r="I189" s="133"/>
      <c r="J189" s="133"/>
      <c r="K189" s="133"/>
      <c r="L189" s="133"/>
      <c r="M189" s="133"/>
      <c r="N189" s="133"/>
      <c r="O189" s="133"/>
      <c r="P189" s="133"/>
      <c r="Q189" s="133"/>
      <c r="R189" s="133"/>
      <c r="S189" s="133"/>
      <c r="T189" s="133"/>
      <c r="U189" s="133"/>
      <c r="V189" s="133"/>
    </row>
    <row r="190" spans="1:22" x14ac:dyDescent="0.25">
      <c r="A190" s="133"/>
      <c r="B190" s="133"/>
      <c r="C190" s="133"/>
      <c r="D190" s="133"/>
      <c r="E190" s="133"/>
      <c r="F190" s="133"/>
      <c r="G190" s="133"/>
      <c r="H190" s="133"/>
      <c r="I190" s="133"/>
      <c r="J190" s="133"/>
      <c r="K190" s="133"/>
      <c r="L190" s="133"/>
      <c r="M190" s="133"/>
      <c r="N190" s="133"/>
      <c r="O190" s="133"/>
      <c r="P190" s="133"/>
      <c r="Q190" s="133"/>
      <c r="R190" s="133"/>
      <c r="S190" s="133"/>
      <c r="T190" s="133"/>
      <c r="U190" s="133"/>
      <c r="V190" s="133"/>
    </row>
    <row r="191" spans="1:22" x14ac:dyDescent="0.25">
      <c r="A191" s="133"/>
      <c r="B191" s="133"/>
      <c r="C191" s="133"/>
      <c r="D191" s="133"/>
      <c r="E191" s="133"/>
      <c r="F191" s="133"/>
      <c r="G191" s="133"/>
      <c r="H191" s="133"/>
      <c r="I191" s="133"/>
      <c r="J191" s="133"/>
      <c r="K191" s="133"/>
      <c r="L191" s="133"/>
      <c r="M191" s="133"/>
      <c r="N191" s="133"/>
      <c r="O191" s="133"/>
      <c r="P191" s="133"/>
      <c r="Q191" s="133"/>
      <c r="R191" s="133"/>
      <c r="S191" s="133"/>
      <c r="T191" s="133"/>
      <c r="U191" s="133"/>
      <c r="V191" s="133"/>
    </row>
    <row r="192" spans="1:22" x14ac:dyDescent="0.25">
      <c r="A192" s="133"/>
      <c r="B192" s="133"/>
      <c r="C192" s="133"/>
      <c r="D192" s="133"/>
      <c r="E192" s="133"/>
      <c r="F192" s="133"/>
      <c r="G192" s="133"/>
      <c r="H192" s="133"/>
      <c r="I192" s="133"/>
      <c r="J192" s="133"/>
      <c r="K192" s="133"/>
      <c r="L192" s="133"/>
      <c r="M192" s="133"/>
      <c r="N192" s="133"/>
      <c r="O192" s="133"/>
      <c r="P192" s="133"/>
      <c r="Q192" s="133"/>
      <c r="R192" s="133"/>
      <c r="S192" s="133"/>
      <c r="T192" s="133"/>
      <c r="U192" s="133"/>
      <c r="V192" s="133"/>
    </row>
    <row r="193" spans="1:22" x14ac:dyDescent="0.25">
      <c r="A193" s="133"/>
      <c r="B193" s="133"/>
      <c r="C193" s="133"/>
      <c r="D193" s="133"/>
      <c r="E193" s="133"/>
      <c r="F193" s="133"/>
      <c r="G193" s="133"/>
      <c r="H193" s="133"/>
      <c r="I193" s="133"/>
      <c r="J193" s="133"/>
      <c r="K193" s="133"/>
      <c r="L193" s="133"/>
      <c r="M193" s="133"/>
      <c r="N193" s="133"/>
      <c r="O193" s="133"/>
      <c r="P193" s="133"/>
      <c r="Q193" s="133"/>
      <c r="R193" s="133"/>
      <c r="S193" s="133"/>
      <c r="T193" s="133"/>
      <c r="U193" s="133"/>
      <c r="V193" s="133"/>
    </row>
    <row r="194" spans="1:22" x14ac:dyDescent="0.25">
      <c r="A194" s="133"/>
      <c r="B194" s="133"/>
      <c r="C194" s="133"/>
      <c r="D194" s="133"/>
      <c r="E194" s="133"/>
      <c r="F194" s="133"/>
      <c r="G194" s="133"/>
      <c r="H194" s="133"/>
      <c r="I194" s="133"/>
      <c r="J194" s="133"/>
      <c r="K194" s="133"/>
      <c r="L194" s="133"/>
      <c r="M194" s="133"/>
      <c r="N194" s="133"/>
      <c r="O194" s="133"/>
      <c r="P194" s="133"/>
      <c r="Q194" s="133"/>
      <c r="R194" s="133"/>
      <c r="S194" s="133"/>
      <c r="T194" s="133"/>
      <c r="U194" s="133"/>
      <c r="V194" s="133"/>
    </row>
    <row r="195" spans="1:22" x14ac:dyDescent="0.25">
      <c r="A195" s="133"/>
      <c r="B195" s="133"/>
      <c r="C195" s="133"/>
      <c r="D195" s="133"/>
      <c r="E195" s="133"/>
      <c r="F195" s="133"/>
      <c r="G195" s="133"/>
      <c r="H195" s="133"/>
      <c r="I195" s="133"/>
      <c r="J195" s="133"/>
      <c r="K195" s="133"/>
      <c r="L195" s="133"/>
      <c r="M195" s="133"/>
      <c r="N195" s="133"/>
      <c r="O195" s="133"/>
      <c r="P195" s="133"/>
      <c r="Q195" s="133"/>
      <c r="R195" s="133"/>
      <c r="S195" s="133"/>
      <c r="T195" s="133"/>
      <c r="U195" s="133"/>
      <c r="V195" s="133"/>
    </row>
    <row r="196" spans="1:22" x14ac:dyDescent="0.25">
      <c r="A196" s="133"/>
      <c r="B196" s="133"/>
      <c r="C196" s="133"/>
      <c r="D196" s="133"/>
      <c r="E196" s="133"/>
      <c r="F196" s="133"/>
      <c r="G196" s="133"/>
      <c r="H196" s="133"/>
      <c r="I196" s="133"/>
      <c r="J196" s="133"/>
      <c r="K196" s="133"/>
      <c r="L196" s="133"/>
      <c r="M196" s="133"/>
      <c r="N196" s="133"/>
      <c r="O196" s="133"/>
      <c r="P196" s="133"/>
      <c r="Q196" s="133"/>
      <c r="R196" s="133"/>
      <c r="S196" s="133"/>
      <c r="T196" s="133"/>
      <c r="U196" s="133"/>
      <c r="V196" s="133"/>
    </row>
    <row r="197" spans="1:22" x14ac:dyDescent="0.25">
      <c r="A197" s="133"/>
      <c r="B197" s="133"/>
      <c r="C197" s="133"/>
      <c r="D197" s="133"/>
      <c r="E197" s="133"/>
      <c r="F197" s="133"/>
      <c r="G197" s="133"/>
      <c r="H197" s="133"/>
      <c r="I197" s="133"/>
      <c r="J197" s="133"/>
      <c r="K197" s="133"/>
      <c r="L197" s="133"/>
      <c r="M197" s="133"/>
      <c r="N197" s="133"/>
      <c r="O197" s="133"/>
      <c r="P197" s="133"/>
      <c r="Q197" s="133"/>
      <c r="R197" s="133"/>
      <c r="S197" s="133"/>
      <c r="T197" s="133"/>
      <c r="U197" s="133"/>
      <c r="V197" s="133"/>
    </row>
    <row r="198" spans="1:22" x14ac:dyDescent="0.25">
      <c r="A198" s="133"/>
      <c r="B198" s="133"/>
      <c r="C198" s="133"/>
      <c r="D198" s="133"/>
      <c r="E198" s="133"/>
      <c r="F198" s="133"/>
      <c r="G198" s="133"/>
      <c r="H198" s="133"/>
      <c r="I198" s="133"/>
      <c r="J198" s="133"/>
      <c r="K198" s="133"/>
      <c r="L198" s="133"/>
      <c r="M198" s="133"/>
      <c r="N198" s="133"/>
      <c r="O198" s="133"/>
      <c r="P198" s="133"/>
      <c r="Q198" s="133"/>
      <c r="R198" s="133"/>
      <c r="S198" s="133"/>
      <c r="T198" s="133"/>
      <c r="U198" s="133"/>
      <c r="V198" s="133"/>
    </row>
    <row r="199" spans="1:22" x14ac:dyDescent="0.25">
      <c r="A199" s="133"/>
      <c r="B199" s="133"/>
      <c r="C199" s="133"/>
      <c r="D199" s="133"/>
      <c r="E199" s="133"/>
      <c r="F199" s="133"/>
      <c r="G199" s="133"/>
      <c r="H199" s="133"/>
      <c r="I199" s="133"/>
      <c r="J199" s="133"/>
      <c r="K199" s="133"/>
      <c r="L199" s="133"/>
      <c r="M199" s="133"/>
      <c r="N199" s="133"/>
      <c r="O199" s="133"/>
      <c r="P199" s="133"/>
      <c r="Q199" s="133"/>
      <c r="R199" s="133"/>
      <c r="S199" s="133"/>
      <c r="T199" s="133"/>
      <c r="U199" s="133"/>
      <c r="V199" s="133"/>
    </row>
    <row r="200" spans="1:22" x14ac:dyDescent="0.25">
      <c r="A200" s="133"/>
      <c r="B200" s="133"/>
      <c r="C200" s="133"/>
      <c r="D200" s="133"/>
      <c r="E200" s="133"/>
      <c r="F200" s="133"/>
      <c r="G200" s="133"/>
      <c r="H200" s="133"/>
      <c r="I200" s="133"/>
      <c r="J200" s="133"/>
      <c r="K200" s="133"/>
      <c r="L200" s="133"/>
      <c r="M200" s="133"/>
      <c r="N200" s="133"/>
      <c r="O200" s="133"/>
      <c r="P200" s="133"/>
      <c r="Q200" s="133"/>
      <c r="R200" s="133"/>
      <c r="S200" s="133"/>
      <c r="T200" s="133"/>
      <c r="U200" s="133"/>
      <c r="V200" s="133"/>
    </row>
    <row r="201" spans="1:22" x14ac:dyDescent="0.25">
      <c r="A201" s="133"/>
      <c r="B201" s="133"/>
      <c r="C201" s="133"/>
      <c r="D201" s="133"/>
      <c r="E201" s="133"/>
      <c r="F201" s="133"/>
      <c r="G201" s="133"/>
      <c r="H201" s="133"/>
      <c r="I201" s="133"/>
      <c r="J201" s="133"/>
      <c r="K201" s="133"/>
      <c r="L201" s="133"/>
      <c r="M201" s="133"/>
      <c r="N201" s="133"/>
      <c r="O201" s="133"/>
      <c r="P201" s="133"/>
      <c r="Q201" s="133"/>
      <c r="R201" s="133"/>
      <c r="S201" s="133"/>
      <c r="T201" s="133"/>
      <c r="U201" s="133"/>
      <c r="V201" s="133"/>
    </row>
    <row r="202" spans="1:22" x14ac:dyDescent="0.25">
      <c r="A202" s="133"/>
      <c r="B202" s="133"/>
      <c r="C202" s="133"/>
      <c r="D202" s="133"/>
      <c r="E202" s="133"/>
      <c r="F202" s="133"/>
      <c r="G202" s="133"/>
      <c r="H202" s="133"/>
      <c r="I202" s="133"/>
      <c r="J202" s="133"/>
      <c r="K202" s="133"/>
      <c r="L202" s="133"/>
      <c r="M202" s="133"/>
      <c r="N202" s="133"/>
      <c r="O202" s="133"/>
      <c r="P202" s="133"/>
      <c r="Q202" s="133"/>
      <c r="R202" s="133"/>
      <c r="S202" s="133"/>
      <c r="T202" s="133"/>
      <c r="U202" s="133"/>
      <c r="V202" s="133"/>
    </row>
    <row r="203" spans="1:22" x14ac:dyDescent="0.25">
      <c r="A203" s="133"/>
      <c r="B203" s="133"/>
      <c r="C203" s="133"/>
      <c r="D203" s="133"/>
      <c r="E203" s="133"/>
      <c r="F203" s="133"/>
      <c r="G203" s="133"/>
      <c r="H203" s="133"/>
      <c r="I203" s="133"/>
      <c r="J203" s="133"/>
      <c r="K203" s="133"/>
      <c r="L203" s="133"/>
      <c r="M203" s="133"/>
      <c r="N203" s="133"/>
      <c r="O203" s="133"/>
      <c r="P203" s="133"/>
      <c r="Q203" s="133"/>
      <c r="R203" s="133"/>
      <c r="S203" s="133"/>
      <c r="T203" s="133"/>
      <c r="U203" s="133"/>
      <c r="V203" s="133"/>
    </row>
    <row r="204" spans="1:22" x14ac:dyDescent="0.25">
      <c r="A204" s="133"/>
      <c r="B204" s="133"/>
      <c r="C204" s="133"/>
      <c r="D204" s="133"/>
      <c r="E204" s="133"/>
      <c r="F204" s="133"/>
      <c r="G204" s="133"/>
      <c r="H204" s="133"/>
      <c r="I204" s="133"/>
      <c r="J204" s="133"/>
      <c r="K204" s="133"/>
      <c r="L204" s="133"/>
      <c r="M204" s="133"/>
      <c r="N204" s="133"/>
      <c r="O204" s="133"/>
      <c r="P204" s="133"/>
      <c r="Q204" s="133"/>
      <c r="R204" s="133"/>
      <c r="S204" s="133"/>
      <c r="T204" s="133"/>
      <c r="U204" s="133"/>
      <c r="V204" s="133"/>
    </row>
    <row r="205" spans="1:22" x14ac:dyDescent="0.25">
      <c r="A205" s="133"/>
      <c r="B205" s="133"/>
      <c r="C205" s="133"/>
      <c r="D205" s="133"/>
      <c r="E205" s="133"/>
      <c r="F205" s="133"/>
      <c r="G205" s="133"/>
      <c r="H205" s="133"/>
      <c r="I205" s="133"/>
      <c r="J205" s="133"/>
      <c r="K205" s="133"/>
      <c r="L205" s="133"/>
      <c r="M205" s="133"/>
      <c r="N205" s="133"/>
      <c r="O205" s="133"/>
      <c r="P205" s="133"/>
      <c r="Q205" s="133"/>
      <c r="R205" s="133"/>
      <c r="S205" s="133"/>
      <c r="T205" s="133"/>
      <c r="U205" s="133"/>
      <c r="V205" s="133"/>
    </row>
    <row r="206" spans="1:22" x14ac:dyDescent="0.25">
      <c r="A206" s="133"/>
      <c r="B206" s="133"/>
      <c r="C206" s="133"/>
      <c r="D206" s="133"/>
      <c r="E206" s="133"/>
      <c r="F206" s="133"/>
      <c r="G206" s="133"/>
      <c r="H206" s="133"/>
      <c r="I206" s="133"/>
      <c r="J206" s="133"/>
      <c r="K206" s="133"/>
      <c r="L206" s="133"/>
      <c r="M206" s="133"/>
      <c r="N206" s="133"/>
      <c r="O206" s="133"/>
      <c r="P206" s="133"/>
      <c r="Q206" s="133"/>
      <c r="R206" s="133"/>
      <c r="S206" s="133"/>
      <c r="T206" s="133"/>
      <c r="U206" s="133"/>
      <c r="V206" s="133"/>
    </row>
    <row r="207" spans="1:22" x14ac:dyDescent="0.25">
      <c r="A207" s="133"/>
      <c r="B207" s="133"/>
      <c r="C207" s="133"/>
      <c r="D207" s="133"/>
      <c r="E207" s="133"/>
      <c r="F207" s="133"/>
      <c r="G207" s="133"/>
      <c r="H207" s="133"/>
      <c r="I207" s="133"/>
      <c r="J207" s="133"/>
      <c r="K207" s="133"/>
      <c r="L207" s="133"/>
      <c r="M207" s="133"/>
      <c r="N207" s="133"/>
      <c r="O207" s="133"/>
      <c r="P207" s="133"/>
      <c r="Q207" s="133"/>
      <c r="R207" s="133"/>
      <c r="S207" s="133"/>
      <c r="T207" s="133"/>
      <c r="U207" s="133"/>
      <c r="V207" s="133"/>
    </row>
    <row r="208" spans="1:22" x14ac:dyDescent="0.25">
      <c r="A208" s="133"/>
      <c r="B208" s="133"/>
      <c r="C208" s="133"/>
      <c r="D208" s="133"/>
      <c r="E208" s="133"/>
      <c r="F208" s="133"/>
      <c r="G208" s="133"/>
      <c r="H208" s="133"/>
      <c r="I208" s="133"/>
      <c r="J208" s="133"/>
      <c r="K208" s="133"/>
      <c r="L208" s="133"/>
      <c r="M208" s="133"/>
      <c r="N208" s="133"/>
      <c r="O208" s="133"/>
      <c r="P208" s="133"/>
      <c r="Q208" s="133"/>
      <c r="R208" s="133"/>
      <c r="S208" s="133"/>
      <c r="T208" s="133"/>
      <c r="U208" s="133"/>
      <c r="V208" s="133"/>
    </row>
    <row r="209" spans="1:22" x14ac:dyDescent="0.25">
      <c r="A209" s="133"/>
      <c r="B209" s="133"/>
      <c r="C209" s="133"/>
      <c r="D209" s="133"/>
      <c r="E209" s="133"/>
      <c r="F209" s="133"/>
      <c r="G209" s="133"/>
      <c r="H209" s="133"/>
      <c r="I209" s="133"/>
      <c r="J209" s="133"/>
      <c r="K209" s="133"/>
      <c r="L209" s="133"/>
      <c r="M209" s="133"/>
      <c r="N209" s="133"/>
      <c r="O209" s="133"/>
      <c r="P209" s="133"/>
      <c r="Q209" s="133"/>
      <c r="R209" s="133"/>
      <c r="S209" s="133"/>
      <c r="T209" s="133"/>
      <c r="U209" s="133"/>
      <c r="V209" s="133"/>
    </row>
    <row r="210" spans="1:22" x14ac:dyDescent="0.25">
      <c r="A210" s="133"/>
      <c r="B210" s="133"/>
      <c r="C210" s="133"/>
      <c r="D210" s="133"/>
      <c r="E210" s="133"/>
      <c r="F210" s="133"/>
      <c r="G210" s="133"/>
      <c r="H210" s="133"/>
      <c r="I210" s="133"/>
      <c r="J210" s="133"/>
      <c r="K210" s="133"/>
      <c r="L210" s="133"/>
      <c r="M210" s="133"/>
      <c r="N210" s="133"/>
      <c r="O210" s="133"/>
      <c r="P210" s="133"/>
      <c r="Q210" s="133"/>
      <c r="R210" s="133"/>
      <c r="S210" s="133"/>
      <c r="T210" s="133"/>
      <c r="U210" s="133"/>
      <c r="V210" s="133"/>
    </row>
    <row r="211" spans="1:22" x14ac:dyDescent="0.25">
      <c r="A211" s="133"/>
      <c r="B211" s="133"/>
      <c r="C211" s="133"/>
      <c r="D211" s="133"/>
      <c r="E211" s="133"/>
      <c r="F211" s="133"/>
      <c r="G211" s="133"/>
      <c r="H211" s="133"/>
      <c r="I211" s="133"/>
      <c r="J211" s="133"/>
      <c r="K211" s="133"/>
      <c r="L211" s="133"/>
      <c r="M211" s="133"/>
      <c r="N211" s="133"/>
      <c r="O211" s="133"/>
      <c r="P211" s="133"/>
      <c r="Q211" s="133"/>
      <c r="R211" s="133"/>
      <c r="S211" s="133"/>
      <c r="T211" s="133"/>
      <c r="U211" s="133"/>
      <c r="V211" s="133"/>
    </row>
    <row r="212" spans="1:22" x14ac:dyDescent="0.25">
      <c r="A212" s="133"/>
      <c r="B212" s="133"/>
      <c r="C212" s="133"/>
      <c r="D212" s="133"/>
      <c r="E212" s="133"/>
      <c r="F212" s="133"/>
      <c r="G212" s="133"/>
      <c r="H212" s="133"/>
      <c r="I212" s="133"/>
      <c r="J212" s="133"/>
      <c r="K212" s="133"/>
      <c r="L212" s="133"/>
      <c r="M212" s="133"/>
      <c r="N212" s="133"/>
      <c r="O212" s="133"/>
      <c r="P212" s="133"/>
      <c r="Q212" s="133"/>
      <c r="R212" s="133"/>
      <c r="S212" s="133"/>
      <c r="T212" s="133"/>
      <c r="U212" s="133"/>
      <c r="V212" s="133"/>
    </row>
    <row r="213" spans="1:22" x14ac:dyDescent="0.25">
      <c r="A213" s="133"/>
      <c r="B213" s="133"/>
      <c r="C213" s="133"/>
      <c r="D213" s="133"/>
      <c r="E213" s="133"/>
      <c r="F213" s="133"/>
      <c r="G213" s="133"/>
      <c r="H213" s="133"/>
      <c r="I213" s="133"/>
      <c r="J213" s="133"/>
      <c r="K213" s="133"/>
      <c r="L213" s="133"/>
      <c r="M213" s="133"/>
      <c r="N213" s="133"/>
      <c r="O213" s="133"/>
      <c r="P213" s="133"/>
      <c r="Q213" s="133"/>
      <c r="R213" s="133"/>
      <c r="S213" s="133"/>
      <c r="T213" s="133"/>
      <c r="U213" s="133"/>
      <c r="V213" s="133"/>
    </row>
    <row r="214" spans="1:22" x14ac:dyDescent="0.25">
      <c r="A214" s="133"/>
      <c r="B214" s="133"/>
      <c r="C214" s="133"/>
      <c r="D214" s="133"/>
      <c r="E214" s="133"/>
      <c r="F214" s="133"/>
      <c r="G214" s="133"/>
      <c r="H214" s="133"/>
      <c r="I214" s="133"/>
      <c r="J214" s="133"/>
      <c r="K214" s="133"/>
      <c r="L214" s="133"/>
      <c r="M214" s="133"/>
      <c r="N214" s="133"/>
      <c r="O214" s="133"/>
      <c r="P214" s="133"/>
      <c r="Q214" s="133"/>
      <c r="R214" s="133"/>
      <c r="S214" s="133"/>
      <c r="T214" s="133"/>
      <c r="U214" s="133"/>
      <c r="V214" s="133"/>
    </row>
    <row r="215" spans="1:22" x14ac:dyDescent="0.25">
      <c r="A215" s="133"/>
      <c r="B215" s="133"/>
      <c r="C215" s="133"/>
      <c r="D215" s="133"/>
      <c r="E215" s="133"/>
      <c r="F215" s="133"/>
      <c r="G215" s="133"/>
      <c r="H215" s="133"/>
      <c r="I215" s="133"/>
      <c r="J215" s="133"/>
      <c r="K215" s="133"/>
      <c r="L215" s="133"/>
      <c r="M215" s="133"/>
      <c r="N215" s="133"/>
      <c r="O215" s="133"/>
      <c r="P215" s="133"/>
      <c r="Q215" s="133"/>
      <c r="R215" s="133"/>
      <c r="S215" s="133"/>
      <c r="T215" s="133"/>
      <c r="U215" s="133"/>
      <c r="V215" s="133"/>
    </row>
    <row r="216" spans="1:22" x14ac:dyDescent="0.25">
      <c r="A216" s="133"/>
      <c r="B216" s="133"/>
      <c r="C216" s="133"/>
      <c r="D216" s="133"/>
      <c r="E216" s="133"/>
      <c r="F216" s="133"/>
      <c r="G216" s="133"/>
      <c r="H216" s="133"/>
      <c r="I216" s="133"/>
      <c r="J216" s="133"/>
      <c r="K216" s="133"/>
      <c r="L216" s="133"/>
      <c r="M216" s="133"/>
      <c r="N216" s="133"/>
      <c r="O216" s="133"/>
      <c r="P216" s="133"/>
      <c r="Q216" s="133"/>
      <c r="R216" s="133"/>
      <c r="S216" s="133"/>
      <c r="T216" s="133"/>
      <c r="U216" s="133"/>
      <c r="V216" s="133"/>
    </row>
    <row r="217" spans="1:22" x14ac:dyDescent="0.25">
      <c r="A217" s="133"/>
      <c r="B217" s="133"/>
      <c r="C217" s="133"/>
      <c r="D217" s="133"/>
      <c r="E217" s="133"/>
      <c r="F217" s="133"/>
      <c r="G217" s="133"/>
      <c r="H217" s="133"/>
      <c r="I217" s="133"/>
      <c r="J217" s="133"/>
      <c r="K217" s="133"/>
      <c r="L217" s="133"/>
      <c r="M217" s="133"/>
      <c r="N217" s="133"/>
      <c r="O217" s="133"/>
      <c r="P217" s="133"/>
      <c r="Q217" s="133"/>
      <c r="R217" s="133"/>
      <c r="S217" s="133"/>
      <c r="T217" s="133"/>
      <c r="U217" s="133"/>
      <c r="V217" s="133"/>
    </row>
    <row r="218" spans="1:22" x14ac:dyDescent="0.25">
      <c r="A218" s="133"/>
      <c r="B218" s="133"/>
      <c r="C218" s="133"/>
      <c r="D218" s="133"/>
      <c r="E218" s="133"/>
      <c r="F218" s="133"/>
      <c r="G218" s="133"/>
      <c r="H218" s="133"/>
      <c r="I218" s="133"/>
      <c r="J218" s="133"/>
      <c r="K218" s="133"/>
      <c r="L218" s="133"/>
      <c r="M218" s="133"/>
      <c r="N218" s="133"/>
      <c r="O218" s="133"/>
      <c r="P218" s="133"/>
      <c r="Q218" s="133"/>
      <c r="R218" s="133"/>
      <c r="S218" s="133"/>
      <c r="T218" s="133"/>
      <c r="U218" s="133"/>
      <c r="V218" s="133"/>
    </row>
    <row r="219" spans="1:22" x14ac:dyDescent="0.25">
      <c r="A219" s="133"/>
      <c r="B219" s="133"/>
      <c r="C219" s="133"/>
      <c r="D219" s="133"/>
      <c r="E219" s="133"/>
      <c r="F219" s="133"/>
      <c r="G219" s="133"/>
      <c r="H219" s="133"/>
      <c r="I219" s="133"/>
      <c r="J219" s="133"/>
      <c r="K219" s="133"/>
      <c r="L219" s="133"/>
      <c r="M219" s="133"/>
      <c r="N219" s="133"/>
      <c r="O219" s="133"/>
      <c r="P219" s="133"/>
      <c r="Q219" s="133"/>
      <c r="R219" s="133"/>
      <c r="S219" s="133"/>
      <c r="T219" s="133"/>
      <c r="U219" s="133"/>
      <c r="V219" s="133"/>
    </row>
    <row r="220" spans="1:22" x14ac:dyDescent="0.25">
      <c r="A220" s="133"/>
      <c r="B220" s="133"/>
      <c r="C220" s="133"/>
      <c r="D220" s="133"/>
      <c r="E220" s="133"/>
      <c r="F220" s="133"/>
      <c r="G220" s="133"/>
      <c r="H220" s="133"/>
      <c r="I220" s="133"/>
      <c r="J220" s="133"/>
      <c r="K220" s="133"/>
      <c r="L220" s="133"/>
      <c r="M220" s="133"/>
      <c r="N220" s="133"/>
      <c r="O220" s="133"/>
      <c r="P220" s="133"/>
      <c r="Q220" s="133"/>
      <c r="R220" s="133"/>
      <c r="S220" s="133"/>
      <c r="T220" s="133"/>
      <c r="U220" s="133"/>
      <c r="V220" s="133"/>
    </row>
    <row r="221" spans="1:22" x14ac:dyDescent="0.25">
      <c r="A221" s="133"/>
      <c r="B221" s="133"/>
      <c r="C221" s="133"/>
      <c r="D221" s="133"/>
      <c r="E221" s="133"/>
      <c r="F221" s="133"/>
      <c r="G221" s="133"/>
      <c r="H221" s="133"/>
      <c r="I221" s="133"/>
      <c r="J221" s="133"/>
      <c r="K221" s="133"/>
      <c r="L221" s="133"/>
      <c r="M221" s="133"/>
      <c r="N221" s="133"/>
      <c r="O221" s="133"/>
      <c r="P221" s="133"/>
      <c r="Q221" s="133"/>
      <c r="R221" s="133"/>
      <c r="S221" s="133"/>
      <c r="T221" s="133"/>
      <c r="U221" s="133"/>
      <c r="V221" s="133"/>
    </row>
    <row r="222" spans="1:22" x14ac:dyDescent="0.25">
      <c r="A222" s="133"/>
      <c r="B222" s="133"/>
      <c r="C222" s="133"/>
      <c r="D222" s="133"/>
      <c r="E222" s="133"/>
      <c r="F222" s="133"/>
      <c r="G222" s="133"/>
      <c r="H222" s="133"/>
      <c r="I222" s="133"/>
      <c r="J222" s="133"/>
      <c r="K222" s="133"/>
      <c r="L222" s="133"/>
      <c r="M222" s="133"/>
      <c r="N222" s="133"/>
      <c r="O222" s="133"/>
      <c r="P222" s="133"/>
      <c r="Q222" s="133"/>
      <c r="R222" s="133"/>
      <c r="S222" s="133"/>
      <c r="T222" s="133"/>
      <c r="U222" s="133"/>
      <c r="V222" s="133"/>
    </row>
    <row r="223" spans="1:22" x14ac:dyDescent="0.25">
      <c r="A223" s="133"/>
      <c r="B223" s="133"/>
      <c r="C223" s="133"/>
      <c r="D223" s="133"/>
      <c r="E223" s="133"/>
      <c r="F223" s="133"/>
      <c r="G223" s="133"/>
      <c r="H223" s="133"/>
      <c r="I223" s="133"/>
      <c r="J223" s="133"/>
      <c r="K223" s="133"/>
      <c r="L223" s="133"/>
      <c r="M223" s="133"/>
      <c r="N223" s="133"/>
      <c r="O223" s="133"/>
      <c r="P223" s="133"/>
      <c r="Q223" s="133"/>
      <c r="R223" s="133"/>
      <c r="S223" s="133"/>
      <c r="T223" s="133"/>
      <c r="U223" s="133"/>
      <c r="V223" s="133"/>
    </row>
    <row r="224" spans="1:22" x14ac:dyDescent="0.25">
      <c r="A224" s="133"/>
      <c r="B224" s="133"/>
      <c r="C224" s="133"/>
      <c r="D224" s="133"/>
      <c r="E224" s="133"/>
      <c r="F224" s="133"/>
      <c r="G224" s="133"/>
      <c r="H224" s="133"/>
      <c r="I224" s="133"/>
      <c r="J224" s="133"/>
      <c r="K224" s="133"/>
      <c r="L224" s="133"/>
      <c r="M224" s="133"/>
      <c r="N224" s="133"/>
      <c r="O224" s="133"/>
      <c r="P224" s="133"/>
      <c r="Q224" s="133"/>
      <c r="R224" s="133"/>
      <c r="S224" s="133"/>
      <c r="T224" s="133"/>
      <c r="U224" s="133"/>
      <c r="V224" s="133"/>
    </row>
    <row r="225" spans="1:22" x14ac:dyDescent="0.25">
      <c r="A225" s="133"/>
      <c r="B225" s="133"/>
      <c r="C225" s="133"/>
      <c r="D225" s="133"/>
      <c r="E225" s="133"/>
      <c r="F225" s="133"/>
      <c r="G225" s="133"/>
      <c r="H225" s="133"/>
      <c r="I225" s="133"/>
      <c r="J225" s="133"/>
      <c r="K225" s="133"/>
      <c r="L225" s="133"/>
      <c r="M225" s="133"/>
      <c r="N225" s="133"/>
      <c r="O225" s="133"/>
      <c r="P225" s="133"/>
      <c r="Q225" s="133"/>
      <c r="R225" s="133"/>
      <c r="S225" s="133"/>
      <c r="T225" s="133"/>
      <c r="U225" s="133"/>
      <c r="V225" s="133"/>
    </row>
    <row r="226" spans="1:22" x14ac:dyDescent="0.25">
      <c r="A226" s="133"/>
      <c r="B226" s="133"/>
      <c r="C226" s="133"/>
      <c r="D226" s="133"/>
      <c r="E226" s="133"/>
      <c r="F226" s="133"/>
      <c r="G226" s="133"/>
      <c r="H226" s="133"/>
      <c r="I226" s="133"/>
      <c r="J226" s="133"/>
      <c r="K226" s="133"/>
      <c r="L226" s="133"/>
      <c r="M226" s="133"/>
      <c r="N226" s="133"/>
      <c r="O226" s="133"/>
      <c r="P226" s="133"/>
      <c r="Q226" s="133"/>
      <c r="R226" s="133"/>
      <c r="S226" s="133"/>
      <c r="T226" s="133"/>
      <c r="U226" s="133"/>
      <c r="V226" s="133"/>
    </row>
    <row r="227" spans="1:22" x14ac:dyDescent="0.25">
      <c r="A227" s="133"/>
      <c r="B227" s="133"/>
      <c r="C227" s="133"/>
      <c r="D227" s="133"/>
      <c r="E227" s="133"/>
      <c r="F227" s="133"/>
      <c r="G227" s="133"/>
      <c r="H227" s="133"/>
      <c r="I227" s="133"/>
      <c r="J227" s="133"/>
      <c r="K227" s="133"/>
      <c r="L227" s="133"/>
      <c r="M227" s="133"/>
      <c r="N227" s="133"/>
      <c r="O227" s="133"/>
      <c r="P227" s="133"/>
      <c r="Q227" s="133"/>
      <c r="R227" s="133"/>
      <c r="S227" s="133"/>
      <c r="T227" s="133"/>
      <c r="U227" s="133"/>
      <c r="V227" s="133"/>
    </row>
    <row r="228" spans="1:22" x14ac:dyDescent="0.25">
      <c r="A228" s="133"/>
      <c r="B228" s="133"/>
      <c r="C228" s="133"/>
      <c r="D228" s="133"/>
      <c r="E228" s="133"/>
      <c r="F228" s="133"/>
      <c r="G228" s="133"/>
      <c r="H228" s="133"/>
      <c r="I228" s="133"/>
      <c r="J228" s="133"/>
      <c r="K228" s="133"/>
      <c r="L228" s="133"/>
      <c r="M228" s="133"/>
      <c r="N228" s="133"/>
      <c r="O228" s="133"/>
      <c r="P228" s="133"/>
      <c r="Q228" s="133"/>
      <c r="R228" s="133"/>
      <c r="S228" s="133"/>
      <c r="T228" s="133"/>
      <c r="U228" s="133"/>
      <c r="V228" s="133"/>
    </row>
    <row r="229" spans="1:22" x14ac:dyDescent="0.25">
      <c r="A229" s="133"/>
      <c r="B229" s="133"/>
      <c r="C229" s="133"/>
      <c r="D229" s="133"/>
      <c r="E229" s="133"/>
      <c r="F229" s="133"/>
      <c r="G229" s="133"/>
      <c r="H229" s="133"/>
      <c r="I229" s="133"/>
      <c r="J229" s="133"/>
      <c r="K229" s="133"/>
      <c r="L229" s="133"/>
      <c r="M229" s="133"/>
      <c r="N229" s="133"/>
      <c r="O229" s="133"/>
      <c r="P229" s="133"/>
      <c r="Q229" s="133"/>
      <c r="R229" s="133"/>
      <c r="S229" s="133"/>
      <c r="T229" s="133"/>
      <c r="U229" s="133"/>
      <c r="V229" s="133"/>
    </row>
    <row r="230" spans="1:22" x14ac:dyDescent="0.25">
      <c r="A230" s="133"/>
      <c r="B230" s="133"/>
      <c r="C230" s="133"/>
      <c r="D230" s="133"/>
      <c r="E230" s="133"/>
      <c r="F230" s="133"/>
      <c r="G230" s="133"/>
      <c r="H230" s="133"/>
      <c r="I230" s="133"/>
      <c r="J230" s="133"/>
      <c r="K230" s="133"/>
      <c r="L230" s="133"/>
      <c r="M230" s="133"/>
      <c r="N230" s="133"/>
      <c r="O230" s="133"/>
      <c r="P230" s="133"/>
      <c r="Q230" s="133"/>
      <c r="R230" s="133"/>
      <c r="S230" s="133"/>
      <c r="T230" s="133"/>
      <c r="U230" s="133"/>
      <c r="V230" s="133"/>
    </row>
    <row r="231" spans="1:22" x14ac:dyDescent="0.25">
      <c r="A231" s="133"/>
      <c r="B231" s="133"/>
      <c r="C231" s="133"/>
      <c r="D231" s="133"/>
      <c r="E231" s="133"/>
      <c r="F231" s="133"/>
      <c r="G231" s="133"/>
      <c r="H231" s="133"/>
      <c r="I231" s="133"/>
      <c r="J231" s="133"/>
      <c r="K231" s="133"/>
      <c r="L231" s="133"/>
      <c r="M231" s="133"/>
      <c r="N231" s="133"/>
      <c r="O231" s="133"/>
      <c r="P231" s="133"/>
      <c r="Q231" s="133"/>
      <c r="R231" s="133"/>
      <c r="S231" s="133"/>
      <c r="T231" s="133"/>
      <c r="U231" s="133"/>
      <c r="V231" s="133"/>
    </row>
    <row r="232" spans="1:22" x14ac:dyDescent="0.25">
      <c r="A232" s="133"/>
      <c r="B232" s="133"/>
      <c r="C232" s="133"/>
      <c r="D232" s="133"/>
      <c r="E232" s="133"/>
      <c r="F232" s="133"/>
      <c r="G232" s="133"/>
      <c r="H232" s="133"/>
      <c r="I232" s="133"/>
      <c r="J232" s="133"/>
      <c r="K232" s="133"/>
      <c r="L232" s="133"/>
      <c r="M232" s="133"/>
      <c r="N232" s="133"/>
      <c r="O232" s="133"/>
      <c r="P232" s="133"/>
      <c r="Q232" s="133"/>
      <c r="R232" s="133"/>
      <c r="S232" s="133"/>
      <c r="T232" s="133"/>
      <c r="U232" s="133"/>
      <c r="V232" s="133"/>
    </row>
    <row r="233" spans="1:22" x14ac:dyDescent="0.25">
      <c r="A233" s="133"/>
      <c r="B233" s="133"/>
      <c r="C233" s="133"/>
      <c r="D233" s="133"/>
      <c r="E233" s="133"/>
      <c r="F233" s="133"/>
      <c r="G233" s="133"/>
      <c r="H233" s="133"/>
      <c r="I233" s="133"/>
      <c r="J233" s="133"/>
      <c r="K233" s="133"/>
      <c r="L233" s="133"/>
      <c r="M233" s="133"/>
      <c r="N233" s="133"/>
      <c r="O233" s="133"/>
      <c r="P233" s="133"/>
      <c r="Q233" s="133"/>
      <c r="R233" s="133"/>
      <c r="S233" s="133"/>
      <c r="T233" s="133"/>
      <c r="U233" s="133"/>
      <c r="V233" s="133"/>
    </row>
    <row r="234" spans="1:22" x14ac:dyDescent="0.25">
      <c r="A234" s="133"/>
      <c r="B234" s="133"/>
      <c r="C234" s="133"/>
      <c r="D234" s="133"/>
      <c r="E234" s="133"/>
      <c r="F234" s="133"/>
      <c r="G234" s="133"/>
      <c r="H234" s="133"/>
      <c r="I234" s="133"/>
      <c r="J234" s="133"/>
      <c r="K234" s="133"/>
      <c r="L234" s="133"/>
      <c r="M234" s="133"/>
      <c r="N234" s="133"/>
      <c r="O234" s="133"/>
      <c r="P234" s="133"/>
      <c r="Q234" s="133"/>
      <c r="R234" s="133"/>
      <c r="S234" s="133"/>
      <c r="T234" s="133"/>
      <c r="U234" s="133"/>
      <c r="V234" s="133"/>
    </row>
    <row r="235" spans="1:22" x14ac:dyDescent="0.25">
      <c r="A235" s="133"/>
      <c r="B235" s="133"/>
      <c r="C235" s="133"/>
      <c r="D235" s="133"/>
      <c r="E235" s="133"/>
      <c r="F235" s="133"/>
      <c r="G235" s="133"/>
      <c r="H235" s="133"/>
      <c r="I235" s="133"/>
      <c r="J235" s="133"/>
      <c r="K235" s="133"/>
      <c r="L235" s="133"/>
      <c r="M235" s="133"/>
      <c r="N235" s="133"/>
      <c r="O235" s="133"/>
      <c r="P235" s="133"/>
      <c r="Q235" s="133"/>
      <c r="R235" s="133"/>
      <c r="S235" s="133"/>
      <c r="T235" s="133"/>
      <c r="U235" s="133"/>
      <c r="V235" s="133"/>
    </row>
    <row r="236" spans="1:22" x14ac:dyDescent="0.25">
      <c r="A236" s="133"/>
      <c r="B236" s="133"/>
      <c r="C236" s="133"/>
      <c r="D236" s="133"/>
      <c r="E236" s="133"/>
      <c r="F236" s="133"/>
      <c r="G236" s="133"/>
      <c r="H236" s="133"/>
      <c r="I236" s="133"/>
      <c r="J236" s="133"/>
      <c r="K236" s="133"/>
      <c r="L236" s="133"/>
      <c r="M236" s="133"/>
      <c r="N236" s="133"/>
      <c r="O236" s="133"/>
      <c r="P236" s="133"/>
      <c r="Q236" s="133"/>
      <c r="R236" s="133"/>
      <c r="S236" s="133"/>
      <c r="T236" s="133"/>
      <c r="U236" s="133"/>
      <c r="V236" s="133"/>
    </row>
    <row r="237" spans="1:22" x14ac:dyDescent="0.25">
      <c r="A237" s="133"/>
      <c r="B237" s="133"/>
      <c r="C237" s="133"/>
      <c r="D237" s="133"/>
      <c r="E237" s="133"/>
      <c r="F237" s="133"/>
      <c r="G237" s="133"/>
      <c r="H237" s="133"/>
      <c r="I237" s="133"/>
      <c r="J237" s="133"/>
      <c r="K237" s="133"/>
      <c r="L237" s="133"/>
      <c r="M237" s="133"/>
      <c r="N237" s="133"/>
      <c r="O237" s="133"/>
      <c r="P237" s="133"/>
      <c r="Q237" s="133"/>
      <c r="R237" s="133"/>
      <c r="S237" s="133"/>
      <c r="T237" s="133"/>
      <c r="U237" s="133"/>
      <c r="V237" s="133"/>
    </row>
    <row r="238" spans="1:22" x14ac:dyDescent="0.25">
      <c r="A238" s="133"/>
      <c r="B238" s="133"/>
      <c r="C238" s="133"/>
      <c r="D238" s="133"/>
      <c r="E238" s="133"/>
      <c r="F238" s="133"/>
      <c r="G238" s="133"/>
      <c r="H238" s="133"/>
      <c r="I238" s="133"/>
      <c r="J238" s="133"/>
      <c r="K238" s="133"/>
      <c r="L238" s="133"/>
      <c r="M238" s="133"/>
      <c r="N238" s="133"/>
      <c r="O238" s="133"/>
      <c r="P238" s="133"/>
      <c r="Q238" s="133"/>
      <c r="R238" s="133"/>
      <c r="S238" s="133"/>
      <c r="T238" s="133"/>
      <c r="U238" s="133"/>
      <c r="V238" s="133"/>
    </row>
    <row r="239" spans="1:22" x14ac:dyDescent="0.25">
      <c r="A239" s="133"/>
      <c r="B239" s="133"/>
      <c r="C239" s="133"/>
      <c r="D239" s="133"/>
      <c r="E239" s="133"/>
      <c r="F239" s="133"/>
      <c r="G239" s="133"/>
      <c r="H239" s="133"/>
      <c r="I239" s="133"/>
      <c r="J239" s="133"/>
      <c r="K239" s="133"/>
      <c r="L239" s="133"/>
      <c r="M239" s="133"/>
      <c r="N239" s="133"/>
      <c r="O239" s="133"/>
      <c r="P239" s="133"/>
      <c r="Q239" s="133"/>
      <c r="R239" s="133"/>
      <c r="S239" s="133"/>
      <c r="T239" s="133"/>
      <c r="U239" s="133"/>
      <c r="V239" s="133"/>
    </row>
    <row r="240" spans="1:22" x14ac:dyDescent="0.25">
      <c r="A240" s="133"/>
      <c r="B240" s="133"/>
      <c r="C240" s="133"/>
      <c r="D240" s="133"/>
      <c r="E240" s="133"/>
      <c r="F240" s="133"/>
      <c r="G240" s="133"/>
      <c r="H240" s="133"/>
      <c r="I240" s="133"/>
      <c r="J240" s="133"/>
      <c r="K240" s="133"/>
      <c r="L240" s="133"/>
      <c r="M240" s="133"/>
      <c r="N240" s="133"/>
      <c r="O240" s="133"/>
      <c r="P240" s="133"/>
      <c r="Q240" s="133"/>
      <c r="R240" s="133"/>
      <c r="S240" s="133"/>
      <c r="T240" s="133"/>
      <c r="U240" s="133"/>
      <c r="V240" s="133"/>
    </row>
    <row r="241" spans="1:22" x14ac:dyDescent="0.25">
      <c r="A241" s="133"/>
      <c r="B241" s="133"/>
      <c r="C241" s="133"/>
      <c r="D241" s="133"/>
      <c r="E241" s="133"/>
      <c r="F241" s="133"/>
      <c r="G241" s="133"/>
      <c r="H241" s="133"/>
      <c r="I241" s="133"/>
      <c r="J241" s="133"/>
      <c r="K241" s="133"/>
      <c r="L241" s="133"/>
      <c r="M241" s="133"/>
      <c r="N241" s="133"/>
      <c r="O241" s="133"/>
      <c r="P241" s="133"/>
      <c r="Q241" s="133"/>
      <c r="R241" s="133"/>
      <c r="S241" s="133"/>
      <c r="T241" s="133"/>
      <c r="U241" s="133"/>
      <c r="V241" s="133"/>
    </row>
    <row r="242" spans="1:22" x14ac:dyDescent="0.25">
      <c r="A242" s="133"/>
      <c r="B242" s="133"/>
      <c r="C242" s="133"/>
      <c r="D242" s="133"/>
      <c r="E242" s="133"/>
      <c r="F242" s="133"/>
      <c r="G242" s="133"/>
      <c r="H242" s="133"/>
      <c r="I242" s="133"/>
      <c r="J242" s="133"/>
      <c r="K242" s="133"/>
      <c r="L242" s="133"/>
      <c r="M242" s="133"/>
      <c r="N242" s="133"/>
      <c r="O242" s="133"/>
      <c r="P242" s="133"/>
      <c r="Q242" s="133"/>
      <c r="R242" s="133"/>
      <c r="S242" s="133"/>
      <c r="T242" s="133"/>
      <c r="U242" s="133"/>
      <c r="V242" s="133"/>
    </row>
    <row r="243" spans="1:22" x14ac:dyDescent="0.25">
      <c r="A243" s="133"/>
      <c r="B243" s="133"/>
      <c r="C243" s="133"/>
      <c r="D243" s="133"/>
      <c r="E243" s="133"/>
      <c r="F243" s="133"/>
      <c r="G243" s="133"/>
      <c r="H243" s="133"/>
      <c r="I243" s="133"/>
      <c r="J243" s="133"/>
      <c r="K243" s="133"/>
      <c r="L243" s="133"/>
      <c r="M243" s="133"/>
      <c r="N243" s="133"/>
      <c r="O243" s="133"/>
      <c r="P243" s="133"/>
      <c r="Q243" s="133"/>
      <c r="R243" s="133"/>
      <c r="S243" s="133"/>
      <c r="T243" s="133"/>
      <c r="U243" s="133"/>
      <c r="V243" s="133"/>
    </row>
    <row r="244" spans="1:22" x14ac:dyDescent="0.25">
      <c r="A244" s="133"/>
      <c r="B244" s="133"/>
      <c r="C244" s="133"/>
      <c r="D244" s="133"/>
      <c r="E244" s="133"/>
      <c r="F244" s="133"/>
      <c r="G244" s="133"/>
      <c r="H244" s="133"/>
      <c r="I244" s="133"/>
      <c r="J244" s="133"/>
      <c r="K244" s="133"/>
      <c r="L244" s="133"/>
      <c r="M244" s="133"/>
      <c r="N244" s="133"/>
      <c r="O244" s="133"/>
      <c r="P244" s="133"/>
      <c r="Q244" s="133"/>
      <c r="R244" s="133"/>
      <c r="S244" s="133"/>
      <c r="T244" s="133"/>
      <c r="U244" s="133"/>
      <c r="V244" s="133"/>
    </row>
    <row r="245" spans="1:22" x14ac:dyDescent="0.25">
      <c r="A245" s="133"/>
      <c r="B245" s="133"/>
      <c r="C245" s="133"/>
      <c r="D245" s="133"/>
      <c r="E245" s="133"/>
      <c r="F245" s="133"/>
      <c r="G245" s="133"/>
      <c r="H245" s="133"/>
      <c r="I245" s="133"/>
      <c r="J245" s="133"/>
      <c r="K245" s="133"/>
      <c r="L245" s="133"/>
      <c r="M245" s="133"/>
      <c r="N245" s="133"/>
      <c r="O245" s="133"/>
      <c r="P245" s="133"/>
      <c r="Q245" s="133"/>
      <c r="R245" s="133"/>
      <c r="S245" s="133"/>
      <c r="T245" s="133"/>
      <c r="U245" s="133"/>
      <c r="V245" s="133"/>
    </row>
    <row r="246" spans="1:22" x14ac:dyDescent="0.25">
      <c r="A246" s="133"/>
      <c r="B246" s="133"/>
      <c r="C246" s="133"/>
      <c r="D246" s="133"/>
      <c r="E246" s="133"/>
      <c r="F246" s="133"/>
      <c r="G246" s="133"/>
      <c r="H246" s="133"/>
      <c r="I246" s="133"/>
      <c r="J246" s="133"/>
      <c r="K246" s="133"/>
      <c r="L246" s="133"/>
      <c r="M246" s="133"/>
      <c r="N246" s="133"/>
      <c r="O246" s="133"/>
      <c r="P246" s="133"/>
      <c r="Q246" s="133"/>
      <c r="R246" s="133"/>
      <c r="S246" s="133"/>
      <c r="T246" s="133"/>
      <c r="U246" s="133"/>
      <c r="V246" s="133"/>
    </row>
    <row r="247" spans="1:22" x14ac:dyDescent="0.25">
      <c r="A247" s="133"/>
      <c r="B247" s="133"/>
      <c r="C247" s="133"/>
      <c r="D247" s="133"/>
      <c r="E247" s="133"/>
      <c r="F247" s="133"/>
      <c r="G247" s="133"/>
      <c r="H247" s="133"/>
      <c r="I247" s="133"/>
      <c r="J247" s="133"/>
      <c r="K247" s="133"/>
      <c r="L247" s="133"/>
      <c r="M247" s="133"/>
      <c r="N247" s="133"/>
      <c r="O247" s="133"/>
      <c r="P247" s="133"/>
      <c r="Q247" s="133"/>
      <c r="R247" s="133"/>
      <c r="S247" s="133"/>
      <c r="T247" s="133"/>
      <c r="U247" s="133"/>
      <c r="V247" s="133"/>
    </row>
    <row r="248" spans="1:22" x14ac:dyDescent="0.25">
      <c r="A248" s="133"/>
      <c r="B248" s="133"/>
      <c r="C248" s="133"/>
      <c r="D248" s="133"/>
      <c r="E248" s="133"/>
      <c r="F248" s="133"/>
      <c r="G248" s="133"/>
      <c r="H248" s="133"/>
      <c r="I248" s="133"/>
      <c r="J248" s="133"/>
      <c r="K248" s="133"/>
      <c r="L248" s="133"/>
      <c r="M248" s="133"/>
      <c r="N248" s="133"/>
      <c r="O248" s="133"/>
      <c r="P248" s="133"/>
      <c r="Q248" s="133"/>
      <c r="R248" s="133"/>
      <c r="S248" s="133"/>
      <c r="T248" s="133"/>
      <c r="U248" s="133"/>
      <c r="V248" s="133"/>
    </row>
    <row r="249" spans="1:22" x14ac:dyDescent="0.25">
      <c r="A249" s="133"/>
      <c r="B249" s="133"/>
      <c r="C249" s="133"/>
      <c r="D249" s="133"/>
      <c r="E249" s="133"/>
      <c r="F249" s="133"/>
      <c r="G249" s="133"/>
      <c r="H249" s="133"/>
      <c r="I249" s="133"/>
      <c r="J249" s="133"/>
      <c r="K249" s="133"/>
      <c r="L249" s="133"/>
      <c r="M249" s="133"/>
      <c r="N249" s="133"/>
      <c r="O249" s="133"/>
      <c r="P249" s="133"/>
      <c r="Q249" s="133"/>
      <c r="R249" s="133"/>
      <c r="S249" s="133"/>
      <c r="T249" s="133"/>
      <c r="U249" s="133"/>
      <c r="V249" s="133"/>
    </row>
    <row r="250" spans="1:22" x14ac:dyDescent="0.25">
      <c r="A250" s="133"/>
      <c r="B250" s="133"/>
      <c r="C250" s="133"/>
      <c r="D250" s="133"/>
      <c r="E250" s="133"/>
      <c r="F250" s="133"/>
      <c r="G250" s="133"/>
      <c r="H250" s="133"/>
      <c r="I250" s="133"/>
      <c r="J250" s="133"/>
      <c r="K250" s="133"/>
      <c r="L250" s="133"/>
      <c r="M250" s="133"/>
      <c r="N250" s="133"/>
      <c r="O250" s="133"/>
      <c r="P250" s="133"/>
      <c r="Q250" s="133"/>
      <c r="R250" s="133"/>
      <c r="S250" s="133"/>
      <c r="T250" s="133"/>
      <c r="U250" s="133"/>
      <c r="V250" s="133"/>
    </row>
    <row r="251" spans="1:22" x14ac:dyDescent="0.25">
      <c r="A251" s="133"/>
      <c r="B251" s="133"/>
      <c r="C251" s="133"/>
      <c r="D251" s="133"/>
      <c r="E251" s="133"/>
      <c r="F251" s="133"/>
      <c r="G251" s="133"/>
      <c r="H251" s="133"/>
      <c r="I251" s="133"/>
      <c r="J251" s="133"/>
      <c r="K251" s="133"/>
      <c r="L251" s="133"/>
      <c r="M251" s="133"/>
      <c r="N251" s="133"/>
      <c r="O251" s="133"/>
      <c r="P251" s="133"/>
      <c r="Q251" s="133"/>
      <c r="R251" s="133"/>
      <c r="S251" s="133"/>
      <c r="T251" s="133"/>
      <c r="U251" s="133"/>
      <c r="V251" s="133"/>
    </row>
    <row r="252" spans="1:22" x14ac:dyDescent="0.25">
      <c r="A252" s="133"/>
      <c r="B252" s="133"/>
      <c r="C252" s="133"/>
      <c r="D252" s="133"/>
      <c r="E252" s="133"/>
      <c r="F252" s="133"/>
      <c r="G252" s="133"/>
      <c r="H252" s="133"/>
      <c r="I252" s="133"/>
      <c r="J252" s="133"/>
      <c r="K252" s="133"/>
      <c r="L252" s="133"/>
      <c r="M252" s="133"/>
      <c r="N252" s="133"/>
      <c r="O252" s="133"/>
      <c r="P252" s="133"/>
      <c r="Q252" s="133"/>
      <c r="R252" s="133"/>
      <c r="S252" s="133"/>
      <c r="T252" s="133"/>
      <c r="U252" s="133"/>
      <c r="V252" s="133"/>
    </row>
    <row r="253" spans="1:22" x14ac:dyDescent="0.25">
      <c r="A253" s="133"/>
      <c r="B253" s="133"/>
      <c r="C253" s="133"/>
      <c r="D253" s="133"/>
      <c r="E253" s="133"/>
      <c r="F253" s="133"/>
      <c r="G253" s="133"/>
      <c r="H253" s="133"/>
      <c r="I253" s="133"/>
      <c r="J253" s="133"/>
      <c r="K253" s="133"/>
      <c r="L253" s="133"/>
      <c r="M253" s="133"/>
      <c r="N253" s="133"/>
      <c r="O253" s="133"/>
      <c r="P253" s="133"/>
      <c r="Q253" s="133"/>
      <c r="R253" s="133"/>
      <c r="S253" s="133"/>
      <c r="T253" s="133"/>
      <c r="U253" s="133"/>
      <c r="V253" s="133"/>
    </row>
    <row r="254" spans="1:22" x14ac:dyDescent="0.25">
      <c r="A254" s="133"/>
      <c r="B254" s="133"/>
      <c r="C254" s="133"/>
      <c r="D254" s="133"/>
      <c r="E254" s="133"/>
      <c r="F254" s="133"/>
      <c r="G254" s="133"/>
      <c r="H254" s="133"/>
      <c r="I254" s="133"/>
      <c r="J254" s="133"/>
      <c r="K254" s="133"/>
      <c r="L254" s="133"/>
      <c r="M254" s="133"/>
      <c r="N254" s="133"/>
      <c r="O254" s="133"/>
      <c r="P254" s="133"/>
      <c r="Q254" s="133"/>
      <c r="R254" s="133"/>
      <c r="S254" s="133"/>
      <c r="T254" s="133"/>
      <c r="U254" s="133"/>
      <c r="V254" s="133"/>
    </row>
    <row r="255" spans="1:22" x14ac:dyDescent="0.25">
      <c r="A255" s="133"/>
      <c r="B255" s="133"/>
      <c r="C255" s="133"/>
      <c r="D255" s="133"/>
      <c r="E255" s="133"/>
      <c r="F255" s="133"/>
      <c r="G255" s="133"/>
      <c r="H255" s="133"/>
      <c r="I255" s="133"/>
      <c r="J255" s="133"/>
      <c r="K255" s="133"/>
      <c r="L255" s="133"/>
      <c r="M255" s="133"/>
      <c r="N255" s="133"/>
      <c r="O255" s="133"/>
      <c r="P255" s="133"/>
      <c r="Q255" s="133"/>
      <c r="R255" s="133"/>
      <c r="S255" s="133"/>
      <c r="T255" s="133"/>
      <c r="U255" s="133"/>
      <c r="V255" s="133"/>
    </row>
    <row r="256" spans="1:22" x14ac:dyDescent="0.25">
      <c r="A256" s="133"/>
      <c r="B256" s="133"/>
      <c r="C256" s="133"/>
      <c r="D256" s="133"/>
      <c r="E256" s="133"/>
      <c r="F256" s="133"/>
      <c r="G256" s="133"/>
      <c r="H256" s="133"/>
      <c r="I256" s="133"/>
      <c r="J256" s="133"/>
      <c r="K256" s="133"/>
      <c r="L256" s="133"/>
      <c r="M256" s="133"/>
      <c r="N256" s="133"/>
      <c r="O256" s="133"/>
      <c r="P256" s="133"/>
      <c r="Q256" s="133"/>
      <c r="R256" s="133"/>
      <c r="S256" s="133"/>
      <c r="T256" s="133"/>
      <c r="U256" s="133"/>
      <c r="V256" s="133"/>
    </row>
    <row r="257" spans="1:22" x14ac:dyDescent="0.25">
      <c r="A257" s="133"/>
      <c r="B257" s="133"/>
      <c r="C257" s="133"/>
      <c r="D257" s="133"/>
      <c r="E257" s="133"/>
      <c r="F257" s="133"/>
      <c r="G257" s="133"/>
      <c r="H257" s="133"/>
      <c r="I257" s="133"/>
      <c r="J257" s="133"/>
      <c r="K257" s="133"/>
      <c r="L257" s="133"/>
      <c r="M257" s="133"/>
      <c r="N257" s="133"/>
      <c r="O257" s="133"/>
      <c r="P257" s="133"/>
      <c r="Q257" s="133"/>
      <c r="R257" s="133"/>
      <c r="S257" s="133"/>
      <c r="T257" s="133"/>
      <c r="U257" s="133"/>
      <c r="V257" s="133"/>
    </row>
    <row r="258" spans="1:22" x14ac:dyDescent="0.25">
      <c r="A258" s="133"/>
      <c r="B258" s="133"/>
      <c r="C258" s="133"/>
      <c r="D258" s="133"/>
      <c r="E258" s="133"/>
      <c r="F258" s="133"/>
      <c r="G258" s="133"/>
      <c r="H258" s="133"/>
      <c r="I258" s="133"/>
      <c r="J258" s="133"/>
      <c r="K258" s="133"/>
      <c r="L258" s="133"/>
      <c r="M258" s="133"/>
      <c r="N258" s="133"/>
      <c r="O258" s="133"/>
      <c r="P258" s="133"/>
      <c r="Q258" s="133"/>
      <c r="R258" s="133"/>
      <c r="S258" s="133"/>
      <c r="T258" s="133"/>
      <c r="U258" s="133"/>
      <c r="V258" s="133"/>
    </row>
    <row r="259" spans="1:22" x14ac:dyDescent="0.25">
      <c r="A259" s="133"/>
      <c r="B259" s="133"/>
      <c r="C259" s="133"/>
      <c r="D259" s="133"/>
      <c r="E259" s="133"/>
      <c r="F259" s="133"/>
      <c r="G259" s="133"/>
      <c r="H259" s="133"/>
      <c r="I259" s="133"/>
      <c r="J259" s="133"/>
      <c r="K259" s="133"/>
      <c r="L259" s="133"/>
      <c r="M259" s="133"/>
      <c r="N259" s="133"/>
      <c r="O259" s="133"/>
      <c r="P259" s="133"/>
      <c r="Q259" s="133"/>
      <c r="R259" s="133"/>
      <c r="S259" s="133"/>
      <c r="T259" s="133"/>
      <c r="U259" s="133"/>
      <c r="V259" s="133"/>
    </row>
    <row r="260" spans="1:22" x14ac:dyDescent="0.25">
      <c r="A260" s="133"/>
      <c r="B260" s="133"/>
      <c r="C260" s="133"/>
      <c r="D260" s="133"/>
      <c r="E260" s="133"/>
      <c r="F260" s="133"/>
      <c r="G260" s="133"/>
      <c r="H260" s="133"/>
      <c r="I260" s="133"/>
      <c r="J260" s="133"/>
      <c r="K260" s="133"/>
      <c r="L260" s="133"/>
      <c r="M260" s="133"/>
      <c r="N260" s="133"/>
      <c r="O260" s="133"/>
      <c r="P260" s="133"/>
      <c r="Q260" s="133"/>
      <c r="R260" s="133"/>
      <c r="S260" s="133"/>
      <c r="T260" s="133"/>
      <c r="U260" s="133"/>
      <c r="V260" s="133"/>
    </row>
    <row r="261" spans="1:22" x14ac:dyDescent="0.25">
      <c r="A261" s="133"/>
      <c r="B261" s="133"/>
      <c r="C261" s="133"/>
      <c r="D261" s="133"/>
      <c r="E261" s="133"/>
      <c r="F261" s="133"/>
      <c r="G261" s="133"/>
      <c r="H261" s="133"/>
      <c r="I261" s="133"/>
      <c r="J261" s="133"/>
      <c r="K261" s="133"/>
      <c r="L261" s="133"/>
      <c r="M261" s="133"/>
      <c r="N261" s="133"/>
      <c r="O261" s="133"/>
      <c r="P261" s="133"/>
      <c r="Q261" s="133"/>
      <c r="R261" s="133"/>
      <c r="S261" s="133"/>
      <c r="T261" s="133"/>
      <c r="U261" s="133"/>
      <c r="V261" s="133"/>
    </row>
    <row r="262" spans="1:22" x14ac:dyDescent="0.25">
      <c r="A262" s="133"/>
      <c r="B262" s="133"/>
      <c r="C262" s="133"/>
      <c r="D262" s="133"/>
      <c r="E262" s="133"/>
      <c r="F262" s="133"/>
      <c r="G262" s="133"/>
      <c r="H262" s="133"/>
      <c r="I262" s="133"/>
      <c r="J262" s="133"/>
      <c r="K262" s="133"/>
      <c r="L262" s="133"/>
      <c r="M262" s="133"/>
      <c r="N262" s="133"/>
      <c r="O262" s="133"/>
      <c r="P262" s="133"/>
      <c r="Q262" s="133"/>
      <c r="R262" s="133"/>
      <c r="S262" s="133"/>
      <c r="T262" s="133"/>
      <c r="U262" s="133"/>
      <c r="V262" s="133"/>
    </row>
    <row r="263" spans="1:22" x14ac:dyDescent="0.25">
      <c r="A263" s="133"/>
      <c r="B263" s="133"/>
      <c r="C263" s="133"/>
      <c r="D263" s="133"/>
      <c r="E263" s="133"/>
      <c r="F263" s="133"/>
      <c r="G263" s="133"/>
      <c r="H263" s="133"/>
      <c r="I263" s="133"/>
      <c r="J263" s="133"/>
      <c r="K263" s="133"/>
      <c r="L263" s="133"/>
      <c r="M263" s="133"/>
      <c r="N263" s="133"/>
      <c r="O263" s="133"/>
      <c r="P263" s="133"/>
      <c r="Q263" s="133"/>
      <c r="R263" s="133"/>
      <c r="S263" s="133"/>
      <c r="T263" s="133"/>
      <c r="U263" s="133"/>
      <c r="V263" s="133"/>
    </row>
    <row r="264" spans="1:22" x14ac:dyDescent="0.25">
      <c r="A264" s="133"/>
      <c r="B264" s="133"/>
      <c r="C264" s="133"/>
      <c r="D264" s="133"/>
      <c r="E264" s="133"/>
      <c r="F264" s="133"/>
      <c r="G264" s="133"/>
      <c r="H264" s="133"/>
      <c r="I264" s="133"/>
      <c r="J264" s="133"/>
      <c r="K264" s="133"/>
      <c r="L264" s="133"/>
      <c r="M264" s="133"/>
      <c r="N264" s="133"/>
      <c r="O264" s="133"/>
      <c r="P264" s="133"/>
      <c r="Q264" s="133"/>
      <c r="R264" s="133"/>
      <c r="S264" s="133"/>
      <c r="T264" s="133"/>
      <c r="U264" s="133"/>
      <c r="V264" s="133"/>
    </row>
    <row r="265" spans="1:22" x14ac:dyDescent="0.25">
      <c r="A265" s="133"/>
      <c r="B265" s="133"/>
      <c r="C265" s="133"/>
      <c r="D265" s="133"/>
      <c r="E265" s="133"/>
      <c r="F265" s="133"/>
      <c r="G265" s="133"/>
      <c r="H265" s="133"/>
      <c r="I265" s="133"/>
      <c r="J265" s="133"/>
      <c r="K265" s="133"/>
      <c r="L265" s="133"/>
      <c r="M265" s="133"/>
      <c r="N265" s="133"/>
      <c r="O265" s="133"/>
      <c r="P265" s="133"/>
      <c r="Q265" s="133"/>
      <c r="R265" s="133"/>
      <c r="S265" s="133"/>
      <c r="T265" s="133"/>
      <c r="U265" s="133"/>
      <c r="V265" s="133"/>
    </row>
    <row r="266" spans="1:22" x14ac:dyDescent="0.25">
      <c r="A266" s="133"/>
      <c r="B266" s="133"/>
      <c r="C266" s="133"/>
      <c r="D266" s="133"/>
      <c r="E266" s="133"/>
      <c r="F266" s="133"/>
      <c r="G266" s="133"/>
      <c r="H266" s="133"/>
      <c r="I266" s="133"/>
      <c r="J266" s="133"/>
      <c r="K266" s="133"/>
      <c r="L266" s="133"/>
      <c r="M266" s="133"/>
      <c r="N266" s="133"/>
      <c r="O266" s="133"/>
      <c r="P266" s="133"/>
      <c r="Q266" s="133"/>
      <c r="R266" s="133"/>
      <c r="S266" s="133"/>
      <c r="T266" s="133"/>
      <c r="U266" s="133"/>
      <c r="V266" s="133"/>
    </row>
    <row r="267" spans="1:22" x14ac:dyDescent="0.25">
      <c r="A267" s="133"/>
      <c r="B267" s="133"/>
      <c r="C267" s="133"/>
      <c r="D267" s="133"/>
      <c r="E267" s="133"/>
      <c r="F267" s="133"/>
      <c r="G267" s="133"/>
      <c r="H267" s="133"/>
      <c r="I267" s="133"/>
      <c r="J267" s="133"/>
      <c r="K267" s="133"/>
      <c r="L267" s="133"/>
      <c r="M267" s="133"/>
      <c r="N267" s="133"/>
      <c r="O267" s="133"/>
      <c r="P267" s="133"/>
      <c r="Q267" s="133"/>
      <c r="R267" s="133"/>
      <c r="S267" s="133"/>
      <c r="T267" s="133"/>
      <c r="U267" s="133"/>
      <c r="V267" s="133"/>
    </row>
    <row r="268" spans="1:22" x14ac:dyDescent="0.25">
      <c r="A268" s="133"/>
      <c r="B268" s="133"/>
      <c r="C268" s="133"/>
      <c r="D268" s="133"/>
      <c r="E268" s="133"/>
      <c r="F268" s="133"/>
      <c r="G268" s="133"/>
      <c r="H268" s="133"/>
      <c r="I268" s="133"/>
      <c r="J268" s="133"/>
      <c r="K268" s="133"/>
      <c r="L268" s="133"/>
      <c r="M268" s="133"/>
      <c r="N268" s="133"/>
      <c r="O268" s="133"/>
      <c r="P268" s="133"/>
      <c r="Q268" s="133"/>
      <c r="R268" s="133"/>
      <c r="S268" s="133"/>
      <c r="T268" s="133"/>
      <c r="U268" s="133"/>
      <c r="V268" s="133"/>
    </row>
    <row r="269" spans="1:22" x14ac:dyDescent="0.25">
      <c r="A269" s="133"/>
      <c r="B269" s="133"/>
      <c r="C269" s="133"/>
      <c r="D269" s="133"/>
      <c r="E269" s="133"/>
      <c r="F269" s="133"/>
      <c r="G269" s="133"/>
      <c r="H269" s="133"/>
      <c r="I269" s="133"/>
      <c r="J269" s="133"/>
      <c r="K269" s="133"/>
      <c r="L269" s="133"/>
      <c r="M269" s="133"/>
      <c r="N269" s="133"/>
      <c r="O269" s="133"/>
      <c r="P269" s="133"/>
      <c r="Q269" s="133"/>
      <c r="R269" s="133"/>
      <c r="S269" s="133"/>
      <c r="T269" s="133"/>
      <c r="U269" s="133"/>
      <c r="V269" s="133"/>
    </row>
    <row r="270" spans="1:22" x14ac:dyDescent="0.25">
      <c r="A270" s="133"/>
      <c r="B270" s="133"/>
      <c r="C270" s="133"/>
      <c r="D270" s="133"/>
      <c r="E270" s="133"/>
      <c r="F270" s="133"/>
      <c r="G270" s="133"/>
      <c r="H270" s="133"/>
      <c r="I270" s="133"/>
      <c r="J270" s="133"/>
      <c r="K270" s="133"/>
      <c r="L270" s="133"/>
      <c r="M270" s="133"/>
      <c r="N270" s="133"/>
      <c r="O270" s="133"/>
      <c r="P270" s="133"/>
      <c r="Q270" s="133"/>
      <c r="R270" s="133"/>
      <c r="S270" s="133"/>
      <c r="T270" s="133"/>
      <c r="U270" s="133"/>
      <c r="V270" s="133"/>
    </row>
    <row r="271" spans="1:22" x14ac:dyDescent="0.25">
      <c r="A271" s="133"/>
      <c r="B271" s="133"/>
      <c r="C271" s="133"/>
      <c r="D271" s="133"/>
      <c r="E271" s="133"/>
      <c r="F271" s="133"/>
      <c r="G271" s="133"/>
      <c r="H271" s="133"/>
      <c r="I271" s="133"/>
      <c r="J271" s="133"/>
      <c r="K271" s="133"/>
      <c r="L271" s="133"/>
      <c r="M271" s="133"/>
      <c r="N271" s="133"/>
      <c r="O271" s="133"/>
      <c r="P271" s="133"/>
      <c r="Q271" s="133"/>
      <c r="R271" s="133"/>
      <c r="S271" s="133"/>
      <c r="T271" s="133"/>
      <c r="U271" s="133"/>
      <c r="V271" s="133"/>
    </row>
    <row r="272" spans="1:22" x14ac:dyDescent="0.25">
      <c r="A272" s="133"/>
      <c r="B272" s="133"/>
      <c r="C272" s="133"/>
      <c r="D272" s="133"/>
      <c r="E272" s="133"/>
      <c r="F272" s="133"/>
      <c r="G272" s="133"/>
      <c r="H272" s="133"/>
      <c r="I272" s="133"/>
      <c r="J272" s="133"/>
      <c r="K272" s="133"/>
      <c r="L272" s="133"/>
      <c r="M272" s="133"/>
      <c r="N272" s="133"/>
      <c r="O272" s="133"/>
      <c r="P272" s="133"/>
      <c r="Q272" s="133"/>
      <c r="R272" s="133"/>
      <c r="S272" s="133"/>
      <c r="T272" s="133"/>
      <c r="U272" s="133"/>
      <c r="V272" s="133"/>
    </row>
    <row r="273" spans="1:22" x14ac:dyDescent="0.25">
      <c r="A273" s="133"/>
      <c r="B273" s="133"/>
      <c r="C273" s="133"/>
      <c r="D273" s="133"/>
      <c r="E273" s="133"/>
      <c r="F273" s="133"/>
      <c r="G273" s="133"/>
      <c r="H273" s="133"/>
      <c r="I273" s="133"/>
      <c r="J273" s="133"/>
      <c r="K273" s="133"/>
      <c r="L273" s="133"/>
      <c r="M273" s="133"/>
      <c r="N273" s="133"/>
      <c r="O273" s="133"/>
      <c r="P273" s="133"/>
      <c r="Q273" s="133"/>
      <c r="R273" s="133"/>
      <c r="S273" s="133"/>
      <c r="T273" s="133"/>
      <c r="U273" s="133"/>
      <c r="V273" s="133"/>
    </row>
    <row r="274" spans="1:22" x14ac:dyDescent="0.25">
      <c r="A274" s="133"/>
      <c r="B274" s="133"/>
      <c r="C274" s="133"/>
      <c r="D274" s="133"/>
      <c r="E274" s="133"/>
      <c r="F274" s="133"/>
      <c r="G274" s="133"/>
      <c r="H274" s="133"/>
      <c r="I274" s="133"/>
      <c r="J274" s="133"/>
      <c r="K274" s="133"/>
      <c r="L274" s="133"/>
      <c r="M274" s="133"/>
      <c r="N274" s="133"/>
      <c r="O274" s="133"/>
      <c r="P274" s="133"/>
      <c r="Q274" s="133"/>
      <c r="R274" s="133"/>
      <c r="S274" s="133"/>
      <c r="T274" s="133"/>
      <c r="U274" s="133"/>
      <c r="V274" s="133"/>
    </row>
    <row r="275" spans="1:22" x14ac:dyDescent="0.25">
      <c r="A275" s="133"/>
      <c r="B275" s="133"/>
      <c r="C275" s="133"/>
      <c r="D275" s="133"/>
      <c r="E275" s="133"/>
      <c r="F275" s="133"/>
      <c r="G275" s="133"/>
      <c r="H275" s="133"/>
      <c r="I275" s="133"/>
      <c r="J275" s="133"/>
      <c r="K275" s="133"/>
      <c r="L275" s="133"/>
      <c r="M275" s="133"/>
      <c r="N275" s="133"/>
      <c r="O275" s="133"/>
      <c r="P275" s="133"/>
      <c r="Q275" s="133"/>
      <c r="R275" s="133"/>
      <c r="S275" s="133"/>
      <c r="T275" s="133"/>
      <c r="U275" s="133"/>
      <c r="V275" s="133"/>
    </row>
    <row r="276" spans="1:22" x14ac:dyDescent="0.25">
      <c r="A276" s="133"/>
      <c r="B276" s="133"/>
      <c r="C276" s="133"/>
      <c r="D276" s="133"/>
      <c r="E276" s="133"/>
      <c r="F276" s="133"/>
      <c r="G276" s="133"/>
      <c r="H276" s="133"/>
      <c r="I276" s="133"/>
      <c r="J276" s="133"/>
      <c r="K276" s="133"/>
      <c r="L276" s="133"/>
      <c r="M276" s="133"/>
      <c r="N276" s="133"/>
      <c r="O276" s="133"/>
      <c r="P276" s="133"/>
      <c r="Q276" s="133"/>
      <c r="R276" s="133"/>
      <c r="S276" s="133"/>
      <c r="T276" s="133"/>
      <c r="U276" s="133"/>
      <c r="V276" s="133"/>
    </row>
    <row r="277" spans="1:22" x14ac:dyDescent="0.25">
      <c r="A277" s="133"/>
      <c r="B277" s="133"/>
      <c r="C277" s="133"/>
      <c r="D277" s="133"/>
      <c r="E277" s="133"/>
      <c r="F277" s="133"/>
      <c r="G277" s="133"/>
      <c r="H277" s="133"/>
      <c r="I277" s="133"/>
      <c r="J277" s="133"/>
      <c r="K277" s="133"/>
      <c r="L277" s="133"/>
      <c r="M277" s="133"/>
      <c r="N277" s="133"/>
      <c r="O277" s="133"/>
      <c r="P277" s="133"/>
      <c r="Q277" s="133"/>
      <c r="R277" s="133"/>
      <c r="S277" s="133"/>
      <c r="T277" s="133"/>
      <c r="U277" s="133"/>
      <c r="V277" s="133"/>
    </row>
    <row r="278" spans="1:22" x14ac:dyDescent="0.25">
      <c r="A278" s="133"/>
      <c r="B278" s="133"/>
      <c r="C278" s="133"/>
      <c r="D278" s="133"/>
      <c r="E278" s="133"/>
      <c r="F278" s="133"/>
      <c r="G278" s="133"/>
      <c r="H278" s="133"/>
      <c r="I278" s="133"/>
      <c r="J278" s="133"/>
      <c r="K278" s="133"/>
      <c r="L278" s="133"/>
      <c r="M278" s="133"/>
      <c r="N278" s="133"/>
      <c r="O278" s="133"/>
      <c r="P278" s="133"/>
      <c r="Q278" s="133"/>
      <c r="R278" s="133"/>
      <c r="S278" s="133"/>
      <c r="T278" s="133"/>
      <c r="U278" s="133"/>
      <c r="V278" s="133"/>
    </row>
    <row r="279" spans="1:22" x14ac:dyDescent="0.25">
      <c r="A279" s="133"/>
      <c r="B279" s="133"/>
      <c r="C279" s="133"/>
      <c r="D279" s="133"/>
      <c r="E279" s="133"/>
      <c r="F279" s="133"/>
      <c r="G279" s="133"/>
      <c r="H279" s="133"/>
      <c r="I279" s="133"/>
      <c r="J279" s="133"/>
      <c r="K279" s="133"/>
      <c r="L279" s="133"/>
      <c r="M279" s="133"/>
      <c r="N279" s="133"/>
      <c r="O279" s="133"/>
      <c r="P279" s="133"/>
      <c r="Q279" s="133"/>
      <c r="R279" s="133"/>
      <c r="S279" s="133"/>
      <c r="T279" s="133"/>
      <c r="U279" s="133"/>
      <c r="V279" s="133"/>
    </row>
    <row r="280" spans="1:22" x14ac:dyDescent="0.25">
      <c r="A280" s="133"/>
      <c r="B280" s="133"/>
      <c r="C280" s="133"/>
      <c r="D280" s="133"/>
      <c r="E280" s="133"/>
      <c r="F280" s="133"/>
      <c r="G280" s="133"/>
      <c r="H280" s="133"/>
      <c r="I280" s="133"/>
      <c r="J280" s="133"/>
      <c r="K280" s="133"/>
      <c r="L280" s="133"/>
      <c r="M280" s="133"/>
      <c r="N280" s="133"/>
      <c r="O280" s="133"/>
      <c r="P280" s="133"/>
      <c r="Q280" s="133"/>
      <c r="R280" s="133"/>
      <c r="S280" s="133"/>
      <c r="T280" s="133"/>
      <c r="U280" s="133"/>
      <c r="V280" s="133"/>
    </row>
    <row r="281" spans="1:22" x14ac:dyDescent="0.25">
      <c r="A281" s="133"/>
      <c r="B281" s="133"/>
      <c r="C281" s="133"/>
      <c r="D281" s="133"/>
      <c r="E281" s="133"/>
      <c r="F281" s="133"/>
      <c r="G281" s="133"/>
      <c r="H281" s="133"/>
      <c r="I281" s="133"/>
      <c r="J281" s="133"/>
      <c r="K281" s="133"/>
      <c r="L281" s="133"/>
      <c r="M281" s="133"/>
      <c r="N281" s="133"/>
      <c r="O281" s="133"/>
      <c r="P281" s="133"/>
      <c r="Q281" s="133"/>
      <c r="R281" s="133"/>
      <c r="S281" s="133"/>
      <c r="T281" s="133"/>
      <c r="U281" s="133"/>
      <c r="V281" s="133"/>
    </row>
    <row r="282" spans="1:22" x14ac:dyDescent="0.25">
      <c r="A282" s="133"/>
      <c r="B282" s="133"/>
      <c r="C282" s="133"/>
      <c r="D282" s="133"/>
      <c r="E282" s="133"/>
      <c r="F282" s="133"/>
      <c r="G282" s="133"/>
      <c r="H282" s="133"/>
      <c r="I282" s="133"/>
      <c r="J282" s="133"/>
      <c r="K282" s="133"/>
      <c r="L282" s="133"/>
      <c r="M282" s="133"/>
      <c r="N282" s="133"/>
      <c r="O282" s="133"/>
      <c r="P282" s="133"/>
      <c r="Q282" s="133"/>
      <c r="R282" s="133"/>
      <c r="S282" s="133"/>
      <c r="T282" s="133"/>
      <c r="U282" s="133"/>
      <c r="V282" s="133"/>
    </row>
    <row r="283" spans="1:22" x14ac:dyDescent="0.25">
      <c r="A283" s="133"/>
      <c r="B283" s="133"/>
      <c r="C283" s="133"/>
      <c r="D283" s="133"/>
      <c r="E283" s="133"/>
      <c r="F283" s="133"/>
      <c r="G283" s="133"/>
      <c r="H283" s="133"/>
      <c r="I283" s="133"/>
      <c r="J283" s="133"/>
      <c r="K283" s="133"/>
      <c r="L283" s="133"/>
      <c r="M283" s="133"/>
      <c r="N283" s="133"/>
      <c r="O283" s="133"/>
      <c r="P283" s="133"/>
      <c r="Q283" s="133"/>
      <c r="R283" s="133"/>
      <c r="S283" s="133"/>
      <c r="T283" s="133"/>
      <c r="U283" s="133"/>
      <c r="V283" s="133"/>
    </row>
    <row r="284" spans="1:22" x14ac:dyDescent="0.25">
      <c r="A284" s="133"/>
      <c r="B284" s="133"/>
      <c r="C284" s="133"/>
      <c r="D284" s="133"/>
      <c r="E284" s="133"/>
      <c r="F284" s="133"/>
      <c r="G284" s="133"/>
      <c r="H284" s="133"/>
      <c r="I284" s="133"/>
      <c r="J284" s="133"/>
      <c r="K284" s="133"/>
      <c r="L284" s="133"/>
      <c r="M284" s="133"/>
      <c r="N284" s="133"/>
      <c r="O284" s="133"/>
      <c r="P284" s="133"/>
      <c r="Q284" s="133"/>
      <c r="R284" s="133"/>
      <c r="S284" s="133"/>
      <c r="T284" s="133"/>
      <c r="U284" s="133"/>
      <c r="V284" s="133"/>
    </row>
    <row r="285" spans="1:22" x14ac:dyDescent="0.25">
      <c r="A285" s="133"/>
      <c r="B285" s="133"/>
      <c r="C285" s="133"/>
      <c r="D285" s="133"/>
      <c r="E285" s="133"/>
      <c r="F285" s="133"/>
      <c r="G285" s="133"/>
      <c r="H285" s="133"/>
      <c r="I285" s="133"/>
      <c r="J285" s="133"/>
      <c r="K285" s="133"/>
      <c r="L285" s="133"/>
      <c r="M285" s="133"/>
      <c r="N285" s="133"/>
      <c r="O285" s="133"/>
      <c r="P285" s="133"/>
      <c r="Q285" s="133"/>
      <c r="R285" s="133"/>
      <c r="S285" s="133"/>
      <c r="T285" s="133"/>
      <c r="U285" s="133"/>
      <c r="V285" s="133"/>
    </row>
    <row r="286" spans="1:22" x14ac:dyDescent="0.25">
      <c r="A286" s="133"/>
      <c r="B286" s="133"/>
      <c r="C286" s="133"/>
      <c r="D286" s="133"/>
      <c r="E286" s="133"/>
      <c r="F286" s="133"/>
      <c r="G286" s="133"/>
      <c r="H286" s="133"/>
      <c r="I286" s="133"/>
      <c r="J286" s="133"/>
      <c r="K286" s="133"/>
      <c r="L286" s="133"/>
      <c r="M286" s="133"/>
      <c r="N286" s="133"/>
      <c r="O286" s="133"/>
      <c r="P286" s="133"/>
      <c r="Q286" s="133"/>
      <c r="R286" s="133"/>
      <c r="S286" s="133"/>
      <c r="T286" s="133"/>
      <c r="U286" s="133"/>
      <c r="V286" s="133"/>
    </row>
    <row r="287" spans="1:22" x14ac:dyDescent="0.25">
      <c r="A287" s="133"/>
      <c r="B287" s="133"/>
      <c r="C287" s="133"/>
      <c r="D287" s="133"/>
      <c r="E287" s="133"/>
      <c r="F287" s="133"/>
      <c r="G287" s="133"/>
      <c r="H287" s="133"/>
      <c r="I287" s="133"/>
      <c r="J287" s="133"/>
      <c r="K287" s="133"/>
      <c r="L287" s="133"/>
      <c r="M287" s="133"/>
      <c r="N287" s="133"/>
      <c r="O287" s="133"/>
      <c r="P287" s="133"/>
      <c r="Q287" s="133"/>
      <c r="R287" s="133"/>
      <c r="S287" s="133"/>
      <c r="T287" s="133"/>
      <c r="U287" s="133"/>
      <c r="V287" s="133"/>
    </row>
    <row r="288" spans="1:22" x14ac:dyDescent="0.25">
      <c r="A288" s="133"/>
      <c r="B288" s="133"/>
      <c r="C288" s="133"/>
      <c r="D288" s="133"/>
      <c r="E288" s="133"/>
      <c r="F288" s="133"/>
      <c r="G288" s="133"/>
      <c r="H288" s="133"/>
      <c r="I288" s="133"/>
      <c r="J288" s="133"/>
      <c r="K288" s="133"/>
      <c r="L288" s="133"/>
      <c r="M288" s="133"/>
      <c r="N288" s="133"/>
      <c r="O288" s="133"/>
      <c r="P288" s="133"/>
      <c r="Q288" s="133"/>
      <c r="R288" s="133"/>
      <c r="S288" s="133"/>
      <c r="T288" s="133"/>
      <c r="U288" s="133"/>
      <c r="V288" s="133"/>
    </row>
    <row r="289" spans="1:22" x14ac:dyDescent="0.25">
      <c r="A289" s="133"/>
      <c r="B289" s="133"/>
      <c r="C289" s="133"/>
      <c r="D289" s="133"/>
      <c r="E289" s="133"/>
      <c r="F289" s="133"/>
      <c r="G289" s="133"/>
      <c r="H289" s="133"/>
      <c r="I289" s="133"/>
      <c r="J289" s="133"/>
      <c r="K289" s="133"/>
      <c r="L289" s="133"/>
      <c r="M289" s="133"/>
      <c r="N289" s="133"/>
      <c r="O289" s="133"/>
      <c r="P289" s="133"/>
      <c r="Q289" s="133"/>
      <c r="R289" s="133"/>
      <c r="S289" s="133"/>
      <c r="T289" s="133"/>
      <c r="U289" s="133"/>
      <c r="V289" s="133"/>
    </row>
    <row r="290" spans="1:22" x14ac:dyDescent="0.25">
      <c r="A290" s="133"/>
      <c r="B290" s="133"/>
      <c r="C290" s="133"/>
      <c r="D290" s="133"/>
      <c r="E290" s="133"/>
      <c r="F290" s="133"/>
      <c r="G290" s="133"/>
      <c r="H290" s="133"/>
      <c r="I290" s="133"/>
      <c r="J290" s="133"/>
      <c r="K290" s="133"/>
      <c r="L290" s="133"/>
      <c r="M290" s="133"/>
      <c r="N290" s="133"/>
      <c r="O290" s="133"/>
      <c r="P290" s="133"/>
      <c r="Q290" s="133"/>
      <c r="R290" s="133"/>
      <c r="S290" s="133"/>
      <c r="T290" s="133"/>
      <c r="U290" s="133"/>
      <c r="V290" s="133"/>
    </row>
    <row r="291" spans="1:22" x14ac:dyDescent="0.25">
      <c r="A291" s="133"/>
      <c r="B291" s="133"/>
      <c r="C291" s="133"/>
      <c r="D291" s="133"/>
      <c r="E291" s="133"/>
      <c r="F291" s="133"/>
      <c r="G291" s="133"/>
      <c r="H291" s="133"/>
      <c r="I291" s="133"/>
      <c r="J291" s="133"/>
      <c r="K291" s="133"/>
      <c r="L291" s="133"/>
      <c r="M291" s="133"/>
      <c r="N291" s="133"/>
      <c r="O291" s="133"/>
      <c r="P291" s="133"/>
      <c r="Q291" s="133"/>
      <c r="R291" s="133"/>
      <c r="S291" s="133"/>
      <c r="T291" s="133"/>
      <c r="U291" s="133"/>
      <c r="V291" s="133"/>
    </row>
    <row r="292" spans="1:22" x14ac:dyDescent="0.25">
      <c r="A292" s="133"/>
      <c r="B292" s="133"/>
      <c r="C292" s="133"/>
      <c r="D292" s="133"/>
      <c r="E292" s="133"/>
      <c r="F292" s="133"/>
      <c r="G292" s="133"/>
      <c r="H292" s="133"/>
      <c r="I292" s="133"/>
      <c r="J292" s="133"/>
      <c r="K292" s="133"/>
      <c r="L292" s="133"/>
      <c r="M292" s="133"/>
      <c r="N292" s="133"/>
      <c r="O292" s="133"/>
      <c r="P292" s="133"/>
      <c r="Q292" s="133"/>
      <c r="R292" s="133"/>
      <c r="S292" s="133"/>
      <c r="T292" s="133"/>
      <c r="U292" s="133"/>
      <c r="V292" s="133"/>
    </row>
    <row r="293" spans="1:22" x14ac:dyDescent="0.25">
      <c r="A293" s="133"/>
      <c r="B293" s="133"/>
      <c r="C293" s="133"/>
      <c r="D293" s="133"/>
      <c r="E293" s="133"/>
      <c r="F293" s="133"/>
      <c r="G293" s="133"/>
      <c r="H293" s="133"/>
      <c r="I293" s="133"/>
      <c r="J293" s="133"/>
      <c r="K293" s="133"/>
      <c r="L293" s="133"/>
      <c r="M293" s="133"/>
      <c r="N293" s="133"/>
      <c r="O293" s="133"/>
      <c r="P293" s="133"/>
      <c r="Q293" s="133"/>
      <c r="R293" s="133"/>
      <c r="S293" s="133"/>
      <c r="T293" s="133"/>
      <c r="U293" s="133"/>
      <c r="V293" s="133"/>
    </row>
    <row r="294" spans="1:22" x14ac:dyDescent="0.25">
      <c r="A294" s="133"/>
      <c r="B294" s="133"/>
      <c r="C294" s="133"/>
      <c r="D294" s="133"/>
      <c r="E294" s="133"/>
      <c r="F294" s="133"/>
      <c r="G294" s="133"/>
      <c r="H294" s="133"/>
      <c r="I294" s="133"/>
      <c r="J294" s="133"/>
      <c r="K294" s="133"/>
      <c r="L294" s="133"/>
      <c r="M294" s="133"/>
      <c r="N294" s="133"/>
      <c r="O294" s="133"/>
      <c r="P294" s="133"/>
      <c r="Q294" s="133"/>
      <c r="R294" s="133"/>
      <c r="S294" s="133"/>
      <c r="T294" s="133"/>
      <c r="U294" s="133"/>
      <c r="V294" s="133"/>
    </row>
    <row r="295" spans="1:22" x14ac:dyDescent="0.25">
      <c r="A295" s="133"/>
      <c r="B295" s="133"/>
      <c r="C295" s="133"/>
      <c r="D295" s="133"/>
      <c r="E295" s="133"/>
      <c r="F295" s="133"/>
      <c r="G295" s="133"/>
      <c r="H295" s="133"/>
      <c r="I295" s="133"/>
      <c r="J295" s="133"/>
      <c r="K295" s="133"/>
      <c r="L295" s="133"/>
      <c r="M295" s="133"/>
      <c r="N295" s="133"/>
      <c r="O295" s="133"/>
      <c r="P295" s="133"/>
      <c r="Q295" s="133"/>
      <c r="R295" s="133"/>
      <c r="S295" s="133"/>
      <c r="T295" s="133"/>
      <c r="U295" s="133"/>
      <c r="V295" s="133"/>
    </row>
    <row r="296" spans="1:22" x14ac:dyDescent="0.25">
      <c r="A296" s="133"/>
      <c r="B296" s="133"/>
      <c r="C296" s="133"/>
      <c r="D296" s="133"/>
      <c r="E296" s="133"/>
      <c r="F296" s="133"/>
      <c r="G296" s="133"/>
      <c r="H296" s="133"/>
      <c r="I296" s="133"/>
      <c r="J296" s="133"/>
      <c r="K296" s="133"/>
      <c r="L296" s="133"/>
      <c r="M296" s="133"/>
      <c r="N296" s="133"/>
      <c r="O296" s="133"/>
      <c r="P296" s="133"/>
      <c r="Q296" s="133"/>
      <c r="R296" s="133"/>
      <c r="S296" s="133"/>
      <c r="T296" s="133"/>
      <c r="U296" s="133"/>
      <c r="V296" s="133"/>
    </row>
    <row r="297" spans="1:22" x14ac:dyDescent="0.25">
      <c r="A297" s="133"/>
      <c r="B297" s="133"/>
      <c r="C297" s="133"/>
      <c r="D297" s="133"/>
      <c r="E297" s="133"/>
      <c r="F297" s="133"/>
      <c r="G297" s="133"/>
      <c r="H297" s="133"/>
      <c r="I297" s="133"/>
      <c r="J297" s="133"/>
      <c r="K297" s="133"/>
      <c r="L297" s="133"/>
      <c r="M297" s="133"/>
      <c r="N297" s="133"/>
      <c r="O297" s="133"/>
      <c r="P297" s="133"/>
      <c r="Q297" s="133"/>
      <c r="R297" s="133"/>
      <c r="S297" s="133"/>
      <c r="T297" s="133"/>
      <c r="U297" s="133"/>
      <c r="V297" s="133"/>
    </row>
    <row r="298" spans="1:22" x14ac:dyDescent="0.25">
      <c r="A298" s="133"/>
      <c r="B298" s="133"/>
      <c r="C298" s="133"/>
      <c r="D298" s="133"/>
      <c r="E298" s="133"/>
      <c r="F298" s="133"/>
      <c r="G298" s="133"/>
      <c r="H298" s="133"/>
      <c r="I298" s="133"/>
      <c r="J298" s="133"/>
      <c r="K298" s="133"/>
      <c r="L298" s="133"/>
      <c r="M298" s="133"/>
      <c r="N298" s="133"/>
      <c r="O298" s="133"/>
      <c r="P298" s="133"/>
      <c r="Q298" s="133"/>
      <c r="R298" s="133"/>
      <c r="S298" s="133"/>
      <c r="T298" s="133"/>
      <c r="U298" s="133"/>
      <c r="V298" s="133"/>
    </row>
    <row r="299" spans="1:22" x14ac:dyDescent="0.25">
      <c r="A299" s="133"/>
      <c r="B299" s="133"/>
      <c r="C299" s="133"/>
      <c r="D299" s="133"/>
      <c r="E299" s="133"/>
      <c r="F299" s="133"/>
      <c r="G299" s="133"/>
      <c r="H299" s="133"/>
      <c r="I299" s="133"/>
      <c r="J299" s="133"/>
      <c r="K299" s="133"/>
      <c r="L299" s="133"/>
      <c r="M299" s="133"/>
      <c r="N299" s="133"/>
      <c r="O299" s="133"/>
      <c r="P299" s="133"/>
      <c r="Q299" s="133"/>
      <c r="R299" s="133"/>
      <c r="S299" s="133"/>
      <c r="T299" s="133"/>
      <c r="U299" s="133"/>
      <c r="V299" s="133"/>
    </row>
    <row r="300" spans="1:22" x14ac:dyDescent="0.25">
      <c r="A300" s="133"/>
      <c r="B300" s="133"/>
      <c r="C300" s="133"/>
      <c r="D300" s="133"/>
      <c r="E300" s="133"/>
      <c r="F300" s="133"/>
      <c r="G300" s="133"/>
      <c r="H300" s="133"/>
      <c r="I300" s="133"/>
      <c r="J300" s="133"/>
      <c r="K300" s="133"/>
      <c r="L300" s="133"/>
      <c r="M300" s="133"/>
      <c r="N300" s="133"/>
      <c r="O300" s="133"/>
      <c r="P300" s="133"/>
      <c r="Q300" s="133"/>
      <c r="R300" s="133"/>
      <c r="S300" s="133"/>
      <c r="T300" s="133"/>
      <c r="U300" s="133"/>
      <c r="V300" s="133"/>
    </row>
    <row r="301" spans="1:22" x14ac:dyDescent="0.25">
      <c r="A301" s="133"/>
      <c r="B301" s="133"/>
      <c r="C301" s="133"/>
      <c r="D301" s="133"/>
      <c r="E301" s="133"/>
      <c r="F301" s="133"/>
      <c r="G301" s="133"/>
      <c r="H301" s="133"/>
      <c r="I301" s="133"/>
      <c r="J301" s="133"/>
      <c r="K301" s="133"/>
      <c r="L301" s="133"/>
      <c r="M301" s="133"/>
      <c r="N301" s="133"/>
      <c r="O301" s="133"/>
      <c r="P301" s="133"/>
      <c r="Q301" s="133"/>
      <c r="R301" s="133"/>
      <c r="S301" s="133"/>
      <c r="T301" s="133"/>
      <c r="U301" s="133"/>
      <c r="V301" s="133"/>
    </row>
    <row r="302" spans="1:22" x14ac:dyDescent="0.25">
      <c r="A302" s="133"/>
      <c r="B302" s="133"/>
      <c r="C302" s="133"/>
      <c r="D302" s="133"/>
      <c r="E302" s="133"/>
      <c r="F302" s="133"/>
      <c r="G302" s="133"/>
      <c r="H302" s="133"/>
      <c r="I302" s="133"/>
      <c r="J302" s="133"/>
      <c r="K302" s="133"/>
      <c r="L302" s="133"/>
      <c r="M302" s="133"/>
      <c r="N302" s="133"/>
      <c r="O302" s="133"/>
      <c r="P302" s="133"/>
      <c r="Q302" s="133"/>
      <c r="R302" s="133"/>
      <c r="S302" s="133"/>
      <c r="T302" s="133"/>
      <c r="U302" s="133"/>
      <c r="V302" s="133"/>
    </row>
    <row r="303" spans="1:22" x14ac:dyDescent="0.25">
      <c r="A303" s="133"/>
      <c r="B303" s="133"/>
      <c r="C303" s="133"/>
      <c r="D303" s="133"/>
      <c r="E303" s="133"/>
      <c r="F303" s="133"/>
      <c r="G303" s="133"/>
      <c r="H303" s="133"/>
      <c r="I303" s="133"/>
      <c r="J303" s="133"/>
      <c r="K303" s="133"/>
      <c r="L303" s="133"/>
      <c r="M303" s="133"/>
      <c r="N303" s="133"/>
      <c r="O303" s="133"/>
      <c r="P303" s="133"/>
      <c r="Q303" s="133"/>
      <c r="R303" s="133"/>
      <c r="S303" s="133"/>
      <c r="T303" s="133"/>
      <c r="U303" s="133"/>
      <c r="V303" s="133"/>
    </row>
    <row r="304" spans="1:22" x14ac:dyDescent="0.25">
      <c r="A304" s="133"/>
      <c r="B304" s="133"/>
      <c r="C304" s="133"/>
      <c r="D304" s="133"/>
      <c r="E304" s="133"/>
      <c r="F304" s="133"/>
      <c r="G304" s="133"/>
      <c r="H304" s="133"/>
      <c r="I304" s="133"/>
      <c r="J304" s="133"/>
      <c r="K304" s="133"/>
      <c r="L304" s="133"/>
      <c r="M304" s="133"/>
      <c r="N304" s="133"/>
      <c r="O304" s="133"/>
      <c r="P304" s="133"/>
      <c r="Q304" s="133"/>
      <c r="R304" s="133"/>
      <c r="S304" s="133"/>
      <c r="T304" s="133"/>
      <c r="U304" s="133"/>
      <c r="V304" s="133"/>
    </row>
    <row r="305" spans="1:22" x14ac:dyDescent="0.25">
      <c r="A305" s="133"/>
      <c r="B305" s="133"/>
      <c r="C305" s="133"/>
      <c r="D305" s="133"/>
      <c r="E305" s="133"/>
      <c r="F305" s="133"/>
      <c r="G305" s="133"/>
      <c r="H305" s="133"/>
      <c r="I305" s="133"/>
      <c r="J305" s="133"/>
      <c r="K305" s="133"/>
      <c r="L305" s="133"/>
      <c r="M305" s="133"/>
      <c r="N305" s="133"/>
      <c r="O305" s="133"/>
      <c r="P305" s="133"/>
      <c r="Q305" s="133"/>
      <c r="R305" s="133"/>
      <c r="S305" s="133"/>
      <c r="T305" s="133"/>
      <c r="U305" s="133"/>
      <c r="V305" s="133"/>
    </row>
    <row r="306" spans="1:22" x14ac:dyDescent="0.25">
      <c r="A306" s="133"/>
      <c r="B306" s="133"/>
      <c r="C306" s="133"/>
      <c r="D306" s="133"/>
      <c r="E306" s="133"/>
      <c r="F306" s="133"/>
      <c r="G306" s="133"/>
      <c r="H306" s="133"/>
      <c r="I306" s="133"/>
      <c r="J306" s="133"/>
      <c r="K306" s="133"/>
      <c r="L306" s="133"/>
      <c r="M306" s="133"/>
      <c r="N306" s="133"/>
      <c r="O306" s="133"/>
      <c r="P306" s="133"/>
      <c r="Q306" s="133"/>
      <c r="R306" s="133"/>
      <c r="S306" s="133"/>
      <c r="T306" s="133"/>
      <c r="U306" s="133"/>
      <c r="V306" s="133"/>
    </row>
    <row r="307" spans="1:22" x14ac:dyDescent="0.25">
      <c r="A307" s="133"/>
      <c r="B307" s="133"/>
      <c r="C307" s="133"/>
      <c r="D307" s="133"/>
      <c r="E307" s="133"/>
      <c r="F307" s="133"/>
      <c r="G307" s="133"/>
      <c r="H307" s="133"/>
      <c r="I307" s="133"/>
      <c r="J307" s="133"/>
      <c r="K307" s="133"/>
      <c r="L307" s="133"/>
      <c r="M307" s="133"/>
      <c r="N307" s="133"/>
      <c r="O307" s="133"/>
      <c r="P307" s="133"/>
      <c r="Q307" s="133"/>
      <c r="R307" s="133"/>
      <c r="S307" s="133"/>
      <c r="T307" s="133"/>
      <c r="U307" s="133"/>
      <c r="V307" s="133"/>
    </row>
    <row r="308" spans="1:22" x14ac:dyDescent="0.25">
      <c r="A308" s="133"/>
      <c r="B308" s="133"/>
      <c r="C308" s="133"/>
      <c r="D308" s="133"/>
      <c r="E308" s="133"/>
      <c r="F308" s="133"/>
      <c r="G308" s="133"/>
      <c r="H308" s="133"/>
      <c r="I308" s="133"/>
      <c r="J308" s="133"/>
      <c r="K308" s="133"/>
      <c r="L308" s="133"/>
      <c r="M308" s="133"/>
      <c r="N308" s="133"/>
      <c r="O308" s="133"/>
      <c r="P308" s="133"/>
      <c r="Q308" s="133"/>
      <c r="R308" s="133"/>
      <c r="S308" s="133"/>
      <c r="T308" s="133"/>
      <c r="U308" s="133"/>
      <c r="V308" s="133"/>
    </row>
    <row r="309" spans="1:22" x14ac:dyDescent="0.25">
      <c r="A309" s="133"/>
      <c r="B309" s="133"/>
      <c r="C309" s="133"/>
      <c r="D309" s="133"/>
      <c r="E309" s="133"/>
      <c r="F309" s="133"/>
      <c r="G309" s="133"/>
      <c r="H309" s="133"/>
      <c r="I309" s="133"/>
      <c r="J309" s="133"/>
      <c r="K309" s="133"/>
      <c r="L309" s="133"/>
      <c r="M309" s="133"/>
      <c r="N309" s="133"/>
      <c r="O309" s="133"/>
      <c r="P309" s="133"/>
      <c r="Q309" s="133"/>
      <c r="R309" s="133"/>
      <c r="S309" s="133"/>
      <c r="T309" s="133"/>
      <c r="U309" s="133"/>
      <c r="V309" s="133"/>
    </row>
    <row r="310" spans="1:22" x14ac:dyDescent="0.25">
      <c r="A310" s="133"/>
      <c r="B310" s="133"/>
      <c r="C310" s="133"/>
      <c r="D310" s="133"/>
      <c r="E310" s="133"/>
      <c r="F310" s="133"/>
      <c r="G310" s="133"/>
      <c r="H310" s="133"/>
      <c r="I310" s="133"/>
      <c r="J310" s="133"/>
      <c r="K310" s="133"/>
      <c r="L310" s="133"/>
      <c r="M310" s="133"/>
      <c r="N310" s="133"/>
      <c r="O310" s="133"/>
      <c r="P310" s="133"/>
      <c r="Q310" s="133"/>
      <c r="R310" s="133"/>
      <c r="S310" s="133"/>
      <c r="T310" s="133"/>
      <c r="U310" s="133"/>
      <c r="V310" s="133"/>
    </row>
    <row r="311" spans="1:22" x14ac:dyDescent="0.25">
      <c r="A311" s="133"/>
      <c r="B311" s="133"/>
      <c r="C311" s="133"/>
      <c r="D311" s="133"/>
      <c r="E311" s="133"/>
      <c r="F311" s="133"/>
      <c r="G311" s="133"/>
      <c r="H311" s="133"/>
      <c r="I311" s="133"/>
      <c r="J311" s="133"/>
      <c r="K311" s="133"/>
      <c r="L311" s="133"/>
      <c r="M311" s="133"/>
      <c r="N311" s="133"/>
      <c r="O311" s="133"/>
      <c r="P311" s="133"/>
      <c r="Q311" s="133"/>
      <c r="R311" s="133"/>
      <c r="S311" s="133"/>
      <c r="T311" s="133"/>
      <c r="U311" s="133"/>
      <c r="V311" s="133"/>
    </row>
    <row r="312" spans="1:22" x14ac:dyDescent="0.25">
      <c r="A312" s="133"/>
      <c r="B312" s="133"/>
      <c r="C312" s="133"/>
      <c r="D312" s="133"/>
      <c r="E312" s="133"/>
      <c r="F312" s="133"/>
      <c r="G312" s="133"/>
      <c r="H312" s="133"/>
      <c r="I312" s="133"/>
      <c r="J312" s="133"/>
      <c r="K312" s="133"/>
      <c r="L312" s="133"/>
      <c r="M312" s="133"/>
      <c r="N312" s="133"/>
      <c r="O312" s="133"/>
      <c r="P312" s="133"/>
      <c r="Q312" s="133"/>
      <c r="R312" s="133"/>
      <c r="S312" s="133"/>
      <c r="T312" s="133"/>
      <c r="U312" s="133"/>
      <c r="V312" s="133"/>
    </row>
    <row r="313" spans="1:22" x14ac:dyDescent="0.25">
      <c r="A313" s="133"/>
      <c r="B313" s="133"/>
      <c r="C313" s="133"/>
      <c r="D313" s="133"/>
      <c r="E313" s="133"/>
      <c r="F313" s="133"/>
      <c r="G313" s="133"/>
      <c r="H313" s="133"/>
      <c r="I313" s="133"/>
      <c r="J313" s="133"/>
      <c r="K313" s="133"/>
      <c r="L313" s="133"/>
      <c r="M313" s="133"/>
      <c r="N313" s="133"/>
      <c r="O313" s="133"/>
      <c r="P313" s="133"/>
      <c r="Q313" s="133"/>
      <c r="R313" s="133"/>
      <c r="S313" s="133"/>
      <c r="T313" s="133"/>
      <c r="U313" s="133"/>
      <c r="V313" s="133"/>
    </row>
    <row r="314" spans="1:22" x14ac:dyDescent="0.25">
      <c r="A314" s="133"/>
      <c r="B314" s="133"/>
      <c r="C314" s="133"/>
      <c r="D314" s="133"/>
      <c r="E314" s="133"/>
      <c r="F314" s="133"/>
      <c r="G314" s="133"/>
      <c r="H314" s="133"/>
      <c r="I314" s="133"/>
      <c r="J314" s="133"/>
      <c r="K314" s="133"/>
      <c r="L314" s="133"/>
      <c r="M314" s="133"/>
      <c r="N314" s="133"/>
      <c r="O314" s="133"/>
      <c r="P314" s="133"/>
      <c r="Q314" s="133"/>
      <c r="R314" s="133"/>
      <c r="S314" s="133"/>
      <c r="T314" s="133"/>
      <c r="U314" s="133"/>
      <c r="V314" s="133"/>
    </row>
    <row r="315" spans="1:22" x14ac:dyDescent="0.25">
      <c r="A315" s="133"/>
      <c r="B315" s="133"/>
      <c r="C315" s="133"/>
      <c r="D315" s="133"/>
      <c r="E315" s="133"/>
      <c r="F315" s="133"/>
      <c r="G315" s="133"/>
      <c r="H315" s="133"/>
      <c r="I315" s="133"/>
      <c r="J315" s="133"/>
      <c r="K315" s="133"/>
      <c r="L315" s="133"/>
      <c r="M315" s="133"/>
      <c r="N315" s="133"/>
      <c r="O315" s="133"/>
      <c r="P315" s="133"/>
      <c r="Q315" s="133"/>
      <c r="R315" s="133"/>
      <c r="S315" s="133"/>
      <c r="T315" s="133"/>
      <c r="U315" s="133"/>
      <c r="V315" s="133"/>
    </row>
    <row r="316" spans="1:22" x14ac:dyDescent="0.25">
      <c r="A316" s="133"/>
      <c r="B316" s="133"/>
      <c r="C316" s="133"/>
      <c r="D316" s="133"/>
      <c r="E316" s="133"/>
      <c r="F316" s="133"/>
      <c r="G316" s="133"/>
      <c r="H316" s="133"/>
      <c r="I316" s="133"/>
      <c r="J316" s="133"/>
      <c r="K316" s="133"/>
      <c r="L316" s="133"/>
      <c r="M316" s="133"/>
      <c r="N316" s="133"/>
      <c r="O316" s="133"/>
      <c r="P316" s="133"/>
      <c r="Q316" s="133"/>
      <c r="R316" s="133"/>
      <c r="S316" s="133"/>
      <c r="T316" s="133"/>
      <c r="U316" s="133"/>
      <c r="V316" s="133"/>
    </row>
    <row r="317" spans="1:22" x14ac:dyDescent="0.25">
      <c r="A317" s="133"/>
      <c r="B317" s="133"/>
      <c r="C317" s="133"/>
      <c r="D317" s="133"/>
      <c r="E317" s="133"/>
      <c r="F317" s="133"/>
      <c r="G317" s="133"/>
      <c r="H317" s="133"/>
      <c r="I317" s="133"/>
      <c r="J317" s="133"/>
      <c r="K317" s="133"/>
      <c r="L317" s="133"/>
      <c r="M317" s="133"/>
      <c r="N317" s="133"/>
      <c r="O317" s="133"/>
      <c r="P317" s="133"/>
      <c r="Q317" s="133"/>
      <c r="R317" s="133"/>
      <c r="S317" s="133"/>
      <c r="T317" s="133"/>
      <c r="U317" s="133"/>
      <c r="V317" s="133"/>
    </row>
    <row r="318" spans="1:22" x14ac:dyDescent="0.25">
      <c r="A318" s="133"/>
      <c r="B318" s="133"/>
      <c r="C318" s="133"/>
      <c r="D318" s="133"/>
      <c r="E318" s="133"/>
      <c r="F318" s="133"/>
      <c r="G318" s="133"/>
      <c r="H318" s="133"/>
      <c r="I318" s="133"/>
      <c r="J318" s="133"/>
      <c r="K318" s="133"/>
      <c r="L318" s="133"/>
      <c r="M318" s="133"/>
      <c r="N318" s="133"/>
      <c r="O318" s="133"/>
      <c r="P318" s="133"/>
      <c r="Q318" s="133"/>
      <c r="R318" s="133"/>
      <c r="S318" s="133"/>
      <c r="T318" s="133"/>
      <c r="U318" s="133"/>
      <c r="V318" s="133"/>
    </row>
    <row r="319" spans="1:22" x14ac:dyDescent="0.25">
      <c r="A319" s="133"/>
      <c r="B319" s="133"/>
      <c r="C319" s="133"/>
      <c r="D319" s="133"/>
      <c r="E319" s="133"/>
      <c r="F319" s="133"/>
      <c r="G319" s="133"/>
      <c r="H319" s="133"/>
      <c r="I319" s="133"/>
      <c r="J319" s="133"/>
      <c r="K319" s="133"/>
      <c r="L319" s="133"/>
      <c r="M319" s="133"/>
      <c r="N319" s="133"/>
      <c r="O319" s="133"/>
      <c r="P319" s="133"/>
      <c r="Q319" s="133"/>
      <c r="R319" s="133"/>
      <c r="S319" s="133"/>
      <c r="T319" s="133"/>
      <c r="U319" s="133"/>
      <c r="V319" s="133"/>
    </row>
    <row r="320" spans="1:22" x14ac:dyDescent="0.25">
      <c r="A320" s="133"/>
      <c r="B320" s="133"/>
      <c r="C320" s="133"/>
      <c r="D320" s="133"/>
      <c r="E320" s="133"/>
      <c r="F320" s="133"/>
      <c r="G320" s="133"/>
      <c r="H320" s="133"/>
      <c r="I320" s="133"/>
      <c r="J320" s="133"/>
      <c r="K320" s="133"/>
      <c r="L320" s="133"/>
      <c r="M320" s="133"/>
      <c r="N320" s="133"/>
      <c r="O320" s="133"/>
      <c r="P320" s="133"/>
      <c r="Q320" s="133"/>
      <c r="R320" s="133"/>
      <c r="S320" s="133"/>
      <c r="T320" s="133"/>
      <c r="U320" s="133"/>
      <c r="V320" s="133"/>
    </row>
    <row r="321" spans="1:22" x14ac:dyDescent="0.25">
      <c r="A321" s="133"/>
      <c r="B321" s="133"/>
      <c r="C321" s="133"/>
      <c r="D321" s="133"/>
      <c r="E321" s="133"/>
      <c r="F321" s="133"/>
      <c r="G321" s="133"/>
      <c r="H321" s="133"/>
      <c r="I321" s="133"/>
      <c r="J321" s="133"/>
      <c r="K321" s="133"/>
      <c r="L321" s="133"/>
      <c r="M321" s="133"/>
      <c r="N321" s="133"/>
      <c r="O321" s="133"/>
      <c r="P321" s="133"/>
      <c r="Q321" s="133"/>
      <c r="R321" s="133"/>
      <c r="S321" s="133"/>
      <c r="T321" s="133"/>
      <c r="U321" s="133"/>
      <c r="V321" s="133"/>
    </row>
    <row r="322" spans="1:22" x14ac:dyDescent="0.25">
      <c r="A322" s="133"/>
      <c r="B322" s="133"/>
      <c r="C322" s="133"/>
      <c r="D322" s="133"/>
      <c r="E322" s="133"/>
      <c r="F322" s="133"/>
      <c r="G322" s="133"/>
      <c r="H322" s="133"/>
      <c r="I322" s="133"/>
      <c r="J322" s="133"/>
      <c r="K322" s="133"/>
      <c r="L322" s="133"/>
      <c r="M322" s="133"/>
      <c r="N322" s="133"/>
      <c r="O322" s="133"/>
      <c r="P322" s="133"/>
      <c r="Q322" s="133"/>
      <c r="R322" s="133"/>
      <c r="S322" s="133"/>
      <c r="T322" s="133"/>
      <c r="U322" s="133"/>
      <c r="V322" s="133"/>
    </row>
    <row r="323" spans="1:22" x14ac:dyDescent="0.25">
      <c r="A323" s="133"/>
      <c r="B323" s="133"/>
      <c r="C323" s="133"/>
      <c r="D323" s="133"/>
      <c r="E323" s="133"/>
      <c r="F323" s="133"/>
      <c r="G323" s="133"/>
      <c r="H323" s="133"/>
      <c r="I323" s="133"/>
      <c r="J323" s="133"/>
      <c r="K323" s="133"/>
      <c r="L323" s="133"/>
      <c r="M323" s="133"/>
      <c r="N323" s="133"/>
      <c r="O323" s="133"/>
      <c r="P323" s="133"/>
      <c r="Q323" s="133"/>
      <c r="R323" s="133"/>
      <c r="S323" s="133"/>
      <c r="T323" s="133"/>
      <c r="U323" s="133"/>
      <c r="V323" s="133"/>
    </row>
    <row r="324" spans="1:22" x14ac:dyDescent="0.25">
      <c r="A324" s="133"/>
      <c r="B324" s="133"/>
      <c r="C324" s="133"/>
      <c r="D324" s="133"/>
      <c r="E324" s="133"/>
      <c r="F324" s="133"/>
      <c r="G324" s="133"/>
      <c r="H324" s="133"/>
      <c r="I324" s="133"/>
      <c r="J324" s="133"/>
      <c r="K324" s="133"/>
      <c r="L324" s="133"/>
      <c r="M324" s="133"/>
      <c r="N324" s="133"/>
      <c r="O324" s="133"/>
      <c r="P324" s="133"/>
      <c r="Q324" s="133"/>
      <c r="R324" s="133"/>
      <c r="S324" s="133"/>
      <c r="T324" s="133"/>
      <c r="U324" s="133"/>
      <c r="V324" s="133"/>
    </row>
    <row r="325" spans="1:22" x14ac:dyDescent="0.25">
      <c r="A325" s="133"/>
      <c r="B325" s="133"/>
      <c r="C325" s="133"/>
      <c r="D325" s="133"/>
      <c r="E325" s="133"/>
      <c r="F325" s="133"/>
      <c r="G325" s="133"/>
      <c r="H325" s="133"/>
      <c r="I325" s="133"/>
      <c r="J325" s="133"/>
      <c r="K325" s="133"/>
      <c r="L325" s="133"/>
      <c r="M325" s="133"/>
      <c r="N325" s="133"/>
      <c r="O325" s="133"/>
      <c r="P325" s="133"/>
      <c r="Q325" s="133"/>
      <c r="R325" s="133"/>
      <c r="S325" s="133"/>
      <c r="T325" s="133"/>
      <c r="U325" s="133"/>
      <c r="V325" s="133"/>
    </row>
    <row r="326" spans="1:22" x14ac:dyDescent="0.25">
      <c r="A326" s="133"/>
      <c r="B326" s="133"/>
      <c r="C326" s="133"/>
      <c r="D326" s="133"/>
      <c r="E326" s="133"/>
      <c r="F326" s="133"/>
      <c r="G326" s="133"/>
      <c r="H326" s="133"/>
      <c r="I326" s="133"/>
      <c r="J326" s="133"/>
      <c r="K326" s="133"/>
      <c r="L326" s="133"/>
      <c r="M326" s="133"/>
      <c r="N326" s="133"/>
      <c r="O326" s="133"/>
      <c r="P326" s="133"/>
      <c r="Q326" s="133"/>
      <c r="R326" s="133"/>
      <c r="S326" s="133"/>
      <c r="T326" s="133"/>
      <c r="U326" s="133"/>
      <c r="V326" s="133"/>
    </row>
    <row r="327" spans="1:22" x14ac:dyDescent="0.25">
      <c r="A327" s="133"/>
      <c r="B327" s="133"/>
      <c r="C327" s="133"/>
      <c r="D327" s="133"/>
      <c r="E327" s="133"/>
      <c r="F327" s="133"/>
      <c r="G327" s="133"/>
      <c r="H327" s="133"/>
      <c r="I327" s="133"/>
      <c r="J327" s="133"/>
      <c r="K327" s="133"/>
      <c r="L327" s="133"/>
      <c r="M327" s="133"/>
      <c r="N327" s="133"/>
      <c r="O327" s="133"/>
      <c r="P327" s="133"/>
      <c r="Q327" s="133"/>
      <c r="R327" s="133"/>
      <c r="S327" s="133"/>
      <c r="T327" s="133"/>
      <c r="U327" s="133"/>
      <c r="V327" s="133"/>
    </row>
    <row r="328" spans="1:22" x14ac:dyDescent="0.25">
      <c r="A328" s="133"/>
      <c r="B328" s="133"/>
      <c r="C328" s="133"/>
      <c r="D328" s="133"/>
      <c r="E328" s="133"/>
      <c r="F328" s="133"/>
      <c r="G328" s="133"/>
      <c r="H328" s="133"/>
      <c r="I328" s="133"/>
      <c r="J328" s="133"/>
      <c r="K328" s="133"/>
      <c r="L328" s="133"/>
      <c r="M328" s="133"/>
      <c r="N328" s="133"/>
      <c r="O328" s="133"/>
      <c r="P328" s="133"/>
      <c r="Q328" s="133"/>
      <c r="R328" s="133"/>
      <c r="S328" s="133"/>
      <c r="T328" s="133"/>
      <c r="U328" s="133"/>
      <c r="V328" s="133"/>
    </row>
    <row r="329" spans="1:22" x14ac:dyDescent="0.25">
      <c r="A329" s="133"/>
      <c r="B329" s="133"/>
      <c r="C329" s="133"/>
      <c r="D329" s="133"/>
      <c r="E329" s="133"/>
      <c r="F329" s="133"/>
      <c r="G329" s="133"/>
      <c r="H329" s="133"/>
      <c r="I329" s="133"/>
      <c r="J329" s="133"/>
      <c r="K329" s="133"/>
      <c r="L329" s="133"/>
      <c r="M329" s="133"/>
      <c r="N329" s="133"/>
      <c r="O329" s="133"/>
      <c r="P329" s="133"/>
      <c r="Q329" s="133"/>
      <c r="R329" s="133"/>
      <c r="S329" s="133"/>
      <c r="T329" s="133"/>
      <c r="U329" s="133"/>
      <c r="V329" s="133"/>
    </row>
    <row r="330" spans="1:22" x14ac:dyDescent="0.25">
      <c r="A330" s="133"/>
      <c r="B330" s="133"/>
      <c r="C330" s="133"/>
      <c r="D330" s="133"/>
      <c r="E330" s="133"/>
      <c r="F330" s="133"/>
      <c r="G330" s="133"/>
      <c r="H330" s="133"/>
      <c r="I330" s="133"/>
      <c r="J330" s="133"/>
      <c r="K330" s="133"/>
      <c r="L330" s="133"/>
      <c r="M330" s="133"/>
      <c r="N330" s="133"/>
      <c r="O330" s="133"/>
      <c r="P330" s="133"/>
      <c r="Q330" s="133"/>
      <c r="R330" s="133"/>
      <c r="S330" s="133"/>
      <c r="T330" s="133"/>
      <c r="U330" s="133"/>
      <c r="V330" s="133"/>
    </row>
    <row r="331" spans="1:22" x14ac:dyDescent="0.25">
      <c r="A331" s="133"/>
      <c r="B331" s="133"/>
      <c r="C331" s="133"/>
      <c r="D331" s="133"/>
      <c r="E331" s="133"/>
      <c r="F331" s="133"/>
      <c r="G331" s="133"/>
      <c r="H331" s="133"/>
      <c r="I331" s="133"/>
      <c r="J331" s="133"/>
      <c r="K331" s="133"/>
      <c r="L331" s="133"/>
      <c r="M331" s="133"/>
      <c r="N331" s="133"/>
      <c r="O331" s="133"/>
      <c r="P331" s="133"/>
      <c r="Q331" s="133"/>
      <c r="R331" s="133"/>
      <c r="S331" s="133"/>
      <c r="T331" s="133"/>
      <c r="U331" s="133"/>
      <c r="V331" s="133"/>
    </row>
    <row r="332" spans="1:22" x14ac:dyDescent="0.25">
      <c r="A332" s="133"/>
      <c r="B332" s="133"/>
      <c r="C332" s="133"/>
      <c r="D332" s="133"/>
      <c r="E332" s="133"/>
      <c r="F332" s="133"/>
      <c r="G332" s="133"/>
      <c r="H332" s="133"/>
      <c r="I332" s="133"/>
      <c r="J332" s="133"/>
      <c r="K332" s="133"/>
      <c r="L332" s="133"/>
      <c r="M332" s="133"/>
      <c r="N332" s="133"/>
      <c r="O332" s="133"/>
      <c r="P332" s="133"/>
      <c r="Q332" s="133"/>
      <c r="R332" s="133"/>
      <c r="S332" s="133"/>
      <c r="T332" s="133"/>
      <c r="U332" s="133"/>
      <c r="V332" s="133"/>
    </row>
    <row r="333" spans="1:22" x14ac:dyDescent="0.25">
      <c r="A333" s="133"/>
      <c r="B333" s="133"/>
      <c r="C333" s="133"/>
      <c r="D333" s="133"/>
      <c r="E333" s="133"/>
      <c r="F333" s="133"/>
      <c r="G333" s="133"/>
      <c r="H333" s="133"/>
      <c r="I333" s="133"/>
      <c r="J333" s="133"/>
      <c r="K333" s="133"/>
      <c r="L333" s="133"/>
      <c r="M333" s="133"/>
      <c r="N333" s="133"/>
      <c r="O333" s="133"/>
      <c r="P333" s="133"/>
      <c r="Q333" s="133"/>
      <c r="R333" s="133"/>
      <c r="S333" s="133"/>
      <c r="T333" s="133"/>
      <c r="U333" s="133"/>
      <c r="V333" s="133"/>
    </row>
    <row r="334" spans="1:22" x14ac:dyDescent="0.25">
      <c r="A334" s="133"/>
      <c r="B334" s="133"/>
      <c r="C334" s="133"/>
      <c r="D334" s="133"/>
      <c r="E334" s="133"/>
      <c r="F334" s="133"/>
      <c r="G334" s="133"/>
      <c r="H334" s="133"/>
      <c r="I334" s="133"/>
      <c r="J334" s="133"/>
      <c r="K334" s="133"/>
      <c r="L334" s="133"/>
      <c r="M334" s="133"/>
      <c r="N334" s="133"/>
      <c r="O334" s="133"/>
      <c r="P334" s="133"/>
      <c r="Q334" s="133"/>
      <c r="R334" s="133"/>
      <c r="S334" s="133"/>
      <c r="T334" s="133"/>
      <c r="U334" s="133"/>
      <c r="V334" s="133"/>
    </row>
  </sheetData>
  <mergeCells count="11">
    <mergeCell ref="A39:C39"/>
    <mergeCell ref="A5:C5"/>
    <mergeCell ref="A16:C16"/>
    <mergeCell ref="A18:C18"/>
    <mergeCell ref="A7:C7"/>
    <mergeCell ref="A9:C9"/>
    <mergeCell ref="A10:C10"/>
    <mergeCell ref="A12:C12"/>
    <mergeCell ref="A13:C13"/>
    <mergeCell ref="A15:C15"/>
    <mergeCell ref="A24:C24"/>
  </mergeCells>
  <phoneticPr fontId="0" type="noConversion"/>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4:K75"/>
  <sheetViews>
    <sheetView tabSelected="1" zoomScale="70" zoomScaleNormal="70" workbookViewId="0">
      <selection activeCell="N33" sqref="N33"/>
    </sheetView>
  </sheetViews>
  <sheetFormatPr defaultRowHeight="15.75" x14ac:dyDescent="0.25"/>
  <cols>
    <col min="1" max="1" width="9.140625" style="9"/>
    <col min="2" max="2" width="57.85546875" style="9" customWidth="1"/>
    <col min="3" max="3" width="10.7109375" style="9" customWidth="1"/>
    <col min="4" max="6" width="10.7109375" style="191" customWidth="1"/>
    <col min="7" max="11" width="10.7109375" style="9" customWidth="1"/>
    <col min="12" max="16384" width="9.140625" style="9"/>
  </cols>
  <sheetData>
    <row r="4" spans="1:11" ht="18.75" customHeight="1" x14ac:dyDescent="0.25">
      <c r="A4" s="199" t="str">
        <f>'8. Общие сведения'!$A$5</f>
        <v>Год раскрытия информации: 2019 год</v>
      </c>
      <c r="B4" s="199"/>
      <c r="C4" s="199"/>
      <c r="D4" s="199"/>
      <c r="E4" s="199"/>
      <c r="F4" s="199"/>
      <c r="G4" s="199"/>
      <c r="H4" s="199"/>
      <c r="I4" s="199"/>
      <c r="J4" s="199"/>
      <c r="K4" s="199"/>
    </row>
    <row r="6" spans="1:11" ht="18.75" x14ac:dyDescent="0.25">
      <c r="A6" s="203" t="s">
        <v>5</v>
      </c>
      <c r="B6" s="203"/>
      <c r="C6" s="203"/>
      <c r="D6" s="203"/>
      <c r="E6" s="203"/>
      <c r="F6" s="203"/>
      <c r="G6" s="203"/>
      <c r="H6" s="203"/>
      <c r="I6" s="203"/>
      <c r="J6" s="203"/>
      <c r="K6" s="203"/>
    </row>
    <row r="7" spans="1:11" ht="18.75" x14ac:dyDescent="0.25">
      <c r="A7" s="193"/>
      <c r="B7" s="193"/>
      <c r="C7" s="193"/>
      <c r="D7" s="188"/>
      <c r="E7" s="188"/>
      <c r="F7" s="188"/>
      <c r="G7" s="193"/>
      <c r="H7" s="18"/>
      <c r="I7" s="18"/>
      <c r="J7" s="18"/>
      <c r="K7" s="18"/>
    </row>
    <row r="8" spans="1:11" x14ac:dyDescent="0.25">
      <c r="A8" s="204" t="s">
        <v>286</v>
      </c>
      <c r="B8" s="204"/>
      <c r="C8" s="204"/>
      <c r="D8" s="204"/>
      <c r="E8" s="204"/>
      <c r="F8" s="204"/>
      <c r="G8" s="204"/>
      <c r="H8" s="204"/>
      <c r="I8" s="204"/>
      <c r="J8" s="204"/>
      <c r="K8" s="204"/>
    </row>
    <row r="9" spans="1:11" ht="18.75" customHeight="1" x14ac:dyDescent="0.25">
      <c r="A9" s="205" t="s">
        <v>4</v>
      </c>
      <c r="B9" s="205"/>
      <c r="C9" s="205"/>
      <c r="D9" s="205"/>
      <c r="E9" s="205"/>
      <c r="F9" s="205"/>
      <c r="G9" s="205"/>
      <c r="H9" s="205"/>
      <c r="I9" s="205"/>
      <c r="J9" s="205"/>
      <c r="K9" s="205"/>
    </row>
    <row r="10" spans="1:11" ht="18.75" x14ac:dyDescent="0.25">
      <c r="A10" s="193"/>
      <c r="B10" s="193"/>
      <c r="C10" s="193"/>
      <c r="D10" s="188"/>
      <c r="E10" s="188"/>
      <c r="F10" s="188"/>
      <c r="G10" s="193"/>
      <c r="H10" s="18"/>
      <c r="I10" s="18"/>
      <c r="J10" s="18"/>
      <c r="K10" s="18"/>
    </row>
    <row r="11" spans="1:11" x14ac:dyDescent="0.25">
      <c r="A11" s="204" t="str">
        <f>'1. паспорт местоположение'!$A$12</f>
        <v>H_Che83</v>
      </c>
      <c r="B11" s="204"/>
      <c r="C11" s="204"/>
      <c r="D11" s="204"/>
      <c r="E11" s="204"/>
      <c r="F11" s="204"/>
      <c r="G11" s="204"/>
      <c r="H11" s="204"/>
      <c r="I11" s="204"/>
      <c r="J11" s="204"/>
      <c r="K11" s="204"/>
    </row>
    <row r="12" spans="1:11" x14ac:dyDescent="0.25">
      <c r="A12" s="205" t="s">
        <v>3</v>
      </c>
      <c r="B12" s="205"/>
      <c r="C12" s="205"/>
      <c r="D12" s="205"/>
      <c r="E12" s="205"/>
      <c r="F12" s="205"/>
      <c r="G12" s="205"/>
      <c r="H12" s="205"/>
      <c r="I12" s="205"/>
      <c r="J12" s="205"/>
      <c r="K12" s="205"/>
    </row>
    <row r="13" spans="1:11" ht="16.5" customHeight="1" x14ac:dyDescent="0.3">
      <c r="A13" s="194"/>
      <c r="B13" s="194"/>
      <c r="C13" s="194"/>
      <c r="D13" s="189"/>
      <c r="E13" s="189"/>
      <c r="F13" s="189"/>
      <c r="G13" s="194"/>
      <c r="H13" s="17"/>
      <c r="I13" s="17"/>
      <c r="J13" s="17"/>
      <c r="K13" s="17"/>
    </row>
    <row r="14" spans="1:11" x14ac:dyDescent="0.25">
      <c r="A14" s="204" t="str">
        <f>'1. паспорт местоположение'!$A$15</f>
        <v>Реконструкция ПС 110 кВ "Цемзавод" (Расширение ОРУ-110кВ с установкой одной линейной ячейки 110кВ) (для технологического присоединения энергопринимающих устройств ВГК Ведучи)</v>
      </c>
      <c r="B14" s="204"/>
      <c r="C14" s="204"/>
      <c r="D14" s="204"/>
      <c r="E14" s="204"/>
      <c r="F14" s="204"/>
      <c r="G14" s="204"/>
      <c r="H14" s="204"/>
      <c r="I14" s="204"/>
      <c r="J14" s="204"/>
      <c r="K14" s="204"/>
    </row>
    <row r="15" spans="1:11" ht="15.75" customHeight="1" x14ac:dyDescent="0.25">
      <c r="A15" s="205" t="s">
        <v>2</v>
      </c>
      <c r="B15" s="205"/>
      <c r="C15" s="205"/>
      <c r="D15" s="205"/>
      <c r="E15" s="205"/>
      <c r="F15" s="205"/>
      <c r="G15" s="205"/>
      <c r="H15" s="205"/>
      <c r="I15" s="205"/>
      <c r="J15" s="205"/>
      <c r="K15" s="205"/>
    </row>
    <row r="16" spans="1:11" x14ac:dyDescent="0.25">
      <c r="A16" s="287"/>
      <c r="B16" s="287"/>
      <c r="C16" s="287"/>
      <c r="D16" s="287"/>
      <c r="E16" s="287"/>
      <c r="F16" s="287"/>
      <c r="G16" s="287"/>
      <c r="H16" s="287"/>
      <c r="I16" s="287"/>
      <c r="J16" s="287"/>
      <c r="K16" s="287"/>
    </row>
    <row r="18" spans="1:11" x14ac:dyDescent="0.25">
      <c r="A18" s="282" t="s">
        <v>267</v>
      </c>
      <c r="B18" s="282"/>
      <c r="C18" s="282"/>
      <c r="D18" s="282"/>
      <c r="E18" s="282"/>
      <c r="F18" s="282"/>
      <c r="G18" s="282"/>
      <c r="H18" s="282"/>
      <c r="I18" s="282"/>
      <c r="J18" s="282"/>
      <c r="K18" s="282"/>
    </row>
    <row r="20" spans="1:11" ht="33" customHeight="1" x14ac:dyDescent="0.25">
      <c r="A20" s="283" t="s">
        <v>112</v>
      </c>
      <c r="B20" s="283" t="s">
        <v>111</v>
      </c>
      <c r="C20" s="264" t="s">
        <v>110</v>
      </c>
      <c r="D20" s="264"/>
      <c r="E20" s="277" t="s">
        <v>109</v>
      </c>
      <c r="F20" s="277"/>
      <c r="G20" s="283" t="s">
        <v>480</v>
      </c>
      <c r="H20" s="286" t="s">
        <v>454</v>
      </c>
      <c r="I20" s="286"/>
      <c r="J20" s="286"/>
      <c r="K20" s="286"/>
    </row>
    <row r="21" spans="1:11" ht="99.75" customHeight="1" x14ac:dyDescent="0.25">
      <c r="A21" s="284"/>
      <c r="B21" s="284"/>
      <c r="C21" s="264"/>
      <c r="D21" s="264"/>
      <c r="E21" s="277"/>
      <c r="F21" s="277"/>
      <c r="G21" s="284"/>
      <c r="H21" s="264" t="s">
        <v>0</v>
      </c>
      <c r="I21" s="264"/>
      <c r="J21" s="264" t="s">
        <v>328</v>
      </c>
      <c r="K21" s="264"/>
    </row>
    <row r="22" spans="1:11" ht="89.25" customHeight="1" x14ac:dyDescent="0.25">
      <c r="A22" s="285"/>
      <c r="B22" s="285"/>
      <c r="C22" s="192" t="s">
        <v>0</v>
      </c>
      <c r="D22" s="192" t="s">
        <v>328</v>
      </c>
      <c r="E22" s="195" t="s">
        <v>481</v>
      </c>
      <c r="F22" s="195" t="s">
        <v>482</v>
      </c>
      <c r="G22" s="285"/>
      <c r="H22" s="16" t="s">
        <v>483</v>
      </c>
      <c r="I22" s="16" t="s">
        <v>484</v>
      </c>
      <c r="J22" s="16" t="s">
        <v>483</v>
      </c>
      <c r="K22" s="16" t="s">
        <v>484</v>
      </c>
    </row>
    <row r="23" spans="1:11" ht="19.5" customHeight="1" x14ac:dyDescent="0.25">
      <c r="A23" s="190">
        <v>1</v>
      </c>
      <c r="B23" s="190">
        <v>2</v>
      </c>
      <c r="C23" s="190">
        <v>3</v>
      </c>
      <c r="D23" s="190">
        <v>4</v>
      </c>
      <c r="E23" s="190">
        <v>5</v>
      </c>
      <c r="F23" s="190">
        <v>6</v>
      </c>
      <c r="G23" s="190">
        <v>7</v>
      </c>
      <c r="H23" s="190">
        <v>8</v>
      </c>
      <c r="I23" s="190">
        <v>9</v>
      </c>
      <c r="J23" s="190">
        <v>10</v>
      </c>
      <c r="K23" s="190">
        <v>11</v>
      </c>
    </row>
    <row r="24" spans="1:11" s="98" customFormat="1" ht="47.25" customHeight="1" x14ac:dyDescent="0.25">
      <c r="A24" s="14">
        <v>1</v>
      </c>
      <c r="B24" s="13" t="s">
        <v>108</v>
      </c>
      <c r="C24" s="48">
        <f>VLOOKUP($A$11,'[1]6.2. отчет'!$D:$K,2,0)</f>
        <v>23.147228506076502</v>
      </c>
      <c r="D24" s="48">
        <f>VLOOKUP($A$11,'[1]6.2. отчет'!$D:$K,5,0)</f>
        <v>0</v>
      </c>
      <c r="E24" s="48">
        <f>VLOOKUP($A$11,'[1]6.2. отчет'!$D:$K,7,0)</f>
        <v>23.147228506076502</v>
      </c>
      <c r="F24" s="48">
        <f>VLOOKUP($A$11,'[1]6.2. отчет'!$D:$K,8,0)</f>
        <v>23.147228506076502</v>
      </c>
      <c r="G24" s="48">
        <f>VLOOKUP($A$11,'[1]6.2. отчет'!$D:$BL,9,0)</f>
        <v>0</v>
      </c>
      <c r="H24" s="48">
        <f>VLOOKUP($A$11,'[1]6.2. отчет'!$D:$BL,15,0)</f>
        <v>23.147228506076502</v>
      </c>
      <c r="I24" s="48">
        <f>VLOOKUP($A$11,'[1]6.2. отчет'!$D:$CU,45,0)</f>
        <v>23.147228506076502</v>
      </c>
      <c r="J24" s="48">
        <f>VLOOKUP($A$11,'[1]6.2. отчет'!$D:$BL,56,0)</f>
        <v>0</v>
      </c>
      <c r="K24" s="48">
        <f>VLOOKUP($A$11,'[1]6.2. отчет'!$D:$CU,86,0)</f>
        <v>0</v>
      </c>
    </row>
    <row r="25" spans="1:11" s="70" customFormat="1" ht="24" customHeight="1" x14ac:dyDescent="0.25">
      <c r="A25" s="12" t="s">
        <v>107</v>
      </c>
      <c r="B25" s="8" t="s">
        <v>106</v>
      </c>
      <c r="C25" s="48">
        <f t="shared" ref="C25:C26" si="0">H25</f>
        <v>0</v>
      </c>
      <c r="D25" s="48">
        <f>G25+J25</f>
        <v>0</v>
      </c>
      <c r="E25" s="48">
        <f t="shared" ref="E25:E28" si="1">F25+G25</f>
        <v>0</v>
      </c>
      <c r="F25" s="48">
        <f t="shared" ref="F25:F26" si="2">J25</f>
        <v>0</v>
      </c>
      <c r="G25" s="48">
        <f>VLOOKUP($A$11,'[1]6.2. отчет'!$D:$BL,10,0)</f>
        <v>0</v>
      </c>
      <c r="H25" s="48">
        <f>VLOOKUP($A$11,'[1]6.2. отчет'!$D:$BL,16,0)</f>
        <v>0</v>
      </c>
      <c r="I25" s="48">
        <f>IF(H25=0,0,VLOOKUP($A$11,'[1]6.2. отчет'!$D:$CU,46,0))</f>
        <v>0</v>
      </c>
      <c r="J25" s="48">
        <f>VLOOKUP($A$11,'[1]6.2. отчет'!$D:$BL,57,0)</f>
        <v>0</v>
      </c>
      <c r="K25" s="48">
        <f>IF(J25=0,0,VLOOKUP($A$11,'[1]6.2. отчет'!$D:$CU,87,0))</f>
        <v>0</v>
      </c>
    </row>
    <row r="26" spans="1:11" s="70" customFormat="1" ht="18" customHeight="1" x14ac:dyDescent="0.25">
      <c r="A26" s="12" t="s">
        <v>105</v>
      </c>
      <c r="B26" s="8" t="s">
        <v>104</v>
      </c>
      <c r="C26" s="48">
        <f t="shared" si="0"/>
        <v>0</v>
      </c>
      <c r="D26" s="48">
        <f>G26+J26</f>
        <v>0</v>
      </c>
      <c r="E26" s="48">
        <f t="shared" si="1"/>
        <v>0</v>
      </c>
      <c r="F26" s="48">
        <f t="shared" si="2"/>
        <v>0</v>
      </c>
      <c r="G26" s="48">
        <f>VLOOKUP($A$11,'[1]6.2. отчет'!$D:$BL,11,0)</f>
        <v>0</v>
      </c>
      <c r="H26" s="48">
        <f>VLOOKUP($A$11,'[1]6.2. отчет'!$D:$BL,17,0)</f>
        <v>0</v>
      </c>
      <c r="I26" s="48">
        <f>IF(H26=0,0,VLOOKUP($A$11,'[1]6.2. отчет'!$D:$CU,47,0))</f>
        <v>0</v>
      </c>
      <c r="J26" s="48">
        <f>VLOOKUP($A$11,'[1]6.2. отчет'!$D:$BL,58,0)</f>
        <v>0</v>
      </c>
      <c r="K26" s="48">
        <f>IF(J26=0,0,VLOOKUP($A$11,'[1]6.2. отчет'!$D:$CU,88,0))</f>
        <v>0</v>
      </c>
    </row>
    <row r="27" spans="1:11" s="70" customFormat="1" ht="33.75" customHeight="1" x14ac:dyDescent="0.25">
      <c r="A27" s="12" t="s">
        <v>103</v>
      </c>
      <c r="B27" s="8" t="s">
        <v>217</v>
      </c>
      <c r="C27" s="48">
        <f>IF(C24="нд","нд",C24-(C29+C28+C26+C25))</f>
        <v>19.616295344132631</v>
      </c>
      <c r="D27" s="48">
        <f>G27+J27+D24-(G24+J24)</f>
        <v>0</v>
      </c>
      <c r="E27" s="48">
        <f>F27+G27</f>
        <v>23.147228506076502</v>
      </c>
      <c r="F27" s="48">
        <f>F24-(F25+F26+F28+F29)</f>
        <v>23.147228506076502</v>
      </c>
      <c r="G27" s="48">
        <f>VLOOKUP($A$11,'[1]6.2. отчет'!$D:$BL,12,0)</f>
        <v>0</v>
      </c>
      <c r="H27" s="48">
        <f>VLOOKUP($A$11,'[1]6.2. отчет'!$D:$BL,18,0)</f>
        <v>19.616295344132631</v>
      </c>
      <c r="I27" s="48">
        <f>IF(H27=0,0,VLOOKUP($A$11,'[1]6.2. отчет'!$D:$CU,48,0))</f>
        <v>19.616295344132631</v>
      </c>
      <c r="J27" s="48">
        <f>VLOOKUP($A$11,'[1]6.2. отчет'!$D:$BL,59,0)</f>
        <v>0</v>
      </c>
      <c r="K27" s="48">
        <f>IF(J27=0,0,VLOOKUP($A$11,'[1]6.2. отчет'!$D:$CU,89,0))</f>
        <v>0</v>
      </c>
    </row>
    <row r="28" spans="1:11" s="70" customFormat="1" x14ac:dyDescent="0.25">
      <c r="A28" s="12" t="s">
        <v>102</v>
      </c>
      <c r="B28" s="8" t="s">
        <v>101</v>
      </c>
      <c r="C28" s="48">
        <f>H28</f>
        <v>0</v>
      </c>
      <c r="D28" s="48">
        <f t="shared" ref="D28:D29" si="3">G28+J28</f>
        <v>0</v>
      </c>
      <c r="E28" s="48">
        <f t="shared" si="1"/>
        <v>0</v>
      </c>
      <c r="F28" s="48">
        <v>0</v>
      </c>
      <c r="G28" s="48">
        <f>VLOOKUP($A$11,'[1]6.2. отчет'!$D:$BL,13,0)</f>
        <v>0</v>
      </c>
      <c r="H28" s="48">
        <f>VLOOKUP($A$11,'[1]6.2. отчет'!$D:$BL,19,0)</f>
        <v>0</v>
      </c>
      <c r="I28" s="48">
        <f>IF(H28=0,0,VLOOKUP($A$11,'[1]6.2. отчет'!$D:$CU,49,0))</f>
        <v>0</v>
      </c>
      <c r="J28" s="48">
        <f>VLOOKUP($A$11,'[1]6.2. отчет'!$D:$BL,60,0)</f>
        <v>0</v>
      </c>
      <c r="K28" s="48">
        <f>IF(J28=0,0,VLOOKUP($A$11,'[1]6.2. отчет'!$D:$CU,90,0))</f>
        <v>0</v>
      </c>
    </row>
    <row r="29" spans="1:11" s="70" customFormat="1" x14ac:dyDescent="0.25">
      <c r="A29" s="12" t="s">
        <v>100</v>
      </c>
      <c r="B29" s="15" t="s">
        <v>99</v>
      </c>
      <c r="C29" s="48">
        <f>H29</f>
        <v>3.5309331619438709</v>
      </c>
      <c r="D29" s="48">
        <f t="shared" si="3"/>
        <v>0</v>
      </c>
      <c r="E29" s="48">
        <f>F29+G29</f>
        <v>0</v>
      </c>
      <c r="F29" s="48">
        <v>0</v>
      </c>
      <c r="G29" s="48">
        <f>VLOOKUP($A$11,'[1]6.2. отчет'!$D:$BL,14,0)</f>
        <v>0</v>
      </c>
      <c r="H29" s="48">
        <f>VLOOKUP($A$11,'[1]6.2. отчет'!$D:$BL,20,0)</f>
        <v>3.5309331619438709</v>
      </c>
      <c r="I29" s="48">
        <f>IF(H29=0,0,VLOOKUP($A$11,'[1]6.2. отчет'!$D:$CU,50,0))</f>
        <v>3.5309331619438709</v>
      </c>
      <c r="J29" s="48">
        <f>VLOOKUP($A$11,'[1]6.2. отчет'!$D:$BL,61,0)</f>
        <v>0</v>
      </c>
      <c r="K29" s="48">
        <f>IF(J29=0,0,VLOOKUP($A$11,'[1]6.2. отчет'!$D:$CU,91,0))</f>
        <v>0</v>
      </c>
    </row>
    <row r="30" spans="1:11" s="98" customFormat="1" ht="47.25" x14ac:dyDescent="0.25">
      <c r="A30" s="14" t="s">
        <v>17</v>
      </c>
      <c r="B30" s="13" t="s">
        <v>98</v>
      </c>
      <c r="C30" s="48">
        <f>VLOOKUP($A$11,'[1]6.2. отчет'!$D:$DB,99,0)</f>
        <v>19.616295344132631</v>
      </c>
      <c r="D30" s="48">
        <f>VLOOKUP($A$11,'[1]6.2. отчет'!$D:$FK,106,0)</f>
        <v>0</v>
      </c>
      <c r="E30" s="48">
        <f>VLOOKUP($A$11,'[1]6.2. отчет'!$D:$FK,108,0)</f>
        <v>19.616295344132631</v>
      </c>
      <c r="F30" s="48">
        <f>VLOOKUP($A$11,'[1]6.2. отчет'!$D:$FK,109,0)</f>
        <v>19.616295344132631</v>
      </c>
      <c r="G30" s="48">
        <f>VLOOKUP($A$11,'[1]6.2. отчет'!$D:$FK,110,0)</f>
        <v>0</v>
      </c>
      <c r="H30" s="48">
        <f>VLOOKUP($A$11,'[1]6.2. отчет'!$D:$FK,115,0)</f>
        <v>19.616295344132631</v>
      </c>
      <c r="I30" s="48">
        <f>VLOOKUP($A$11,'[1]6.2. отчет'!$D:$AGP,124,0)</f>
        <v>19.616295344132631</v>
      </c>
      <c r="J30" s="48">
        <f>VLOOKUP($A$11,'[1]6.2. отчет'!$D:$FK,130,0)</f>
        <v>0</v>
      </c>
      <c r="K30" s="48">
        <f>VLOOKUP($A$11,'[1]6.2. отчет'!$D:$FK,155,0)</f>
        <v>0</v>
      </c>
    </row>
    <row r="31" spans="1:11" s="70" customFormat="1" ht="21.75" customHeight="1" x14ac:dyDescent="0.25">
      <c r="A31" s="14" t="s">
        <v>97</v>
      </c>
      <c r="B31" s="8" t="s">
        <v>96</v>
      </c>
      <c r="C31" s="48">
        <f>VLOOKUP($A$11,'[1]6.2. отчет'!$D:$DB,100,0)</f>
        <v>1.0071758044793</v>
      </c>
      <c r="D31" s="48">
        <f>J31</f>
        <v>0</v>
      </c>
      <c r="E31" s="48">
        <f>F31+G31</f>
        <v>1.0071758044793</v>
      </c>
      <c r="F31" s="48">
        <f>H31</f>
        <v>1.0071758044793</v>
      </c>
      <c r="G31" s="48">
        <f>VLOOKUP($A$11,'[1]6.2. отчет'!$D:$FK,111,0)</f>
        <v>0</v>
      </c>
      <c r="H31" s="48">
        <f>C31</f>
        <v>1.0071758044793</v>
      </c>
      <c r="I31" s="48">
        <v>0</v>
      </c>
      <c r="J31" s="48">
        <f>VLOOKUP($A$11,'[1]6.2. отчет'!$D:$FK,131,0)</f>
        <v>0</v>
      </c>
      <c r="K31" s="48">
        <f>IF(J31=0,0,VLOOKUP($A$11,'[1]6.2. отчет'!$D:$FK,156,0))</f>
        <v>0</v>
      </c>
    </row>
    <row r="32" spans="1:11" s="70" customFormat="1" ht="31.5" x14ac:dyDescent="0.25">
      <c r="A32" s="14" t="s">
        <v>95</v>
      </c>
      <c r="B32" s="8" t="s">
        <v>94</v>
      </c>
      <c r="C32" s="48">
        <f>VLOOKUP($A$11,'[1]6.2. отчет'!$D:$DB,101,0)</f>
        <v>4.5870611851938303</v>
      </c>
      <c r="D32" s="48">
        <f t="shared" ref="D32:D34" si="4">J32</f>
        <v>0</v>
      </c>
      <c r="E32" s="48">
        <f t="shared" ref="E32:E57" si="5">F32+G32</f>
        <v>4.5870611851938303</v>
      </c>
      <c r="F32" s="48">
        <f t="shared" ref="F32:F34" si="6">H32</f>
        <v>4.5870611851938303</v>
      </c>
      <c r="G32" s="48">
        <f>VLOOKUP($A$11,'[1]6.2. отчет'!$D:$FK,112,0)</f>
        <v>0</v>
      </c>
      <c r="H32" s="48">
        <f t="shared" ref="H32:H34" si="7">C32</f>
        <v>4.5870611851938303</v>
      </c>
      <c r="I32" s="48">
        <v>0</v>
      </c>
      <c r="J32" s="48">
        <f>VLOOKUP($A$11,'[1]6.2. отчет'!$D:$FK,132,0)</f>
        <v>0</v>
      </c>
      <c r="K32" s="48">
        <f>IF(J32=0,0,VLOOKUP($A$11,'[1]6.2. отчет'!$D:$FK,157,0))</f>
        <v>0</v>
      </c>
    </row>
    <row r="33" spans="1:11" s="70" customFormat="1" ht="24.75" customHeight="1" x14ac:dyDescent="0.25">
      <c r="A33" s="14" t="s">
        <v>93</v>
      </c>
      <c r="B33" s="8" t="s">
        <v>92</v>
      </c>
      <c r="C33" s="48">
        <f>VLOOKUP($A$11,'[1]6.2. отчет'!$D:$DB,102,0)</f>
        <v>10.899099025478799</v>
      </c>
      <c r="D33" s="48">
        <f t="shared" si="4"/>
        <v>0</v>
      </c>
      <c r="E33" s="48">
        <f t="shared" si="5"/>
        <v>10.899099025478799</v>
      </c>
      <c r="F33" s="48">
        <f t="shared" si="6"/>
        <v>10.899099025478799</v>
      </c>
      <c r="G33" s="48">
        <f>VLOOKUP($A$11,'[1]6.2. отчет'!$D:$FK,113,0)</f>
        <v>0</v>
      </c>
      <c r="H33" s="48">
        <f t="shared" si="7"/>
        <v>10.899099025478799</v>
      </c>
      <c r="I33" s="48">
        <v>0</v>
      </c>
      <c r="J33" s="48">
        <f>VLOOKUP($A$11,'[1]6.2. отчет'!$D:$FK,133,0)</f>
        <v>0</v>
      </c>
      <c r="K33" s="48">
        <f>IF(J33=0,0,VLOOKUP($A$11,'[1]6.2. отчет'!$D:$FK,158,0))</f>
        <v>0</v>
      </c>
    </row>
    <row r="34" spans="1:11" s="70" customFormat="1" ht="27" customHeight="1" x14ac:dyDescent="0.25">
      <c r="A34" s="14" t="s">
        <v>91</v>
      </c>
      <c r="B34" s="8" t="s">
        <v>90</v>
      </c>
      <c r="C34" s="48">
        <f>VLOOKUP($A$11,'[1]6.2. отчет'!$D:$DB,103,0)</f>
        <v>3.12295932898071</v>
      </c>
      <c r="D34" s="48">
        <f t="shared" si="4"/>
        <v>0</v>
      </c>
      <c r="E34" s="48">
        <f t="shared" si="5"/>
        <v>3.12295932898071</v>
      </c>
      <c r="F34" s="48">
        <f t="shared" si="6"/>
        <v>3.12295932898071</v>
      </c>
      <c r="G34" s="48">
        <f>VLOOKUP($A$11,'[1]6.2. отчет'!$D:$FK,114,0)</f>
        <v>0</v>
      </c>
      <c r="H34" s="48">
        <f t="shared" si="7"/>
        <v>3.12295932898071</v>
      </c>
      <c r="I34" s="48">
        <v>0</v>
      </c>
      <c r="J34" s="48">
        <f>VLOOKUP($A$11,'[1]6.2. отчет'!$D:$FK,134,0)</f>
        <v>0</v>
      </c>
      <c r="K34" s="48">
        <f>IF(J34=0,0,VLOOKUP($A$11,'[1]6.2. отчет'!$D:$FK,159,0))</f>
        <v>0</v>
      </c>
    </row>
    <row r="35" spans="1:11" s="98" customFormat="1" ht="31.5" x14ac:dyDescent="0.25">
      <c r="A35" s="14" t="s">
        <v>16</v>
      </c>
      <c r="B35" s="13" t="s">
        <v>89</v>
      </c>
      <c r="C35" s="48"/>
      <c r="D35" s="48"/>
      <c r="E35" s="48"/>
      <c r="F35" s="48"/>
      <c r="G35" s="48"/>
      <c r="H35" s="48"/>
      <c r="I35" s="69"/>
      <c r="J35" s="48"/>
      <c r="K35" s="69"/>
    </row>
    <row r="36" spans="1:11" s="70" customFormat="1" ht="31.5" x14ac:dyDescent="0.25">
      <c r="A36" s="12" t="s">
        <v>88</v>
      </c>
      <c r="B36" s="49" t="s">
        <v>87</v>
      </c>
      <c r="C36" s="48">
        <f>IF('1. паспорт местоположение'!$C$22="Прочие инвестиционные проекты",0,VLOOKUP($A$11,'[1]6.2. отчет'!$D:$FX,168,0))</f>
        <v>0</v>
      </c>
      <c r="D36" s="48">
        <v>0</v>
      </c>
      <c r="E36" s="48">
        <f t="shared" si="5"/>
        <v>0</v>
      </c>
      <c r="F36" s="48">
        <f>C36</f>
        <v>0</v>
      </c>
      <c r="G36" s="48">
        <f>IF('1. паспорт местоположение'!$C$22="Прочие инвестиционные проекты",0,VLOOKUP($A$11,'[1]6.2. отчет'!$D:$GJ,180,0))</f>
        <v>0</v>
      </c>
      <c r="H36" s="48">
        <f>IF('1. паспорт местоположение'!$C$22="Прочие инвестиционные проекты",0,VLOOKUP($A$11,'[1]6.2. отчет'!$D:$AGO,191,0))</f>
        <v>0</v>
      </c>
      <c r="I36" s="48">
        <f>IF('1. паспорт местоположение'!$C$22="Прочие инвестиционные проекты",0,VLOOKUP($A$11,'[1]6.2. отчет'!$D:$AGO,246,0))</f>
        <v>0</v>
      </c>
      <c r="J36" s="48">
        <f>IF('1. паспорт местоположение'!$C$22="Прочие инвестиционные проекты",0,VLOOKUP($A$11,'[1]6.2. отчет'!$D:$AGO,257,0))</f>
        <v>0</v>
      </c>
      <c r="K36" s="48">
        <f>IF('1. паспорт местоположение'!$C$22="Прочие инвестиционные проекты",0,VLOOKUP($A$11,'[1]6.2. отчет'!$D:$AGO,312,0))</f>
        <v>0</v>
      </c>
    </row>
    <row r="37" spans="1:11" s="70" customFormat="1" x14ac:dyDescent="0.25">
      <c r="A37" s="12" t="s">
        <v>86</v>
      </c>
      <c r="B37" s="49" t="s">
        <v>76</v>
      </c>
      <c r="C37" s="48">
        <f>IF('1. паспорт местоположение'!$C$22="Прочие инвестиционные проекты",0,VLOOKUP($A$11,'[1]6.2. отчет'!$D:$FX,169,0))</f>
        <v>0</v>
      </c>
      <c r="D37" s="48">
        <v>0</v>
      </c>
      <c r="E37" s="48">
        <f t="shared" si="5"/>
        <v>0</v>
      </c>
      <c r="F37" s="48">
        <f t="shared" ref="F37:F64" si="8">C37</f>
        <v>0</v>
      </c>
      <c r="G37" s="48">
        <f>IF('1. паспорт местоположение'!$C$22="Прочие инвестиционные проекты",0,VLOOKUP($A$11,'[1]6.2. отчет'!$D:$GJ,181,0))</f>
        <v>0</v>
      </c>
      <c r="H37" s="48">
        <f>IF('1. паспорт местоположение'!$C$22="Прочие инвестиционные проекты",0,VLOOKUP($A$11,'[1]6.2. отчет'!$D:$AGO,192,0))</f>
        <v>0</v>
      </c>
      <c r="I37" s="48">
        <f>IF('1. паспорт местоположение'!$C$22="Прочие инвестиционные проекты",0,VLOOKUP($A$11,'[1]6.2. отчет'!$D:$AGO,247,0))</f>
        <v>0</v>
      </c>
      <c r="J37" s="48">
        <f>IF('1. паспорт местоположение'!$C$22="Прочие инвестиционные проекты",0,VLOOKUP($A$11,'[1]6.2. отчет'!$D:$AGO,258,0))</f>
        <v>0</v>
      </c>
      <c r="K37" s="48">
        <f>IF('1. паспорт местоположение'!$C$22="Прочие инвестиционные проекты",0,VLOOKUP($A$11,'[1]6.2. отчет'!$D:$AGO,313,0))</f>
        <v>0</v>
      </c>
    </row>
    <row r="38" spans="1:11" s="70" customFormat="1" x14ac:dyDescent="0.25">
      <c r="A38" s="12" t="s">
        <v>85</v>
      </c>
      <c r="B38" s="49" t="s">
        <v>74</v>
      </c>
      <c r="C38" s="48">
        <f>IF('1. паспорт местоположение'!$C$22="Прочие инвестиционные проекты",0,VLOOKUP($A$11,'[1]6.2. отчет'!$D:$FX,170,0))</f>
        <v>0</v>
      </c>
      <c r="D38" s="48">
        <v>0</v>
      </c>
      <c r="E38" s="48">
        <f t="shared" si="5"/>
        <v>0</v>
      </c>
      <c r="F38" s="48">
        <f t="shared" si="8"/>
        <v>0</v>
      </c>
      <c r="G38" s="48">
        <f>IF('1. паспорт местоположение'!$C$22="Прочие инвестиционные проекты",0,VLOOKUP($A$11,'[1]6.2. отчет'!$D:$GJ,182,0))</f>
        <v>0</v>
      </c>
      <c r="H38" s="48">
        <f>IF('1. паспорт местоположение'!$C$22="Прочие инвестиционные проекты",0,VLOOKUP($A$11,'[1]6.2. отчет'!$D:$AGO,193,0))</f>
        <v>0</v>
      </c>
      <c r="I38" s="48">
        <f>IF('1. паспорт местоположение'!$C$22="Прочие инвестиционные проекты",0,VLOOKUP($A$11,'[1]6.2. отчет'!$D:$AGO,248,0))</f>
        <v>0</v>
      </c>
      <c r="J38" s="48">
        <f>IF('1. паспорт местоположение'!$C$22="Прочие инвестиционные проекты",0,VLOOKUP($A$11,'[1]6.2. отчет'!$D:$AGO,259,0))</f>
        <v>0</v>
      </c>
      <c r="K38" s="48">
        <f>IF('1. паспорт местоположение'!$C$22="Прочие инвестиционные проекты",0,VLOOKUP($A$11,'[1]6.2. отчет'!$D:$AGO,314,0))</f>
        <v>0</v>
      </c>
    </row>
    <row r="39" spans="1:11" s="70" customFormat="1" ht="31.5" x14ac:dyDescent="0.25">
      <c r="A39" s="12" t="s">
        <v>84</v>
      </c>
      <c r="B39" s="8" t="s">
        <v>72</v>
      </c>
      <c r="C39" s="48">
        <f>IF('1. паспорт местоположение'!$C$22="Прочие инвестиционные проекты",0,VLOOKUP($A$11,'[1]6.2. отчет'!$D:$FX,172,0))</f>
        <v>0</v>
      </c>
      <c r="D39" s="48">
        <v>0</v>
      </c>
      <c r="E39" s="48">
        <f t="shared" si="5"/>
        <v>0</v>
      </c>
      <c r="F39" s="48">
        <f t="shared" si="8"/>
        <v>0</v>
      </c>
      <c r="G39" s="48">
        <f>IF('1. паспорт местоположение'!$C$22="Прочие инвестиционные проекты",0,VLOOKUP($A$11,'[1]6.2. отчет'!$D:$GJ,184,0))</f>
        <v>0</v>
      </c>
      <c r="H39" s="48">
        <f>IF('1. паспорт местоположение'!$C$22="Прочие инвестиционные проекты",0,VLOOKUP($A$11,'[1]6.2. отчет'!$D:$AGO,195,0))</f>
        <v>0</v>
      </c>
      <c r="I39" s="48">
        <f>IF('1. паспорт местоположение'!$C$22="Прочие инвестиционные проекты",0,VLOOKUP($A$11,'[1]6.2. отчет'!$D:$AGO,250,0))</f>
        <v>0</v>
      </c>
      <c r="J39" s="48">
        <f>IF('1. паспорт местоположение'!$C$22="Прочие инвестиционные проекты",0,VLOOKUP($A$11,'[1]6.2. отчет'!$D:$AGO,261,0))</f>
        <v>0</v>
      </c>
      <c r="K39" s="48">
        <f>IF('1. паспорт местоположение'!$C$22="Прочие инвестиционные проекты",0,VLOOKUP($A$11,'[1]6.2. отчет'!$D:$AGO,316,0))</f>
        <v>0</v>
      </c>
    </row>
    <row r="40" spans="1:11" s="70" customFormat="1" ht="31.5" x14ac:dyDescent="0.25">
      <c r="A40" s="12" t="s">
        <v>83</v>
      </c>
      <c r="B40" s="8" t="s">
        <v>70</v>
      </c>
      <c r="C40" s="48">
        <f>IF('1. паспорт местоположение'!$C$22="Прочие инвестиционные проекты",0,VLOOKUP($A$11,'[1]6.2. отчет'!$D:$FX,173,0))</f>
        <v>0</v>
      </c>
      <c r="D40" s="48">
        <v>0</v>
      </c>
      <c r="E40" s="48">
        <f t="shared" si="5"/>
        <v>0</v>
      </c>
      <c r="F40" s="48">
        <f t="shared" si="8"/>
        <v>0</v>
      </c>
      <c r="G40" s="48">
        <f>IF('1. паспорт местоположение'!$C$22="Прочие инвестиционные проекты",0,VLOOKUP($A$11,'[1]6.2. отчет'!$D:$GJ,185,0))</f>
        <v>0</v>
      </c>
      <c r="H40" s="48">
        <f>IF('1. паспорт местоположение'!$C$22="Прочие инвестиционные проекты",0,VLOOKUP($A$11,'[1]6.2. отчет'!$D:$AGO,196,0))</f>
        <v>0</v>
      </c>
      <c r="I40" s="48">
        <f>IF('1. паспорт местоположение'!$C$22="Прочие инвестиционные проекты",0,VLOOKUP($A$11,'[1]6.2. отчет'!$D:$AGO,251,0))</f>
        <v>0</v>
      </c>
      <c r="J40" s="48">
        <f>IF('1. паспорт местоположение'!$C$22="Прочие инвестиционные проекты",0,VLOOKUP($A$11,'[1]6.2. отчет'!$D:$AGO,262,0))</f>
        <v>0</v>
      </c>
      <c r="K40" s="48">
        <f>IF('1. паспорт местоположение'!$C$22="Прочие инвестиционные проекты",0,VLOOKUP($A$11,'[1]6.2. отчет'!$D:$AGO,317,0))</f>
        <v>0</v>
      </c>
    </row>
    <row r="41" spans="1:11" s="70" customFormat="1" x14ac:dyDescent="0.25">
      <c r="A41" s="12" t="s">
        <v>82</v>
      </c>
      <c r="B41" s="8" t="s">
        <v>68</v>
      </c>
      <c r="C41" s="48">
        <f>IF('1. паспорт местоположение'!$C$22="Прочие инвестиционные проекты",0,VLOOKUP($A$11,'[1]6.2. отчет'!$D:$FX,174,0))</f>
        <v>0</v>
      </c>
      <c r="D41" s="48">
        <v>0</v>
      </c>
      <c r="E41" s="48">
        <f t="shared" si="5"/>
        <v>0</v>
      </c>
      <c r="F41" s="48">
        <f t="shared" si="8"/>
        <v>0</v>
      </c>
      <c r="G41" s="48">
        <f>IF('1. паспорт местоположение'!$C$22="Прочие инвестиционные проекты",0,VLOOKUP($A$11,'[1]6.2. отчет'!$D:$GJ,186,0))</f>
        <v>0</v>
      </c>
      <c r="H41" s="48">
        <f>IF('1. паспорт местоположение'!$C$22="Прочие инвестиционные проекты",0,VLOOKUP($A$11,'[1]6.2. отчет'!$D:$AGO,197,0))</f>
        <v>0</v>
      </c>
      <c r="I41" s="48">
        <f>IF('1. паспорт местоположение'!$C$22="Прочие инвестиционные проекты",0,VLOOKUP($A$11,'[1]6.2. отчет'!$D:$AGO,252,0))</f>
        <v>0</v>
      </c>
      <c r="J41" s="48">
        <f>IF('1. паспорт местоположение'!$C$22="Прочие инвестиционные проекты",0,VLOOKUP($A$11,'[1]6.2. отчет'!$D:$AGO,263,0))</f>
        <v>0</v>
      </c>
      <c r="K41" s="48">
        <f>IF('1. паспорт местоположение'!$C$22="Прочие инвестиционные проекты",0,VLOOKUP($A$11,'[1]6.2. отчет'!$D:$AGO,318,0))</f>
        <v>0</v>
      </c>
    </row>
    <row r="42" spans="1:11" s="70" customFormat="1" x14ac:dyDescent="0.25">
      <c r="A42" s="12" t="s">
        <v>81</v>
      </c>
      <c r="B42" s="49" t="s">
        <v>455</v>
      </c>
      <c r="C42" s="48">
        <f>IF('1. паспорт местоположение'!$C$22="Прочие инвестиционные проекты",0,VLOOKUP($A$11,'[1]6.2. отчет'!$D:$FX,177,0))</f>
        <v>1</v>
      </c>
      <c r="D42" s="48">
        <v>0</v>
      </c>
      <c r="E42" s="48">
        <f t="shared" si="5"/>
        <v>1</v>
      </c>
      <c r="F42" s="48">
        <f t="shared" si="8"/>
        <v>1</v>
      </c>
      <c r="G42" s="48">
        <f>IF('1. паспорт местоположение'!$C$22="Прочие инвестиционные проекты",0,VLOOKUP($A$11,'[1]6.2. отчет'!$D:$GJ,189,0))</f>
        <v>0</v>
      </c>
      <c r="H42" s="48">
        <f>IF('1. паспорт местоположение'!$C$22="Прочие инвестиционные проекты",0,VLOOKUP($A$11,'[1]6.2. отчет'!$D:$AGO,200,0))</f>
        <v>0</v>
      </c>
      <c r="I42" s="48">
        <f>IF('1. паспорт местоположение'!$C$22="Прочие инвестиционные проекты",0,VLOOKUP($A$11,'[1]6.2. отчет'!$D:$AGO,255,0))</f>
        <v>0</v>
      </c>
      <c r="J42" s="48">
        <f>IF('1. паспорт местоположение'!$C$22="Прочие инвестиционные проекты",0,VLOOKUP($A$11,'[1]6.2. отчет'!$D:$AGO,266,0))</f>
        <v>0</v>
      </c>
      <c r="K42" s="48">
        <f>IF('1. паспорт местоположение'!$C$22="Прочие инвестиционные проекты",0,VLOOKUP($A$11,'[1]6.2. отчет'!$D:$AGO,321,0))</f>
        <v>0</v>
      </c>
    </row>
    <row r="43" spans="1:11" s="98" customFormat="1" ht="22.5" customHeight="1" x14ac:dyDescent="0.25">
      <c r="A43" s="14" t="s">
        <v>15</v>
      </c>
      <c r="B43" s="13" t="s">
        <v>80</v>
      </c>
      <c r="C43" s="48"/>
      <c r="D43" s="48"/>
      <c r="E43" s="48"/>
      <c r="F43" s="48">
        <f t="shared" si="8"/>
        <v>0</v>
      </c>
      <c r="G43" s="48"/>
      <c r="H43" s="48"/>
      <c r="I43" s="69"/>
      <c r="J43" s="48"/>
      <c r="K43" s="69"/>
    </row>
    <row r="44" spans="1:11" s="70" customFormat="1" x14ac:dyDescent="0.25">
      <c r="A44" s="12" t="s">
        <v>79</v>
      </c>
      <c r="B44" s="8" t="s">
        <v>78</v>
      </c>
      <c r="C44" s="48">
        <f>VLOOKUP($A$11,'[1]6.2. отчет'!$D:$FX,168,0)</f>
        <v>0</v>
      </c>
      <c r="D44" s="48">
        <v>0</v>
      </c>
      <c r="E44" s="48">
        <f t="shared" si="5"/>
        <v>0</v>
      </c>
      <c r="F44" s="48">
        <f t="shared" si="8"/>
        <v>0</v>
      </c>
      <c r="G44" s="48">
        <f>VLOOKUP($A$11,'[1]6.2. отчет'!$D:$GJ,180,0)</f>
        <v>0</v>
      </c>
      <c r="H44" s="48">
        <f>VLOOKUP($A$11,'[1]6.2. отчет'!$D:$AGO,191,0)</f>
        <v>0</v>
      </c>
      <c r="I44" s="48">
        <f>VLOOKUP($A$11,'[1]6.2. отчет'!$D:$AGO,246,0)</f>
        <v>0</v>
      </c>
      <c r="J44" s="48">
        <f>VLOOKUP($A$11,'[1]6.2. отчет'!$D:$AGO,257,0)</f>
        <v>0</v>
      </c>
      <c r="K44" s="48">
        <f>VLOOKUP($A$11,'[1]6.2. отчет'!$D:$AGO,312,0)</f>
        <v>0</v>
      </c>
    </row>
    <row r="45" spans="1:11" s="70" customFormat="1" x14ac:dyDescent="0.25">
      <c r="A45" s="12" t="s">
        <v>77</v>
      </c>
      <c r="B45" s="8" t="s">
        <v>76</v>
      </c>
      <c r="C45" s="48">
        <f>VLOOKUP($A$11,'[1]6.2. отчет'!$D:$FX,169,0)</f>
        <v>0</v>
      </c>
      <c r="D45" s="48">
        <v>0</v>
      </c>
      <c r="E45" s="48">
        <f t="shared" si="5"/>
        <v>0</v>
      </c>
      <c r="F45" s="48">
        <f t="shared" si="8"/>
        <v>0</v>
      </c>
      <c r="G45" s="48">
        <f>VLOOKUP($A$11,'[1]6.2. отчет'!$D:$GJ,181,0)</f>
        <v>0</v>
      </c>
      <c r="H45" s="48">
        <f>VLOOKUP($A$11,'[1]6.2. отчет'!$D:$AGO,192,0)</f>
        <v>0</v>
      </c>
      <c r="I45" s="48">
        <f>VLOOKUP($A$11,'[1]6.2. отчет'!$D:$AGO,247,0)</f>
        <v>0</v>
      </c>
      <c r="J45" s="48">
        <f>VLOOKUP($A$11,'[1]6.2. отчет'!$D:$AGO,258,0)</f>
        <v>0</v>
      </c>
      <c r="K45" s="48">
        <f>VLOOKUP($A$11,'[1]6.2. отчет'!$D:$AGO,313,0)</f>
        <v>0</v>
      </c>
    </row>
    <row r="46" spans="1:11" s="70" customFormat="1" x14ac:dyDescent="0.25">
      <c r="A46" s="12" t="s">
        <v>75</v>
      </c>
      <c r="B46" s="8" t="s">
        <v>74</v>
      </c>
      <c r="C46" s="48">
        <f>VLOOKUP($A$11,'[1]6.2. отчет'!$D:$FX,170,0)</f>
        <v>0</v>
      </c>
      <c r="D46" s="48">
        <v>0</v>
      </c>
      <c r="E46" s="48">
        <f t="shared" si="5"/>
        <v>0</v>
      </c>
      <c r="F46" s="48">
        <f t="shared" si="8"/>
        <v>0</v>
      </c>
      <c r="G46" s="48">
        <f>VLOOKUP($A$11,'[1]6.2. отчет'!$D:$GJ,182,0)</f>
        <v>0</v>
      </c>
      <c r="H46" s="48">
        <f>VLOOKUP($A$11,'[1]6.2. отчет'!$D:$AGO,193,0)</f>
        <v>0</v>
      </c>
      <c r="I46" s="48">
        <f>VLOOKUP($A$11,'[1]6.2. отчет'!$D:$AGO,248,0)</f>
        <v>0</v>
      </c>
      <c r="J46" s="48">
        <f>VLOOKUP($A$11,'[1]6.2. отчет'!$D:$AGO,259,0)</f>
        <v>0</v>
      </c>
      <c r="K46" s="48">
        <f>VLOOKUP($A$11,'[1]6.2. отчет'!$D:$AGO,314,0)</f>
        <v>0</v>
      </c>
    </row>
    <row r="47" spans="1:11" s="70" customFormat="1" ht="31.5" x14ac:dyDescent="0.25">
      <c r="A47" s="12" t="s">
        <v>73</v>
      </c>
      <c r="B47" s="8" t="s">
        <v>72</v>
      </c>
      <c r="C47" s="48">
        <f>VLOOKUP($A$11,'[1]6.2. отчет'!$D:$FX,172,0)</f>
        <v>0</v>
      </c>
      <c r="D47" s="48">
        <v>0</v>
      </c>
      <c r="E47" s="48">
        <f t="shared" si="5"/>
        <v>0</v>
      </c>
      <c r="F47" s="48">
        <f t="shared" si="8"/>
        <v>0</v>
      </c>
      <c r="G47" s="48">
        <f>VLOOKUP($A$11,'[1]6.2. отчет'!$D:$GJ,184,0)</f>
        <v>0</v>
      </c>
      <c r="H47" s="48">
        <f>VLOOKUP($A$11,'[1]6.2. отчет'!$D:$AGO,195,0)</f>
        <v>0</v>
      </c>
      <c r="I47" s="48">
        <f>VLOOKUP($A$11,'[1]6.2. отчет'!$D:$AGO,250,0)</f>
        <v>0</v>
      </c>
      <c r="J47" s="48">
        <f>VLOOKUP($A$11,'[1]6.2. отчет'!$D:$AGO,261,0)</f>
        <v>0</v>
      </c>
      <c r="K47" s="48">
        <f>VLOOKUP($A$11,'[1]6.2. отчет'!$D:$AGO,316,0)</f>
        <v>0</v>
      </c>
    </row>
    <row r="48" spans="1:11" s="70" customFormat="1" ht="31.5" x14ac:dyDescent="0.25">
      <c r="A48" s="12" t="s">
        <v>71</v>
      </c>
      <c r="B48" s="8" t="s">
        <v>70</v>
      </c>
      <c r="C48" s="48">
        <f>VLOOKUP($A$11,'[1]6.2. отчет'!$D:$FX,173,0)</f>
        <v>0</v>
      </c>
      <c r="D48" s="48">
        <v>0</v>
      </c>
      <c r="E48" s="48">
        <f t="shared" si="5"/>
        <v>0</v>
      </c>
      <c r="F48" s="48">
        <f t="shared" si="8"/>
        <v>0</v>
      </c>
      <c r="G48" s="48">
        <f>VLOOKUP($A$11,'[1]6.2. отчет'!$D:$GJ,185,0)</f>
        <v>0</v>
      </c>
      <c r="H48" s="48">
        <f>VLOOKUP($A$11,'[1]6.2. отчет'!$D:$AGO,196,0)</f>
        <v>0</v>
      </c>
      <c r="I48" s="48">
        <f>VLOOKUP($A$11,'[1]6.2. отчет'!$D:$AGO,251,0)</f>
        <v>0</v>
      </c>
      <c r="J48" s="48">
        <f>VLOOKUP($A$11,'[1]6.2. отчет'!$D:$AGO,262,0)</f>
        <v>0</v>
      </c>
      <c r="K48" s="48">
        <f>VLOOKUP($A$11,'[1]6.2. отчет'!$D:$AGO,317,0)</f>
        <v>0</v>
      </c>
    </row>
    <row r="49" spans="1:11" s="70" customFormat="1" x14ac:dyDescent="0.25">
      <c r="A49" s="12" t="s">
        <v>69</v>
      </c>
      <c r="B49" s="8" t="s">
        <v>68</v>
      </c>
      <c r="C49" s="48">
        <f>VLOOKUP($A$11,'[1]6.2. отчет'!$D:$FX,174,0)</f>
        <v>0</v>
      </c>
      <c r="D49" s="48">
        <v>0</v>
      </c>
      <c r="E49" s="48">
        <f t="shared" si="5"/>
        <v>0</v>
      </c>
      <c r="F49" s="48">
        <f t="shared" si="8"/>
        <v>0</v>
      </c>
      <c r="G49" s="48">
        <f>VLOOKUP($A$11,'[1]6.2. отчет'!$D:$GJ,186,0)</f>
        <v>0</v>
      </c>
      <c r="H49" s="48">
        <f>VLOOKUP($A$11,'[1]6.2. отчет'!$D:$AGO,197,0)</f>
        <v>0</v>
      </c>
      <c r="I49" s="48">
        <f>VLOOKUP($A$11,'[1]6.2. отчет'!$D:$AGO,252,0)</f>
        <v>0</v>
      </c>
      <c r="J49" s="48">
        <f>VLOOKUP($A$11,'[1]6.2. отчет'!$D:$AGO,263,0)</f>
        <v>0</v>
      </c>
      <c r="K49" s="48">
        <f>VLOOKUP($A$11,'[1]6.2. отчет'!$D:$AGO,318,0)</f>
        <v>0</v>
      </c>
    </row>
    <row r="50" spans="1:11" s="70" customFormat="1" x14ac:dyDescent="0.25">
      <c r="A50" s="12" t="s">
        <v>67</v>
      </c>
      <c r="B50" s="8" t="s">
        <v>455</v>
      </c>
      <c r="C50" s="48">
        <f>VLOOKUP($A$11,'[1]6.2. отчет'!$D:$FX,177,0)</f>
        <v>1</v>
      </c>
      <c r="D50" s="48">
        <v>0</v>
      </c>
      <c r="E50" s="48">
        <f t="shared" si="5"/>
        <v>1</v>
      </c>
      <c r="F50" s="48">
        <f t="shared" si="8"/>
        <v>1</v>
      </c>
      <c r="G50" s="48">
        <f>VLOOKUP($A$11,'[1]6.2. отчет'!$D:$GJ,189,0)</f>
        <v>0</v>
      </c>
      <c r="H50" s="48">
        <f>VLOOKUP($A$11,'[1]6.2. отчет'!$D:$AGO,200,0)</f>
        <v>0</v>
      </c>
      <c r="I50" s="48">
        <f>VLOOKUP($A$11,'[1]6.2. отчет'!$D:$AGO,255,0)</f>
        <v>0</v>
      </c>
      <c r="J50" s="48">
        <f>VLOOKUP($A$11,'[1]6.2. отчет'!$D:$AGO,266,0)</f>
        <v>0</v>
      </c>
      <c r="K50" s="48">
        <f>VLOOKUP($A$11,'[1]6.2. отчет'!$D:$AGO,321,0)</f>
        <v>0</v>
      </c>
    </row>
    <row r="51" spans="1:11" s="70" customFormat="1" ht="31.5" x14ac:dyDescent="0.25">
      <c r="A51" s="14" t="s">
        <v>13</v>
      </c>
      <c r="B51" s="13" t="s">
        <v>66</v>
      </c>
      <c r="C51" s="48"/>
      <c r="D51" s="48"/>
      <c r="E51" s="48"/>
      <c r="F51" s="48">
        <f t="shared" si="8"/>
        <v>0</v>
      </c>
      <c r="G51" s="48"/>
      <c r="H51" s="48"/>
      <c r="I51" s="69"/>
      <c r="J51" s="48"/>
      <c r="K51" s="69"/>
    </row>
    <row r="52" spans="1:11" s="70" customFormat="1" x14ac:dyDescent="0.25">
      <c r="A52" s="12" t="s">
        <v>65</v>
      </c>
      <c r="B52" s="8" t="s">
        <v>64</v>
      </c>
      <c r="C52" s="48">
        <f>VLOOKUP($A$11,'[1]6.2. отчет'!$D:$FX,167,0)</f>
        <v>19.616295344132631</v>
      </c>
      <c r="D52" s="48">
        <v>0</v>
      </c>
      <c r="E52" s="48">
        <f t="shared" si="5"/>
        <v>19.616295344132631</v>
      </c>
      <c r="F52" s="48">
        <f t="shared" si="8"/>
        <v>19.616295344132631</v>
      </c>
      <c r="G52" s="48">
        <f>VLOOKUP($A$11,'[1]6.2. отчет'!$D:$GJ,179,0)</f>
        <v>0</v>
      </c>
      <c r="H52" s="48">
        <f>VLOOKUP($A$11,'[1]6.2. отчет'!$D:$AGO,190,0)</f>
        <v>0</v>
      </c>
      <c r="I52" s="48">
        <f>VLOOKUP($A$11,'[1]6.2. отчет'!$D:$AGO,245,0)</f>
        <v>0</v>
      </c>
      <c r="J52" s="48">
        <f>VLOOKUP($A$11,'[1]6.2. отчет'!$D:$AGO,256,0)</f>
        <v>0</v>
      </c>
      <c r="K52" s="48">
        <f>VLOOKUP($A$11,'[1]6.2. отчет'!$D:$AGO,311,0)</f>
        <v>0</v>
      </c>
    </row>
    <row r="53" spans="1:11" s="70" customFormat="1" x14ac:dyDescent="0.25">
      <c r="A53" s="12" t="s">
        <v>63</v>
      </c>
      <c r="B53" s="8" t="s">
        <v>57</v>
      </c>
      <c r="C53" s="48">
        <f>VLOOKUP($A$11,'[1]6.2. отчет'!$D:$FX,168,0)</f>
        <v>0</v>
      </c>
      <c r="D53" s="48">
        <v>0</v>
      </c>
      <c r="E53" s="48">
        <f t="shared" si="5"/>
        <v>0</v>
      </c>
      <c r="F53" s="48">
        <f t="shared" si="8"/>
        <v>0</v>
      </c>
      <c r="G53" s="48">
        <f>VLOOKUP($A$11,'[1]6.2. отчет'!$D:$GJ,180,0)</f>
        <v>0</v>
      </c>
      <c r="H53" s="48">
        <f>VLOOKUP($A$11,'[1]6.2. отчет'!$D:$AGO,191,0)</f>
        <v>0</v>
      </c>
      <c r="I53" s="48">
        <f>VLOOKUP($A$11,'[1]6.2. отчет'!$D:$AGO,246,0)</f>
        <v>0</v>
      </c>
      <c r="J53" s="48">
        <f>VLOOKUP($A$11,'[1]6.2. отчет'!$D:$AGO,257,0)</f>
        <v>0</v>
      </c>
      <c r="K53" s="48">
        <f>VLOOKUP($A$11,'[1]6.2. отчет'!$D:$AGO,312,0)</f>
        <v>0</v>
      </c>
    </row>
    <row r="54" spans="1:11" s="70" customFormat="1" x14ac:dyDescent="0.25">
      <c r="A54" s="12" t="s">
        <v>62</v>
      </c>
      <c r="B54" s="49" t="s">
        <v>56</v>
      </c>
      <c r="C54" s="48">
        <f>VLOOKUP($A$11,'[1]6.2. отчет'!$D:$FX,169,0)</f>
        <v>0</v>
      </c>
      <c r="D54" s="48">
        <v>0</v>
      </c>
      <c r="E54" s="48">
        <f t="shared" si="5"/>
        <v>0</v>
      </c>
      <c r="F54" s="48">
        <f t="shared" si="8"/>
        <v>0</v>
      </c>
      <c r="G54" s="48">
        <f>VLOOKUP($A$11,'[1]6.2. отчет'!$D:$GJ,181,0)</f>
        <v>0</v>
      </c>
      <c r="H54" s="48">
        <f>VLOOKUP($A$11,'[1]6.2. отчет'!$D:$AGO,192,0)</f>
        <v>0</v>
      </c>
      <c r="I54" s="48">
        <f>VLOOKUP($A$11,'[1]6.2. отчет'!$D:$AGO,247,0)</f>
        <v>0</v>
      </c>
      <c r="J54" s="48">
        <f>VLOOKUP($A$11,'[1]6.2. отчет'!$D:$AGO,258,0)</f>
        <v>0</v>
      </c>
      <c r="K54" s="48">
        <f>VLOOKUP($A$11,'[1]6.2. отчет'!$D:$AGO,313,0)</f>
        <v>0</v>
      </c>
    </row>
    <row r="55" spans="1:11" s="70" customFormat="1" x14ac:dyDescent="0.25">
      <c r="A55" s="12" t="s">
        <v>61</v>
      </c>
      <c r="B55" s="49" t="s">
        <v>55</v>
      </c>
      <c r="C55" s="48">
        <f>VLOOKUP($A$11,'[1]6.2. отчет'!$D:$FX,170,0)</f>
        <v>0</v>
      </c>
      <c r="D55" s="48">
        <v>0</v>
      </c>
      <c r="E55" s="48">
        <f t="shared" si="5"/>
        <v>0</v>
      </c>
      <c r="F55" s="48">
        <f t="shared" si="8"/>
        <v>0</v>
      </c>
      <c r="G55" s="48">
        <f>VLOOKUP($A$11,'[1]6.2. отчет'!$D:$GJ,182,0)</f>
        <v>0</v>
      </c>
      <c r="H55" s="48">
        <f>VLOOKUP($A$11,'[1]6.2. отчет'!$D:$AGO,193,0)</f>
        <v>0</v>
      </c>
      <c r="I55" s="48">
        <f>VLOOKUP($A$11,'[1]6.2. отчет'!$D:$AGO,248,0)</f>
        <v>0</v>
      </c>
      <c r="J55" s="48">
        <f>VLOOKUP($A$11,'[1]6.2. отчет'!$D:$AGO,259,0)</f>
        <v>0</v>
      </c>
      <c r="K55" s="48">
        <f>VLOOKUP($A$11,'[1]6.2. отчет'!$D:$AGO,314,0)</f>
        <v>0</v>
      </c>
    </row>
    <row r="56" spans="1:11" s="70" customFormat="1" x14ac:dyDescent="0.25">
      <c r="A56" s="12" t="s">
        <v>60</v>
      </c>
      <c r="B56" s="49" t="s">
        <v>54</v>
      </c>
      <c r="C56" s="48">
        <f>VLOOKUP($A$11,'[1]6.2. отчет'!$D:$FX,171,0)</f>
        <v>0</v>
      </c>
      <c r="D56" s="48">
        <v>0</v>
      </c>
      <c r="E56" s="48">
        <f t="shared" si="5"/>
        <v>0</v>
      </c>
      <c r="F56" s="48">
        <f t="shared" si="8"/>
        <v>0</v>
      </c>
      <c r="G56" s="48">
        <f>VLOOKUP($A$11,'[1]6.2. отчет'!$D:$GJ,183,0)</f>
        <v>0</v>
      </c>
      <c r="H56" s="48">
        <f>VLOOKUP($A$11,'[1]6.2. отчет'!$D:$AGO,194,0)</f>
        <v>0</v>
      </c>
      <c r="I56" s="48">
        <f>VLOOKUP($A$11,'[1]6.2. отчет'!$D:$AGO,249,0)</f>
        <v>0</v>
      </c>
      <c r="J56" s="48">
        <f>VLOOKUP($A$11,'[1]6.2. отчет'!$D:$AGO,260,0)</f>
        <v>0</v>
      </c>
      <c r="K56" s="48">
        <f>VLOOKUP($A$11,'[1]6.2. отчет'!$D:$AGO,315,0)</f>
        <v>0</v>
      </c>
    </row>
    <row r="57" spans="1:11" s="98" customFormat="1" ht="32.25" customHeight="1" x14ac:dyDescent="0.25">
      <c r="A57" s="12" t="s">
        <v>59</v>
      </c>
      <c r="B57" s="8" t="s">
        <v>455</v>
      </c>
      <c r="C57" s="48">
        <f>VLOOKUP($A$11,'[1]6.2. отчет'!$D:$FX,177,0)</f>
        <v>1</v>
      </c>
      <c r="D57" s="48">
        <v>0</v>
      </c>
      <c r="E57" s="48">
        <f t="shared" si="5"/>
        <v>1</v>
      </c>
      <c r="F57" s="48">
        <f t="shared" si="8"/>
        <v>1</v>
      </c>
      <c r="G57" s="48">
        <f>VLOOKUP($A$11,'[1]6.2. отчет'!$D:$GJ,189,0)</f>
        <v>0</v>
      </c>
      <c r="H57" s="48">
        <f>VLOOKUP($A$11,'[1]6.2. отчет'!$D:$AGO,200,0)</f>
        <v>0</v>
      </c>
      <c r="I57" s="48">
        <f>VLOOKUP($A$11,'[1]6.2. отчет'!$D:$AGO,255,0)</f>
        <v>0</v>
      </c>
      <c r="J57" s="48">
        <f>VLOOKUP($A$11,'[1]6.2. отчет'!$D:$AGO,266,0)</f>
        <v>0</v>
      </c>
      <c r="K57" s="48">
        <f>VLOOKUP($A$11,'[1]6.2. отчет'!$D:$AGO,321,0)</f>
        <v>0</v>
      </c>
    </row>
    <row r="58" spans="1:11" s="70" customFormat="1" ht="31.5" x14ac:dyDescent="0.25">
      <c r="A58" s="14" t="s">
        <v>12</v>
      </c>
      <c r="B58" s="50" t="s">
        <v>153</v>
      </c>
      <c r="C58" s="48"/>
      <c r="D58" s="48"/>
      <c r="E58" s="48"/>
      <c r="F58" s="48">
        <f t="shared" si="8"/>
        <v>0</v>
      </c>
      <c r="G58" s="48"/>
      <c r="H58" s="48"/>
      <c r="I58" s="69"/>
      <c r="J58" s="48"/>
      <c r="K58" s="69"/>
    </row>
    <row r="59" spans="1:11" s="70" customFormat="1" x14ac:dyDescent="0.25">
      <c r="A59" s="14" t="s">
        <v>10</v>
      </c>
      <c r="B59" s="13" t="s">
        <v>58</v>
      </c>
      <c r="C59" s="48"/>
      <c r="D59" s="48"/>
      <c r="E59" s="48"/>
      <c r="F59" s="48">
        <f t="shared" si="8"/>
        <v>0</v>
      </c>
      <c r="G59" s="48"/>
      <c r="H59" s="48"/>
      <c r="I59" s="69"/>
      <c r="J59" s="48"/>
      <c r="K59" s="69"/>
    </row>
    <row r="60" spans="1:11" s="70" customFormat="1" x14ac:dyDescent="0.25">
      <c r="A60" s="12" t="s">
        <v>147</v>
      </c>
      <c r="B60" s="51" t="s">
        <v>78</v>
      </c>
      <c r="C60" s="48">
        <f>VLOOKUP($A$11,'[1]6.2. отчет'!$D:$AGO,326,0)</f>
        <v>0</v>
      </c>
      <c r="D60" s="48">
        <v>0</v>
      </c>
      <c r="E60" s="48">
        <f t="shared" ref="E60:E64" si="9">F60+G60</f>
        <v>0</v>
      </c>
      <c r="F60" s="48">
        <f t="shared" si="8"/>
        <v>0</v>
      </c>
      <c r="G60" s="48">
        <f>VLOOKUP($A$11,'[1]6.2. отчет'!$D:$AGO,333,0)</f>
        <v>0</v>
      </c>
      <c r="H60" s="48">
        <f>VLOOKUP($A$11,'[1]6.2. отчет'!$D:$AGO,341,0)</f>
        <v>0</v>
      </c>
      <c r="I60" s="48">
        <f>VLOOKUP($A$11,'[1]6.2. отчет'!$D:$AGO,366,0)</f>
        <v>0</v>
      </c>
      <c r="J60" s="48">
        <f>VLOOKUP($A$11,'[1]6.2. отчет'!$D:$AGO,371,0)</f>
        <v>0</v>
      </c>
      <c r="K60" s="48">
        <f>VLOOKUP($A$11,'[1]6.2. отчет'!$D:$AGO,396,0)</f>
        <v>0</v>
      </c>
    </row>
    <row r="61" spans="1:11" s="70" customFormat="1" x14ac:dyDescent="0.25">
      <c r="A61" s="12" t="s">
        <v>148</v>
      </c>
      <c r="B61" s="51" t="s">
        <v>76</v>
      </c>
      <c r="C61" s="48">
        <f>VLOOKUP($A$11,'[1]6.2. отчет'!$D:$AGO,327,0)</f>
        <v>0</v>
      </c>
      <c r="D61" s="48">
        <v>0</v>
      </c>
      <c r="E61" s="48">
        <f t="shared" si="9"/>
        <v>0</v>
      </c>
      <c r="F61" s="48">
        <f t="shared" si="8"/>
        <v>0</v>
      </c>
      <c r="G61" s="48">
        <f>VLOOKUP($A$11,'[1]6.2. отчет'!$D:$AGO,334,0)</f>
        <v>0</v>
      </c>
      <c r="H61" s="48">
        <f>VLOOKUP($A$11,'[1]6.2. отчет'!$D:$AGO,338,0)</f>
        <v>0</v>
      </c>
      <c r="I61" s="48">
        <f>VLOOKUP($A$11,'[1]6.2. отчет'!$D:$AGO,363,0)</f>
        <v>0</v>
      </c>
      <c r="J61" s="48">
        <f>VLOOKUP($A$11,'[1]6.2. отчет'!$D:$AGO,368,0)</f>
        <v>0</v>
      </c>
      <c r="K61" s="48">
        <f>VLOOKUP($A$11,'[1]6.2. отчет'!$D:$AGO,393,0)</f>
        <v>0</v>
      </c>
    </row>
    <row r="62" spans="1:11" s="70" customFormat="1" x14ac:dyDescent="0.25">
      <c r="A62" s="12" t="s">
        <v>149</v>
      </c>
      <c r="B62" s="51" t="s">
        <v>74</v>
      </c>
      <c r="C62" s="48">
        <f>VLOOKUP($A$11,'[1]6.2. отчет'!$D:$AGO,328,0)</f>
        <v>0</v>
      </c>
      <c r="D62" s="48">
        <v>0</v>
      </c>
      <c r="E62" s="48">
        <f t="shared" si="9"/>
        <v>0</v>
      </c>
      <c r="F62" s="48">
        <f t="shared" si="8"/>
        <v>0</v>
      </c>
      <c r="G62" s="48">
        <f>VLOOKUP($A$11,'[1]6.2. отчет'!$D:$AGO,335,0)</f>
        <v>0</v>
      </c>
      <c r="H62" s="48">
        <f>VLOOKUP($A$11,'[1]6.2. отчет'!$D:$AGO,339,0)</f>
        <v>0</v>
      </c>
      <c r="I62" s="48">
        <f>VLOOKUP($A$11,'[1]6.2. отчет'!$D:$AGO,364,0)</f>
        <v>0</v>
      </c>
      <c r="J62" s="48">
        <f>VLOOKUP($A$11,'[1]6.2. отчет'!$D:$AGO,369,0)</f>
        <v>0</v>
      </c>
      <c r="K62" s="48">
        <f>VLOOKUP($A$11,'[1]6.2. отчет'!$D:$AGO,394,0)</f>
        <v>0</v>
      </c>
    </row>
    <row r="63" spans="1:11" x14ac:dyDescent="0.25">
      <c r="A63" s="12" t="s">
        <v>150</v>
      </c>
      <c r="B63" s="51" t="s">
        <v>152</v>
      </c>
      <c r="C63" s="48">
        <f>VLOOKUP($A$11,'[1]6.2. отчет'!$D:$AGO,329,0)</f>
        <v>0</v>
      </c>
      <c r="D63" s="48">
        <v>0</v>
      </c>
      <c r="E63" s="48">
        <f t="shared" si="9"/>
        <v>0</v>
      </c>
      <c r="F63" s="48">
        <f t="shared" si="8"/>
        <v>0</v>
      </c>
      <c r="G63" s="48">
        <f>VLOOKUP($A$11,'[1]6.2. отчет'!$D:$AGO,336,0)</f>
        <v>0</v>
      </c>
      <c r="H63" s="48">
        <f>VLOOKUP($A$11,'[1]6.2. отчет'!$D:$AGO,340,0)</f>
        <v>0</v>
      </c>
      <c r="I63" s="48">
        <f>VLOOKUP($A$11,'[1]6.2. отчет'!$D:$AGO,365,0)</f>
        <v>0</v>
      </c>
      <c r="J63" s="48">
        <f>VLOOKUP($A$11,'[1]6.2. отчет'!$D:$AGO,370,0)</f>
        <v>0</v>
      </c>
      <c r="K63" s="48">
        <f>VLOOKUP($A$11,'[1]6.2. отчет'!$D:$AGO,395,0)</f>
        <v>0</v>
      </c>
    </row>
    <row r="64" spans="1:11" ht="54" customHeight="1" x14ac:dyDescent="0.25">
      <c r="A64" s="12" t="s">
        <v>151</v>
      </c>
      <c r="B64" s="49" t="s">
        <v>53</v>
      </c>
      <c r="C64" s="48">
        <f>VLOOKUP($A$11,'[1]6.2. отчет'!$D:$AGO,330,0)</f>
        <v>0</v>
      </c>
      <c r="D64" s="48">
        <v>0</v>
      </c>
      <c r="E64" s="48">
        <f t="shared" si="9"/>
        <v>0</v>
      </c>
      <c r="F64" s="48">
        <f t="shared" si="8"/>
        <v>0</v>
      </c>
      <c r="G64" s="48">
        <f>VLOOKUP($A$11,'[1]6.2. отчет'!$D:$AGO,337,0)</f>
        <v>0</v>
      </c>
      <c r="H64" s="48">
        <f>VLOOKUP($A$11,'[1]6.2. отчет'!$D:$AGO,342,0)</f>
        <v>0</v>
      </c>
      <c r="I64" s="48">
        <f>VLOOKUP($A$11,'[1]6.2. отчет'!$D:$AGO,367,0)</f>
        <v>0</v>
      </c>
      <c r="J64" s="48">
        <f>VLOOKUP($A$11,'[1]6.2. отчет'!$D:$AGO,372,0)</f>
        <v>0</v>
      </c>
      <c r="K64" s="48">
        <f>VLOOKUP($A$11,'[1]6.2. отчет'!$D:$AGO,396,0)</f>
        <v>0</v>
      </c>
    </row>
    <row r="66" spans="2:11" ht="50.25" customHeight="1" x14ac:dyDescent="0.25">
      <c r="B66" s="279"/>
      <c r="C66" s="279"/>
      <c r="D66" s="279"/>
      <c r="E66" s="279"/>
      <c r="F66" s="279"/>
      <c r="G66" s="279"/>
      <c r="H66" s="279"/>
      <c r="I66" s="279"/>
      <c r="J66" s="279"/>
      <c r="K66" s="279"/>
    </row>
    <row r="68" spans="2:11" ht="36.75" customHeight="1" x14ac:dyDescent="0.25">
      <c r="B68" s="280"/>
      <c r="C68" s="280"/>
      <c r="D68" s="280"/>
      <c r="E68" s="280"/>
      <c r="F68" s="280"/>
      <c r="G68" s="280"/>
      <c r="H68" s="280"/>
      <c r="I68" s="280"/>
      <c r="J68" s="280"/>
      <c r="K68" s="280"/>
    </row>
    <row r="69" spans="2:11" x14ac:dyDescent="0.25">
      <c r="B69" s="11"/>
      <c r="C69" s="11"/>
      <c r="D69" s="68"/>
      <c r="E69" s="68"/>
      <c r="F69" s="68"/>
    </row>
    <row r="70" spans="2:11" ht="51" customHeight="1" x14ac:dyDescent="0.25">
      <c r="B70" s="280"/>
      <c r="C70" s="280"/>
      <c r="D70" s="280"/>
      <c r="E70" s="280"/>
      <c r="F70" s="280"/>
      <c r="G70" s="280"/>
      <c r="H70" s="280"/>
      <c r="I70" s="280"/>
      <c r="J70" s="280"/>
      <c r="K70" s="280"/>
    </row>
    <row r="71" spans="2:11" ht="32.25" customHeight="1" x14ac:dyDescent="0.25">
      <c r="B71" s="279"/>
      <c r="C71" s="279"/>
      <c r="D71" s="279"/>
      <c r="E71" s="279"/>
      <c r="F71" s="279"/>
      <c r="G71" s="279"/>
      <c r="H71" s="279"/>
      <c r="I71" s="279"/>
      <c r="J71" s="279"/>
      <c r="K71" s="279"/>
    </row>
    <row r="72" spans="2:11" ht="51.75" customHeight="1" x14ac:dyDescent="0.25">
      <c r="B72" s="280"/>
      <c r="C72" s="280"/>
      <c r="D72" s="280"/>
      <c r="E72" s="280"/>
      <c r="F72" s="280"/>
      <c r="G72" s="280"/>
      <c r="H72" s="280"/>
      <c r="I72" s="280"/>
      <c r="J72" s="280"/>
      <c r="K72" s="280"/>
    </row>
    <row r="73" spans="2:11" ht="21.75" customHeight="1" x14ac:dyDescent="0.25">
      <c r="B73" s="281"/>
      <c r="C73" s="281"/>
      <c r="D73" s="281"/>
      <c r="E73" s="281"/>
      <c r="F73" s="281"/>
      <c r="G73" s="281"/>
      <c r="H73" s="281"/>
      <c r="I73" s="281"/>
      <c r="J73" s="281"/>
      <c r="K73" s="281"/>
    </row>
    <row r="74" spans="2:11" ht="23.25" customHeight="1" x14ac:dyDescent="0.25">
      <c r="B74" s="10"/>
      <c r="C74" s="10"/>
      <c r="D74" s="68"/>
      <c r="E74" s="68"/>
      <c r="F74" s="68"/>
    </row>
    <row r="75" spans="2:11" ht="18.75" customHeight="1" x14ac:dyDescent="0.25">
      <c r="B75" s="278"/>
      <c r="C75" s="278"/>
      <c r="D75" s="278"/>
      <c r="E75" s="278"/>
      <c r="F75" s="278"/>
      <c r="G75" s="278"/>
      <c r="H75" s="278"/>
      <c r="I75" s="278"/>
      <c r="J75" s="278"/>
      <c r="K75" s="278"/>
    </row>
  </sheetData>
  <mergeCells count="25">
    <mergeCell ref="A16:K16"/>
    <mergeCell ref="A14:K14"/>
    <mergeCell ref="A15:K15"/>
    <mergeCell ref="A4:K4"/>
    <mergeCell ref="A6:K6"/>
    <mergeCell ref="A8:K8"/>
    <mergeCell ref="A9:K9"/>
    <mergeCell ref="A11:K11"/>
    <mergeCell ref="A12:K12"/>
    <mergeCell ref="A18:K18"/>
    <mergeCell ref="A20:A22"/>
    <mergeCell ref="B20:B22"/>
    <mergeCell ref="C20:D21"/>
    <mergeCell ref="E20:F21"/>
    <mergeCell ref="G20:G22"/>
    <mergeCell ref="H21:I21"/>
    <mergeCell ref="J21:K21"/>
    <mergeCell ref="H20:K20"/>
    <mergeCell ref="B75:K75"/>
    <mergeCell ref="B66:K66"/>
    <mergeCell ref="B68:K68"/>
    <mergeCell ref="B70:K70"/>
    <mergeCell ref="B71:K71"/>
    <mergeCell ref="B72:K72"/>
    <mergeCell ref="B73:K73"/>
  </mergeCells>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AO26"/>
  <sheetViews>
    <sheetView view="pageBreakPreview" zoomScale="70" zoomScaleNormal="100" zoomScaleSheetLayoutView="70" workbookViewId="0">
      <selection activeCell="R28" sqref="R28"/>
    </sheetView>
  </sheetViews>
  <sheetFormatPr defaultRowHeight="15" x14ac:dyDescent="0.25"/>
  <cols>
    <col min="1" max="1" width="6.140625" style="106" customWidth="1"/>
    <col min="2" max="2" width="23.140625" style="106" customWidth="1"/>
    <col min="3" max="3" width="16.7109375" style="106" customWidth="1"/>
    <col min="4" max="4" width="15.140625" style="106" customWidth="1"/>
    <col min="5" max="12" width="7.7109375" style="106" customWidth="1"/>
    <col min="13" max="15" width="10.7109375" style="106" customWidth="1"/>
    <col min="16" max="17" width="13.42578125" style="106" customWidth="1"/>
    <col min="18" max="18" width="17" style="106" customWidth="1"/>
    <col min="19" max="20" width="9.7109375" style="106" customWidth="1"/>
    <col min="21" max="21" width="11.42578125" style="106" customWidth="1"/>
    <col min="22" max="22" width="12.7109375" style="106" customWidth="1"/>
    <col min="23" max="23" width="14" style="106" customWidth="1"/>
    <col min="24" max="25" width="10.7109375" style="106" customWidth="1"/>
    <col min="26" max="26" width="7.7109375" style="106" customWidth="1"/>
    <col min="27" max="27" width="14.5703125" style="106" customWidth="1"/>
    <col min="28" max="30" width="10.7109375" style="106" customWidth="1"/>
    <col min="31" max="31" width="15.85546875" style="106" customWidth="1"/>
    <col min="32" max="32" width="13.42578125" style="106" customWidth="1"/>
    <col min="33" max="33" width="11.5703125" style="106" customWidth="1"/>
    <col min="34" max="34" width="12.140625" style="106" customWidth="1"/>
    <col min="35" max="35" width="12.42578125" style="106" customWidth="1"/>
    <col min="36" max="36" width="11.7109375" style="106" customWidth="1"/>
    <col min="37" max="37" width="12" style="106" customWidth="1"/>
    <col min="38" max="39" width="12.28515625" style="106" customWidth="1"/>
    <col min="40" max="41" width="9.7109375" style="106" customWidth="1"/>
    <col min="42" max="16384" width="9.140625" style="106"/>
  </cols>
  <sheetData>
    <row r="5" spans="1:41" ht="18.75" customHeight="1" x14ac:dyDescent="0.25">
      <c r="A5" s="199" t="str">
        <f>'1. паспорт местоположение'!$A$5</f>
        <v>Год раскрытия информации: 2019 год</v>
      </c>
      <c r="B5" s="199"/>
      <c r="C5" s="199"/>
      <c r="D5" s="199"/>
      <c r="E5" s="199"/>
      <c r="F5" s="199"/>
      <c r="G5" s="199"/>
      <c r="H5" s="199"/>
      <c r="I5" s="199"/>
      <c r="J5" s="199"/>
      <c r="K5" s="199"/>
      <c r="L5" s="199"/>
      <c r="M5" s="199"/>
      <c r="N5" s="199"/>
      <c r="O5" s="199"/>
      <c r="P5" s="199"/>
      <c r="Q5" s="199"/>
      <c r="R5" s="199"/>
      <c r="S5" s="199"/>
      <c r="T5" s="199"/>
      <c r="U5" s="199"/>
      <c r="V5" s="199"/>
      <c r="W5" s="199"/>
      <c r="X5" s="199"/>
      <c r="Y5" s="199"/>
      <c r="Z5" s="199"/>
      <c r="AA5" s="199"/>
      <c r="AB5" s="199"/>
      <c r="AC5" s="199"/>
      <c r="AD5" s="199"/>
      <c r="AE5" s="199"/>
      <c r="AF5" s="199"/>
      <c r="AG5" s="199"/>
      <c r="AH5" s="199"/>
      <c r="AI5" s="199"/>
      <c r="AJ5" s="199"/>
      <c r="AK5" s="199"/>
      <c r="AL5" s="199"/>
      <c r="AM5" s="199"/>
      <c r="AN5" s="199"/>
      <c r="AO5" s="199"/>
    </row>
    <row r="7" spans="1:41" ht="18.75" x14ac:dyDescent="0.25">
      <c r="A7" s="203" t="s">
        <v>5</v>
      </c>
      <c r="B7" s="203"/>
      <c r="C7" s="203"/>
      <c r="D7" s="203"/>
      <c r="E7" s="203"/>
      <c r="F7" s="203"/>
      <c r="G7" s="203"/>
      <c r="H7" s="203"/>
      <c r="I7" s="203"/>
      <c r="J7" s="203"/>
      <c r="K7" s="203"/>
      <c r="L7" s="203"/>
      <c r="M7" s="203"/>
      <c r="N7" s="203"/>
      <c r="O7" s="203"/>
      <c r="P7" s="203"/>
      <c r="Q7" s="203"/>
      <c r="R7" s="203"/>
      <c r="S7" s="203"/>
      <c r="T7" s="203"/>
      <c r="U7" s="203"/>
      <c r="V7" s="203"/>
      <c r="W7" s="203"/>
      <c r="X7" s="203"/>
      <c r="Y7" s="203"/>
      <c r="Z7" s="203"/>
      <c r="AA7" s="203"/>
      <c r="AB7" s="203"/>
      <c r="AC7" s="203"/>
      <c r="AD7" s="203"/>
      <c r="AE7" s="203"/>
      <c r="AF7" s="203"/>
      <c r="AG7" s="203"/>
      <c r="AH7" s="203"/>
      <c r="AI7" s="203"/>
      <c r="AJ7" s="203"/>
      <c r="AK7" s="203"/>
      <c r="AL7" s="203"/>
      <c r="AM7" s="203"/>
      <c r="AN7" s="203"/>
      <c r="AO7" s="203"/>
    </row>
    <row r="8" spans="1:41" ht="18.75" x14ac:dyDescent="0.25">
      <c r="A8" s="203"/>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203"/>
      <c r="AB8" s="203"/>
      <c r="AC8" s="203"/>
      <c r="AD8" s="288"/>
      <c r="AE8" s="288"/>
      <c r="AF8" s="288"/>
      <c r="AG8" s="288"/>
      <c r="AH8" s="288"/>
      <c r="AI8" s="288"/>
      <c r="AJ8" s="288"/>
      <c r="AK8" s="288"/>
      <c r="AL8" s="288"/>
      <c r="AM8" s="288"/>
      <c r="AN8" s="288"/>
      <c r="AO8" s="288"/>
    </row>
    <row r="9" spans="1:41" ht="15.75" x14ac:dyDescent="0.25">
      <c r="A9" s="204" t="s">
        <v>286</v>
      </c>
      <c r="B9" s="204"/>
      <c r="C9" s="204"/>
      <c r="D9" s="204"/>
      <c r="E9" s="204"/>
      <c r="F9" s="204"/>
      <c r="G9" s="204"/>
      <c r="H9" s="204"/>
      <c r="I9" s="204"/>
      <c r="J9" s="204"/>
      <c r="K9" s="204"/>
      <c r="L9" s="204"/>
      <c r="M9" s="204"/>
      <c r="N9" s="204"/>
      <c r="O9" s="204"/>
      <c r="P9" s="204"/>
      <c r="Q9" s="204"/>
      <c r="R9" s="204"/>
      <c r="S9" s="204"/>
      <c r="T9" s="204"/>
      <c r="U9" s="204"/>
      <c r="V9" s="204"/>
      <c r="W9" s="204"/>
      <c r="X9" s="204"/>
      <c r="Y9" s="204"/>
      <c r="Z9" s="204"/>
      <c r="AA9" s="204"/>
      <c r="AB9" s="204"/>
      <c r="AC9" s="204"/>
      <c r="AD9" s="289"/>
      <c r="AE9" s="289"/>
      <c r="AF9" s="289"/>
      <c r="AG9" s="289"/>
      <c r="AH9" s="289"/>
      <c r="AI9" s="289"/>
      <c r="AJ9" s="289"/>
      <c r="AK9" s="289"/>
      <c r="AL9" s="289"/>
      <c r="AM9" s="289"/>
      <c r="AN9" s="289"/>
      <c r="AO9" s="289"/>
    </row>
    <row r="10" spans="1:41" ht="15.75" x14ac:dyDescent="0.25">
      <c r="A10" s="205" t="s">
        <v>4</v>
      </c>
      <c r="B10" s="205"/>
      <c r="C10" s="205"/>
      <c r="D10" s="205"/>
      <c r="E10" s="205"/>
      <c r="F10" s="205"/>
      <c r="G10" s="205"/>
      <c r="H10" s="205"/>
      <c r="I10" s="205"/>
      <c r="J10" s="205"/>
      <c r="K10" s="205"/>
      <c r="L10" s="205"/>
      <c r="M10" s="205"/>
      <c r="N10" s="205"/>
      <c r="O10" s="205"/>
      <c r="P10" s="205"/>
      <c r="Q10" s="205"/>
      <c r="R10" s="205"/>
      <c r="S10" s="205"/>
      <c r="T10" s="205"/>
      <c r="U10" s="205"/>
      <c r="V10" s="205"/>
      <c r="W10" s="205"/>
      <c r="X10" s="205"/>
      <c r="Y10" s="205"/>
      <c r="Z10" s="205"/>
      <c r="AA10" s="205"/>
      <c r="AB10" s="205"/>
      <c r="AC10" s="205"/>
      <c r="AD10" s="205"/>
      <c r="AE10" s="205"/>
      <c r="AF10" s="205"/>
      <c r="AG10" s="205"/>
      <c r="AH10" s="205"/>
      <c r="AI10" s="205"/>
      <c r="AJ10" s="205"/>
      <c r="AK10" s="205"/>
      <c r="AL10" s="205"/>
      <c r="AM10" s="205"/>
      <c r="AN10" s="205"/>
      <c r="AO10" s="205"/>
    </row>
    <row r="11" spans="1:41" ht="18.75" x14ac:dyDescent="0.25">
      <c r="A11" s="203"/>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203"/>
      <c r="AB11" s="203"/>
      <c r="AC11" s="203"/>
      <c r="AD11" s="288"/>
      <c r="AE11" s="288"/>
      <c r="AF11" s="288"/>
      <c r="AG11" s="288"/>
      <c r="AH11" s="288"/>
      <c r="AI11" s="288"/>
      <c r="AJ11" s="288"/>
      <c r="AK11" s="288"/>
      <c r="AL11" s="288"/>
      <c r="AM11" s="288"/>
      <c r="AN11" s="288"/>
      <c r="AO11" s="288"/>
    </row>
    <row r="12" spans="1:41" ht="15.75" x14ac:dyDescent="0.25">
      <c r="A12" s="204" t="str">
        <f>'1. паспорт местоположение'!$A$12</f>
        <v>H_Che83</v>
      </c>
      <c r="B12" s="204"/>
      <c r="C12" s="204"/>
      <c r="D12" s="204"/>
      <c r="E12" s="204"/>
      <c r="F12" s="204"/>
      <c r="G12" s="204"/>
      <c r="H12" s="204"/>
      <c r="I12" s="204"/>
      <c r="J12" s="204"/>
      <c r="K12" s="204"/>
      <c r="L12" s="204"/>
      <c r="M12" s="204"/>
      <c r="N12" s="204"/>
      <c r="O12" s="204"/>
      <c r="P12" s="204"/>
      <c r="Q12" s="204"/>
      <c r="R12" s="204"/>
      <c r="S12" s="204"/>
      <c r="T12" s="204"/>
      <c r="U12" s="204"/>
      <c r="V12" s="204"/>
      <c r="W12" s="204"/>
      <c r="X12" s="204"/>
      <c r="Y12" s="204"/>
      <c r="Z12" s="204"/>
      <c r="AA12" s="204"/>
      <c r="AB12" s="204"/>
      <c r="AC12" s="204"/>
      <c r="AD12" s="289"/>
      <c r="AE12" s="289"/>
      <c r="AF12" s="289"/>
      <c r="AG12" s="289"/>
      <c r="AH12" s="289"/>
      <c r="AI12" s="289"/>
      <c r="AJ12" s="289"/>
      <c r="AK12" s="289"/>
      <c r="AL12" s="289"/>
      <c r="AM12" s="289"/>
      <c r="AN12" s="289"/>
      <c r="AO12" s="289"/>
    </row>
    <row r="13" spans="1:41" ht="15.75" x14ac:dyDescent="0.25">
      <c r="A13" s="205" t="s">
        <v>3</v>
      </c>
      <c r="B13" s="205"/>
      <c r="C13" s="205"/>
      <c r="D13" s="205"/>
      <c r="E13" s="205"/>
      <c r="F13" s="205"/>
      <c r="G13" s="205"/>
      <c r="H13" s="205"/>
      <c r="I13" s="205"/>
      <c r="J13" s="205"/>
      <c r="K13" s="205"/>
      <c r="L13" s="205"/>
      <c r="M13" s="205"/>
      <c r="N13" s="205"/>
      <c r="O13" s="205"/>
      <c r="P13" s="205"/>
      <c r="Q13" s="205"/>
      <c r="R13" s="205"/>
      <c r="S13" s="205"/>
      <c r="T13" s="205"/>
      <c r="U13" s="205"/>
      <c r="V13" s="205"/>
      <c r="W13" s="205"/>
      <c r="X13" s="205"/>
      <c r="Y13" s="205"/>
      <c r="Z13" s="205"/>
      <c r="AA13" s="205"/>
      <c r="AB13" s="205"/>
      <c r="AC13" s="205"/>
      <c r="AD13" s="205"/>
      <c r="AE13" s="205"/>
      <c r="AF13" s="205"/>
      <c r="AG13" s="205"/>
      <c r="AH13" s="205"/>
      <c r="AI13" s="205"/>
      <c r="AJ13" s="205"/>
      <c r="AK13" s="205"/>
      <c r="AL13" s="205"/>
      <c r="AM13" s="205"/>
      <c r="AN13" s="205"/>
      <c r="AO13" s="205"/>
    </row>
    <row r="14" spans="1:41" ht="18.75" x14ac:dyDescent="0.25">
      <c r="A14" s="207"/>
      <c r="B14" s="207"/>
      <c r="C14" s="207"/>
      <c r="D14" s="207"/>
      <c r="E14" s="207"/>
      <c r="F14" s="207"/>
      <c r="G14" s="207"/>
      <c r="H14" s="207"/>
      <c r="I14" s="207"/>
      <c r="J14" s="207"/>
      <c r="K14" s="207"/>
      <c r="L14" s="207"/>
      <c r="M14" s="207"/>
      <c r="N14" s="207"/>
      <c r="O14" s="207"/>
      <c r="P14" s="207"/>
      <c r="Q14" s="207"/>
      <c r="R14" s="207"/>
      <c r="S14" s="207"/>
      <c r="T14" s="207"/>
      <c r="U14" s="207"/>
      <c r="V14" s="207"/>
      <c r="W14" s="207"/>
      <c r="X14" s="207"/>
      <c r="Y14" s="207"/>
      <c r="Z14" s="207"/>
      <c r="AA14" s="207"/>
      <c r="AB14" s="207"/>
      <c r="AC14" s="207"/>
      <c r="AD14" s="290"/>
      <c r="AE14" s="290"/>
      <c r="AF14" s="290"/>
      <c r="AG14" s="290"/>
      <c r="AH14" s="290"/>
      <c r="AI14" s="290"/>
      <c r="AJ14" s="290"/>
      <c r="AK14" s="290"/>
      <c r="AL14" s="290"/>
      <c r="AM14" s="290"/>
      <c r="AN14" s="290"/>
      <c r="AO14" s="290"/>
    </row>
    <row r="15" spans="1:41" ht="22.5" customHeight="1" x14ac:dyDescent="0.25">
      <c r="A15" s="204" t="str">
        <f>'1. паспорт местоположение'!$A$15</f>
        <v>Реконструкция ПС 110 кВ "Цемзавод" (Расширение ОРУ-110кВ с установкой одной линейной ячейки 110кВ) (для технологического присоединения энергопринимающих устройств ВГК Ведучи)</v>
      </c>
      <c r="B15" s="204"/>
      <c r="C15" s="204"/>
      <c r="D15" s="204"/>
      <c r="E15" s="204"/>
      <c r="F15" s="204"/>
      <c r="G15" s="204"/>
      <c r="H15" s="204"/>
      <c r="I15" s="204"/>
      <c r="J15" s="204"/>
      <c r="K15" s="204"/>
      <c r="L15" s="204"/>
      <c r="M15" s="204"/>
      <c r="N15" s="204"/>
      <c r="O15" s="204"/>
      <c r="P15" s="204"/>
      <c r="Q15" s="204"/>
      <c r="R15" s="204"/>
      <c r="S15" s="204"/>
      <c r="T15" s="204"/>
      <c r="U15" s="204"/>
      <c r="V15" s="204"/>
      <c r="W15" s="204"/>
      <c r="X15" s="204"/>
      <c r="Y15" s="204"/>
      <c r="Z15" s="204"/>
      <c r="AA15" s="204"/>
      <c r="AB15" s="204"/>
      <c r="AC15" s="204"/>
      <c r="AD15" s="289"/>
      <c r="AE15" s="289"/>
      <c r="AF15" s="289"/>
      <c r="AG15" s="289"/>
      <c r="AH15" s="289"/>
      <c r="AI15" s="289"/>
      <c r="AJ15" s="289"/>
      <c r="AK15" s="289"/>
      <c r="AL15" s="289"/>
      <c r="AM15" s="289"/>
      <c r="AN15" s="289"/>
      <c r="AO15" s="289"/>
    </row>
    <row r="16" spans="1:41" ht="15.75" x14ac:dyDescent="0.25">
      <c r="A16" s="205" t="s">
        <v>2</v>
      </c>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91"/>
      <c r="AE16" s="291"/>
      <c r="AF16" s="291"/>
      <c r="AG16" s="291"/>
      <c r="AH16" s="291"/>
      <c r="AI16" s="291"/>
      <c r="AJ16" s="291"/>
      <c r="AK16" s="291"/>
      <c r="AL16" s="291"/>
      <c r="AM16" s="291"/>
      <c r="AN16" s="291"/>
      <c r="AO16" s="291"/>
    </row>
    <row r="17" spans="1:41" x14ac:dyDescent="0.25">
      <c r="A17" s="292"/>
      <c r="B17" s="292"/>
      <c r="C17" s="292"/>
      <c r="D17" s="292"/>
      <c r="E17" s="292"/>
      <c r="F17" s="292"/>
      <c r="G17" s="292"/>
      <c r="H17" s="292"/>
      <c r="I17" s="292"/>
      <c r="J17" s="292"/>
      <c r="K17" s="292"/>
      <c r="L17" s="292"/>
      <c r="M17" s="292"/>
      <c r="N17" s="292"/>
      <c r="O17" s="292"/>
      <c r="P17" s="292"/>
      <c r="Q17" s="292"/>
      <c r="R17" s="292"/>
      <c r="S17" s="292"/>
      <c r="T17" s="292"/>
      <c r="U17" s="292"/>
      <c r="V17" s="292"/>
      <c r="W17" s="292"/>
      <c r="X17" s="292"/>
      <c r="Y17" s="292"/>
      <c r="Z17" s="292"/>
      <c r="AA17" s="292"/>
      <c r="AB17" s="292"/>
      <c r="AC17" s="292"/>
      <c r="AD17" s="292"/>
      <c r="AE17" s="292"/>
      <c r="AF17" s="292"/>
      <c r="AG17" s="292"/>
      <c r="AH17" s="292"/>
      <c r="AI17" s="292"/>
      <c r="AJ17" s="292"/>
      <c r="AK17" s="292"/>
      <c r="AL17" s="292"/>
      <c r="AM17" s="292"/>
      <c r="AN17" s="292"/>
      <c r="AO17" s="292"/>
    </row>
    <row r="18" spans="1:41" ht="14.25" customHeight="1" x14ac:dyDescent="0.25">
      <c r="A18" s="292"/>
      <c r="B18" s="292"/>
      <c r="C18" s="292"/>
      <c r="D18" s="292"/>
      <c r="E18" s="292"/>
      <c r="F18" s="292"/>
      <c r="G18" s="292"/>
      <c r="H18" s="292"/>
      <c r="I18" s="292"/>
      <c r="J18" s="292"/>
      <c r="K18" s="292"/>
      <c r="L18" s="292"/>
      <c r="M18" s="292"/>
      <c r="N18" s="292"/>
      <c r="O18" s="292"/>
      <c r="P18" s="292"/>
      <c r="Q18" s="292"/>
      <c r="R18" s="292"/>
      <c r="S18" s="292"/>
      <c r="T18" s="292"/>
      <c r="U18" s="292"/>
      <c r="V18" s="292"/>
      <c r="W18" s="292"/>
      <c r="X18" s="292"/>
      <c r="Y18" s="292"/>
      <c r="Z18" s="292"/>
      <c r="AA18" s="292"/>
      <c r="AB18" s="292"/>
      <c r="AC18" s="292"/>
      <c r="AD18" s="293"/>
      <c r="AE18" s="293"/>
      <c r="AF18" s="293"/>
      <c r="AG18" s="293"/>
      <c r="AH18" s="293"/>
      <c r="AI18" s="293"/>
      <c r="AJ18" s="293"/>
      <c r="AK18" s="293"/>
      <c r="AL18" s="293"/>
      <c r="AM18" s="293"/>
      <c r="AN18" s="293"/>
      <c r="AO18" s="293"/>
    </row>
    <row r="19" spans="1:41" x14ac:dyDescent="0.25">
      <c r="A19" s="292"/>
      <c r="B19" s="292"/>
      <c r="C19" s="292"/>
      <c r="D19" s="292"/>
      <c r="E19" s="292"/>
      <c r="F19" s="292"/>
      <c r="G19" s="292"/>
      <c r="H19" s="292"/>
      <c r="I19" s="292"/>
      <c r="J19" s="292"/>
      <c r="K19" s="292"/>
      <c r="L19" s="292"/>
      <c r="M19" s="292"/>
      <c r="N19" s="292"/>
      <c r="O19" s="292"/>
      <c r="P19" s="292"/>
      <c r="Q19" s="292"/>
      <c r="R19" s="292"/>
      <c r="S19" s="292"/>
      <c r="T19" s="292"/>
      <c r="U19" s="292"/>
      <c r="V19" s="292"/>
      <c r="W19" s="292"/>
      <c r="X19" s="292"/>
      <c r="Y19" s="292"/>
      <c r="Z19" s="292"/>
      <c r="AA19" s="292"/>
      <c r="AB19" s="292"/>
      <c r="AC19" s="292"/>
      <c r="AD19" s="292"/>
      <c r="AE19" s="292"/>
      <c r="AF19" s="292"/>
      <c r="AG19" s="292"/>
      <c r="AH19" s="292"/>
      <c r="AI19" s="292"/>
      <c r="AJ19" s="292"/>
      <c r="AK19" s="292"/>
      <c r="AL19" s="292"/>
      <c r="AM19" s="292"/>
      <c r="AN19" s="292"/>
      <c r="AO19" s="292"/>
    </row>
    <row r="20" spans="1:41" x14ac:dyDescent="0.25">
      <c r="A20" s="292"/>
      <c r="B20" s="292"/>
      <c r="C20" s="292"/>
      <c r="D20" s="292"/>
      <c r="E20" s="292"/>
      <c r="F20" s="292"/>
      <c r="G20" s="292"/>
      <c r="H20" s="292"/>
      <c r="I20" s="292"/>
      <c r="J20" s="292"/>
      <c r="K20" s="292"/>
      <c r="L20" s="292"/>
      <c r="M20" s="292"/>
      <c r="N20" s="292"/>
      <c r="O20" s="292"/>
      <c r="P20" s="292"/>
      <c r="Q20" s="292"/>
      <c r="R20" s="292"/>
      <c r="S20" s="292"/>
      <c r="T20" s="292"/>
      <c r="U20" s="292"/>
      <c r="V20" s="292"/>
      <c r="W20" s="292"/>
      <c r="X20" s="292"/>
      <c r="Y20" s="292"/>
      <c r="Z20" s="292"/>
      <c r="AA20" s="292"/>
      <c r="AB20" s="292"/>
      <c r="AC20" s="292"/>
      <c r="AD20" s="292"/>
      <c r="AE20" s="292"/>
      <c r="AF20" s="292"/>
      <c r="AG20" s="292"/>
      <c r="AH20" s="292"/>
      <c r="AI20" s="292"/>
      <c r="AJ20" s="292"/>
      <c r="AK20" s="292"/>
      <c r="AL20" s="293"/>
      <c r="AM20" s="293"/>
      <c r="AN20" s="293"/>
      <c r="AO20" s="293"/>
    </row>
    <row r="21" spans="1:41" x14ac:dyDescent="0.25">
      <c r="A21" s="294" t="s">
        <v>293</v>
      </c>
      <c r="B21" s="294"/>
      <c r="C21" s="294"/>
      <c r="D21" s="294"/>
      <c r="E21" s="294"/>
      <c r="F21" s="294"/>
      <c r="G21" s="294"/>
      <c r="H21" s="294"/>
      <c r="I21" s="294"/>
      <c r="J21" s="294"/>
      <c r="K21" s="294"/>
      <c r="L21" s="294"/>
      <c r="M21" s="294"/>
      <c r="N21" s="294"/>
      <c r="O21" s="294"/>
      <c r="P21" s="294"/>
      <c r="Q21" s="294"/>
      <c r="R21" s="294"/>
      <c r="S21" s="294"/>
      <c r="T21" s="294"/>
      <c r="U21" s="294"/>
      <c r="V21" s="294"/>
      <c r="W21" s="294"/>
      <c r="X21" s="294"/>
      <c r="Y21" s="294"/>
      <c r="Z21" s="294"/>
      <c r="AA21" s="294"/>
      <c r="AB21" s="294"/>
      <c r="AC21" s="294"/>
      <c r="AD21" s="294"/>
      <c r="AE21" s="294"/>
      <c r="AF21" s="294"/>
      <c r="AG21" s="294"/>
      <c r="AH21" s="294"/>
      <c r="AI21" s="294"/>
      <c r="AJ21" s="294"/>
      <c r="AK21" s="294"/>
      <c r="AL21" s="295"/>
      <c r="AM21" s="295"/>
      <c r="AN21" s="295"/>
      <c r="AO21" s="295"/>
    </row>
    <row r="22" spans="1:41" ht="58.5" customHeight="1" x14ac:dyDescent="0.25">
      <c r="A22" s="296" t="s">
        <v>294</v>
      </c>
      <c r="B22" s="299" t="s">
        <v>456</v>
      </c>
      <c r="C22" s="296" t="s">
        <v>295</v>
      </c>
      <c r="D22" s="296" t="s">
        <v>296</v>
      </c>
      <c r="E22" s="302" t="s">
        <v>297</v>
      </c>
      <c r="F22" s="303"/>
      <c r="G22" s="303"/>
      <c r="H22" s="303"/>
      <c r="I22" s="303"/>
      <c r="J22" s="303"/>
      <c r="K22" s="303"/>
      <c r="L22" s="304"/>
      <c r="M22" s="296" t="s">
        <v>298</v>
      </c>
      <c r="N22" s="296" t="s">
        <v>299</v>
      </c>
      <c r="O22" s="296" t="s">
        <v>300</v>
      </c>
      <c r="P22" s="296" t="s">
        <v>301</v>
      </c>
      <c r="Q22" s="296" t="s">
        <v>302</v>
      </c>
      <c r="R22" s="296" t="s">
        <v>303</v>
      </c>
      <c r="S22" s="302" t="s">
        <v>304</v>
      </c>
      <c r="T22" s="304"/>
      <c r="U22" s="305" t="s">
        <v>305</v>
      </c>
      <c r="V22" s="305" t="s">
        <v>306</v>
      </c>
      <c r="W22" s="296" t="s">
        <v>307</v>
      </c>
      <c r="X22" s="296" t="s">
        <v>308</v>
      </c>
      <c r="Y22" s="296" t="s">
        <v>309</v>
      </c>
      <c r="Z22" s="308" t="s">
        <v>310</v>
      </c>
      <c r="AA22" s="296" t="s">
        <v>311</v>
      </c>
      <c r="AB22" s="296" t="s">
        <v>312</v>
      </c>
      <c r="AC22" s="296" t="s">
        <v>313</v>
      </c>
      <c r="AD22" s="296" t="s">
        <v>314</v>
      </c>
      <c r="AE22" s="296" t="s">
        <v>315</v>
      </c>
      <c r="AF22" s="302" t="s">
        <v>316</v>
      </c>
      <c r="AG22" s="303"/>
      <c r="AH22" s="304"/>
      <c r="AI22" s="302" t="s">
        <v>317</v>
      </c>
      <c r="AJ22" s="304"/>
      <c r="AK22" s="296" t="s">
        <v>318</v>
      </c>
      <c r="AL22" s="296" t="s">
        <v>319</v>
      </c>
      <c r="AM22" s="296" t="s">
        <v>320</v>
      </c>
      <c r="AN22" s="296" t="s">
        <v>321</v>
      </c>
      <c r="AO22" s="317" t="s">
        <v>322</v>
      </c>
    </row>
    <row r="23" spans="1:41" ht="64.5" customHeight="1" x14ac:dyDescent="0.25">
      <c r="A23" s="297"/>
      <c r="B23" s="297"/>
      <c r="C23" s="300"/>
      <c r="D23" s="300"/>
      <c r="E23" s="305" t="s">
        <v>323</v>
      </c>
      <c r="F23" s="313" t="s">
        <v>57</v>
      </c>
      <c r="G23" s="313" t="s">
        <v>56</v>
      </c>
      <c r="H23" s="313" t="s">
        <v>55</v>
      </c>
      <c r="I23" s="311" t="s">
        <v>324</v>
      </c>
      <c r="J23" s="311" t="s">
        <v>325</v>
      </c>
      <c r="K23" s="311" t="s">
        <v>326</v>
      </c>
      <c r="L23" s="313" t="s">
        <v>327</v>
      </c>
      <c r="M23" s="300"/>
      <c r="N23" s="300"/>
      <c r="O23" s="300"/>
      <c r="P23" s="300"/>
      <c r="Q23" s="300"/>
      <c r="R23" s="300"/>
      <c r="S23" s="315" t="s">
        <v>0</v>
      </c>
      <c r="T23" s="315" t="s">
        <v>328</v>
      </c>
      <c r="U23" s="306"/>
      <c r="V23" s="306"/>
      <c r="W23" s="300"/>
      <c r="X23" s="300"/>
      <c r="Y23" s="300"/>
      <c r="Z23" s="309"/>
      <c r="AA23" s="300"/>
      <c r="AB23" s="300"/>
      <c r="AC23" s="300"/>
      <c r="AD23" s="300"/>
      <c r="AE23" s="300"/>
      <c r="AF23" s="302" t="s">
        <v>329</v>
      </c>
      <c r="AG23" s="304"/>
      <c r="AH23" s="296" t="s">
        <v>330</v>
      </c>
      <c r="AI23" s="296" t="s">
        <v>331</v>
      </c>
      <c r="AJ23" s="320" t="s">
        <v>328</v>
      </c>
      <c r="AK23" s="300"/>
      <c r="AL23" s="300"/>
      <c r="AM23" s="300"/>
      <c r="AN23" s="300"/>
      <c r="AO23" s="318"/>
    </row>
    <row r="24" spans="1:41" ht="96.75" customHeight="1" x14ac:dyDescent="0.25">
      <c r="A24" s="298"/>
      <c r="B24" s="298"/>
      <c r="C24" s="301"/>
      <c r="D24" s="301"/>
      <c r="E24" s="307"/>
      <c r="F24" s="314"/>
      <c r="G24" s="314"/>
      <c r="H24" s="314"/>
      <c r="I24" s="312"/>
      <c r="J24" s="312"/>
      <c r="K24" s="312"/>
      <c r="L24" s="314"/>
      <c r="M24" s="301"/>
      <c r="N24" s="301"/>
      <c r="O24" s="301"/>
      <c r="P24" s="301"/>
      <c r="Q24" s="301"/>
      <c r="R24" s="301"/>
      <c r="S24" s="316"/>
      <c r="T24" s="316"/>
      <c r="U24" s="307"/>
      <c r="V24" s="307"/>
      <c r="W24" s="301"/>
      <c r="X24" s="301"/>
      <c r="Y24" s="301"/>
      <c r="Z24" s="310"/>
      <c r="AA24" s="301"/>
      <c r="AB24" s="301"/>
      <c r="AC24" s="301"/>
      <c r="AD24" s="301"/>
      <c r="AE24" s="301"/>
      <c r="AF24" s="107" t="s">
        <v>332</v>
      </c>
      <c r="AG24" s="107" t="s">
        <v>333</v>
      </c>
      <c r="AH24" s="301"/>
      <c r="AI24" s="301"/>
      <c r="AJ24" s="321"/>
      <c r="AK24" s="301"/>
      <c r="AL24" s="301"/>
      <c r="AM24" s="301"/>
      <c r="AN24" s="301"/>
      <c r="AO24" s="319"/>
    </row>
    <row r="25" spans="1:41" s="109" customFormat="1" ht="11.25" x14ac:dyDescent="0.2">
      <c r="A25" s="108">
        <v>1</v>
      </c>
      <c r="B25" s="108">
        <v>2</v>
      </c>
      <c r="C25" s="108">
        <v>4</v>
      </c>
      <c r="D25" s="108">
        <v>5</v>
      </c>
      <c r="E25" s="108">
        <v>6</v>
      </c>
      <c r="F25" s="108">
        <f>E25+1</f>
        <v>7</v>
      </c>
      <c r="G25" s="108">
        <f t="shared" ref="G25:AO25" si="0">F25+1</f>
        <v>8</v>
      </c>
      <c r="H25" s="108">
        <f t="shared" si="0"/>
        <v>9</v>
      </c>
      <c r="I25" s="108">
        <f t="shared" si="0"/>
        <v>10</v>
      </c>
      <c r="J25" s="108">
        <f t="shared" si="0"/>
        <v>11</v>
      </c>
      <c r="K25" s="108">
        <f t="shared" si="0"/>
        <v>12</v>
      </c>
      <c r="L25" s="108">
        <f t="shared" si="0"/>
        <v>13</v>
      </c>
      <c r="M25" s="108">
        <f t="shared" si="0"/>
        <v>14</v>
      </c>
      <c r="N25" s="108">
        <f t="shared" si="0"/>
        <v>15</v>
      </c>
      <c r="O25" s="108">
        <f t="shared" si="0"/>
        <v>16</v>
      </c>
      <c r="P25" s="108">
        <f t="shared" si="0"/>
        <v>17</v>
      </c>
      <c r="Q25" s="108">
        <f t="shared" si="0"/>
        <v>18</v>
      </c>
      <c r="R25" s="108">
        <f t="shared" si="0"/>
        <v>19</v>
      </c>
      <c r="S25" s="108">
        <f t="shared" si="0"/>
        <v>20</v>
      </c>
      <c r="T25" s="108">
        <f t="shared" si="0"/>
        <v>21</v>
      </c>
      <c r="U25" s="108">
        <f t="shared" si="0"/>
        <v>22</v>
      </c>
      <c r="V25" s="108">
        <f t="shared" si="0"/>
        <v>23</v>
      </c>
      <c r="W25" s="108">
        <f t="shared" si="0"/>
        <v>24</v>
      </c>
      <c r="X25" s="108">
        <f t="shared" si="0"/>
        <v>25</v>
      </c>
      <c r="Y25" s="108">
        <f t="shared" si="0"/>
        <v>26</v>
      </c>
      <c r="Z25" s="108">
        <f t="shared" si="0"/>
        <v>27</v>
      </c>
      <c r="AA25" s="108">
        <f t="shared" si="0"/>
        <v>28</v>
      </c>
      <c r="AB25" s="108">
        <f t="shared" si="0"/>
        <v>29</v>
      </c>
      <c r="AC25" s="108">
        <f t="shared" si="0"/>
        <v>30</v>
      </c>
      <c r="AD25" s="108">
        <f t="shared" si="0"/>
        <v>31</v>
      </c>
      <c r="AE25" s="108">
        <f t="shared" si="0"/>
        <v>32</v>
      </c>
      <c r="AF25" s="108">
        <f t="shared" si="0"/>
        <v>33</v>
      </c>
      <c r="AG25" s="108">
        <f t="shared" si="0"/>
        <v>34</v>
      </c>
      <c r="AH25" s="108">
        <f t="shared" si="0"/>
        <v>35</v>
      </c>
      <c r="AI25" s="108">
        <f t="shared" si="0"/>
        <v>36</v>
      </c>
      <c r="AJ25" s="108">
        <f t="shared" si="0"/>
        <v>37</v>
      </c>
      <c r="AK25" s="108">
        <f t="shared" si="0"/>
        <v>38</v>
      </c>
      <c r="AL25" s="108">
        <f t="shared" si="0"/>
        <v>39</v>
      </c>
      <c r="AM25" s="108">
        <f t="shared" si="0"/>
        <v>40</v>
      </c>
      <c r="AN25" s="108">
        <f t="shared" si="0"/>
        <v>41</v>
      </c>
      <c r="AO25" s="108">
        <f t="shared" si="0"/>
        <v>42</v>
      </c>
    </row>
    <row r="26" spans="1:41" ht="36" customHeight="1" x14ac:dyDescent="0.25">
      <c r="A26" s="110">
        <v>1</v>
      </c>
      <c r="B26" s="111" t="s">
        <v>338</v>
      </c>
      <c r="C26" s="111" t="s">
        <v>338</v>
      </c>
      <c r="D26" s="111" t="s">
        <v>338</v>
      </c>
      <c r="E26" s="111" t="s">
        <v>338</v>
      </c>
      <c r="F26" s="111" t="s">
        <v>338</v>
      </c>
      <c r="G26" s="111" t="s">
        <v>338</v>
      </c>
      <c r="H26" s="111" t="s">
        <v>338</v>
      </c>
      <c r="I26" s="111" t="s">
        <v>338</v>
      </c>
      <c r="J26" s="111" t="s">
        <v>338</v>
      </c>
      <c r="K26" s="111" t="s">
        <v>338</v>
      </c>
      <c r="L26" s="111" t="s">
        <v>338</v>
      </c>
      <c r="M26" s="111" t="s">
        <v>338</v>
      </c>
      <c r="N26" s="111" t="s">
        <v>338</v>
      </c>
      <c r="O26" s="111" t="s">
        <v>338</v>
      </c>
      <c r="P26" s="111" t="s">
        <v>338</v>
      </c>
      <c r="Q26" s="111" t="s">
        <v>338</v>
      </c>
      <c r="R26" s="111" t="s">
        <v>338</v>
      </c>
      <c r="S26" s="111" t="s">
        <v>338</v>
      </c>
      <c r="T26" s="111" t="s">
        <v>338</v>
      </c>
      <c r="U26" s="111" t="s">
        <v>338</v>
      </c>
      <c r="V26" s="111" t="s">
        <v>338</v>
      </c>
      <c r="W26" s="111" t="s">
        <v>338</v>
      </c>
      <c r="X26" s="111" t="s">
        <v>338</v>
      </c>
      <c r="Y26" s="111" t="s">
        <v>338</v>
      </c>
      <c r="Z26" s="111" t="s">
        <v>338</v>
      </c>
      <c r="AA26" s="111" t="s">
        <v>338</v>
      </c>
      <c r="AB26" s="111" t="s">
        <v>338</v>
      </c>
      <c r="AC26" s="111" t="s">
        <v>338</v>
      </c>
      <c r="AD26" s="111" t="s">
        <v>338</v>
      </c>
      <c r="AE26" s="111" t="s">
        <v>338</v>
      </c>
      <c r="AF26" s="111" t="s">
        <v>338</v>
      </c>
      <c r="AG26" s="111" t="s">
        <v>338</v>
      </c>
      <c r="AH26" s="111" t="s">
        <v>338</v>
      </c>
      <c r="AI26" s="111" t="s">
        <v>338</v>
      </c>
      <c r="AJ26" s="111" t="s">
        <v>338</v>
      </c>
      <c r="AK26" s="111" t="s">
        <v>338</v>
      </c>
      <c r="AL26" s="111" t="s">
        <v>338</v>
      </c>
      <c r="AM26" s="111" t="s">
        <v>338</v>
      </c>
      <c r="AN26" s="111" t="s">
        <v>338</v>
      </c>
      <c r="AO26" s="111" t="s">
        <v>338</v>
      </c>
    </row>
  </sheetData>
  <mergeCells count="60">
    <mergeCell ref="AO22:AO24"/>
    <mergeCell ref="AI23:AI24"/>
    <mergeCell ref="AJ23:AJ24"/>
    <mergeCell ref="AF23:AG23"/>
    <mergeCell ref="AH23:AH24"/>
    <mergeCell ref="AN22:AN24"/>
    <mergeCell ref="E23:E24"/>
    <mergeCell ref="F23:F24"/>
    <mergeCell ref="G23:G24"/>
    <mergeCell ref="H23:H24"/>
    <mergeCell ref="I23:I24"/>
    <mergeCell ref="J23:J24"/>
    <mergeCell ref="K23:K24"/>
    <mergeCell ref="L23:L24"/>
    <mergeCell ref="S23:S24"/>
    <mergeCell ref="T23:T24"/>
    <mergeCell ref="AA22:AA24"/>
    <mergeCell ref="AI22:AJ22"/>
    <mergeCell ref="AK22:AK24"/>
    <mergeCell ref="AL22:AL24"/>
    <mergeCell ref="AM22:AM24"/>
    <mergeCell ref="AB22:AB24"/>
    <mergeCell ref="AC22:AC24"/>
    <mergeCell ref="AD22:AD24"/>
    <mergeCell ref="V22:V24"/>
    <mergeCell ref="W22:W24"/>
    <mergeCell ref="X22:X24"/>
    <mergeCell ref="Y22:Y24"/>
    <mergeCell ref="Z22:Z24"/>
    <mergeCell ref="A21:AO21"/>
    <mergeCell ref="A22:A24"/>
    <mergeCell ref="B22:B24"/>
    <mergeCell ref="C22:C24"/>
    <mergeCell ref="D22:D24"/>
    <mergeCell ref="E22:L22"/>
    <mergeCell ref="M22:M24"/>
    <mergeCell ref="N22:N24"/>
    <mergeCell ref="O22:O24"/>
    <mergeCell ref="P22:P24"/>
    <mergeCell ref="Q22:Q24"/>
    <mergeCell ref="R22:R24"/>
    <mergeCell ref="S22:T22"/>
    <mergeCell ref="AE22:AE24"/>
    <mergeCell ref="AF22:AH22"/>
    <mergeCell ref="U22:U24"/>
    <mergeCell ref="A16:AO16"/>
    <mergeCell ref="A17:AO17"/>
    <mergeCell ref="A18:AO18"/>
    <mergeCell ref="A19:AO19"/>
    <mergeCell ref="A20:AO20"/>
    <mergeCell ref="A11:AO11"/>
    <mergeCell ref="A12:AO12"/>
    <mergeCell ref="A13:AO13"/>
    <mergeCell ref="A14:AO14"/>
    <mergeCell ref="A15:AO15"/>
    <mergeCell ref="A5:AO5"/>
    <mergeCell ref="A7:AO7"/>
    <mergeCell ref="A8:AO8"/>
    <mergeCell ref="A9:AO9"/>
    <mergeCell ref="A10:AO10"/>
  </mergeCells>
  <printOptions horizontalCentered="1"/>
  <pageMargins left="0.59055118110236227" right="0.59055118110236227" top="0.59055118110236227" bottom="0.59055118110236227" header="0" footer="0"/>
  <pageSetup paperSize="8" scale="4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4" zoomScale="85" zoomScaleNormal="90" zoomScaleSheetLayoutView="85" workbookViewId="0">
      <selection activeCell="G24" sqref="G24"/>
    </sheetView>
  </sheetViews>
  <sheetFormatPr defaultRowHeight="15.75" x14ac:dyDescent="0.25"/>
  <cols>
    <col min="1" max="1" width="77" style="24" customWidth="1"/>
    <col min="2" max="2" width="69.85546875" style="24" customWidth="1"/>
    <col min="3" max="16384" width="9.140625" style="25"/>
  </cols>
  <sheetData>
    <row r="1" spans="1:8" ht="18.75" x14ac:dyDescent="0.25">
      <c r="B1" s="60" t="s">
        <v>22</v>
      </c>
    </row>
    <row r="2" spans="1:8" ht="18.75" x14ac:dyDescent="0.3">
      <c r="B2" s="61" t="s">
        <v>6</v>
      </c>
    </row>
    <row r="3" spans="1:8" ht="18.75" x14ac:dyDescent="0.3">
      <c r="B3" s="61" t="s">
        <v>156</v>
      </c>
    </row>
    <row r="4" spans="1:8" x14ac:dyDescent="0.25">
      <c r="B4" s="7"/>
    </row>
    <row r="5" spans="1:8" ht="18.75" x14ac:dyDescent="0.3">
      <c r="A5" s="324" t="str">
        <f>'1. паспорт местоположение'!$A$5</f>
        <v>Год раскрытия информации: 2019 год</v>
      </c>
      <c r="B5" s="324"/>
      <c r="C5" s="19"/>
      <c r="D5" s="19"/>
      <c r="E5" s="19"/>
      <c r="F5" s="19"/>
      <c r="G5" s="19"/>
      <c r="H5" s="19"/>
    </row>
    <row r="6" spans="1:8" ht="18.75" x14ac:dyDescent="0.3">
      <c r="A6" s="90"/>
      <c r="B6" s="90"/>
      <c r="C6" s="90"/>
      <c r="D6" s="90"/>
      <c r="E6" s="90"/>
      <c r="F6" s="90"/>
      <c r="G6" s="90"/>
      <c r="H6" s="90"/>
    </row>
    <row r="7" spans="1:8" ht="18.75" x14ac:dyDescent="0.25">
      <c r="A7" s="203" t="s">
        <v>5</v>
      </c>
      <c r="B7" s="203"/>
      <c r="C7" s="96"/>
      <c r="D7" s="96"/>
      <c r="E7" s="96"/>
      <c r="F7" s="96"/>
      <c r="G7" s="96"/>
      <c r="H7" s="96"/>
    </row>
    <row r="8" spans="1:8" ht="18.75" x14ac:dyDescent="0.25">
      <c r="A8" s="96"/>
      <c r="B8" s="96"/>
      <c r="C8" s="96"/>
      <c r="D8" s="96"/>
      <c r="E8" s="96"/>
      <c r="F8" s="96"/>
      <c r="G8" s="96"/>
      <c r="H8" s="96"/>
    </row>
    <row r="9" spans="1:8" x14ac:dyDescent="0.25">
      <c r="A9" s="204" t="s">
        <v>286</v>
      </c>
      <c r="B9" s="204"/>
      <c r="C9" s="99"/>
      <c r="D9" s="99"/>
      <c r="E9" s="99"/>
      <c r="F9" s="99"/>
      <c r="G9" s="99"/>
      <c r="H9" s="99"/>
    </row>
    <row r="10" spans="1:8" x14ac:dyDescent="0.25">
      <c r="A10" s="205" t="s">
        <v>4</v>
      </c>
      <c r="B10" s="205"/>
      <c r="C10" s="100"/>
      <c r="D10" s="100"/>
      <c r="E10" s="100"/>
      <c r="F10" s="100"/>
      <c r="G10" s="100"/>
      <c r="H10" s="100"/>
    </row>
    <row r="11" spans="1:8" ht="18.75" x14ac:dyDescent="0.25">
      <c r="A11" s="96"/>
      <c r="B11" s="96"/>
      <c r="C11" s="96"/>
      <c r="D11" s="96"/>
      <c r="E11" s="96"/>
      <c r="F11" s="96"/>
      <c r="G11" s="96"/>
      <c r="H11" s="96"/>
    </row>
    <row r="12" spans="1:8" ht="30.75" customHeight="1" x14ac:dyDescent="0.25">
      <c r="A12" s="204" t="str">
        <f>'1. паспорт местоположение'!$A$12</f>
        <v>H_Che83</v>
      </c>
      <c r="B12" s="204"/>
      <c r="C12" s="99"/>
      <c r="D12" s="99"/>
      <c r="E12" s="99"/>
      <c r="F12" s="99"/>
      <c r="G12" s="99"/>
      <c r="H12" s="99"/>
    </row>
    <row r="13" spans="1:8" x14ac:dyDescent="0.25">
      <c r="A13" s="205" t="s">
        <v>3</v>
      </c>
      <c r="B13" s="205"/>
      <c r="C13" s="100"/>
      <c r="D13" s="100"/>
      <c r="E13" s="100"/>
      <c r="F13" s="100"/>
      <c r="G13" s="100"/>
      <c r="H13" s="100"/>
    </row>
    <row r="14" spans="1:8" ht="18.75" x14ac:dyDescent="0.25">
      <c r="A14" s="1"/>
      <c r="B14" s="1"/>
      <c r="C14" s="1"/>
      <c r="D14" s="1"/>
      <c r="E14" s="1"/>
      <c r="F14" s="1"/>
      <c r="G14" s="1"/>
      <c r="H14" s="1"/>
    </row>
    <row r="15" spans="1:8" ht="61.5" customHeight="1" x14ac:dyDescent="0.25">
      <c r="A15" s="206" t="str">
        <f>'1. паспорт местоположение'!$A$15</f>
        <v>Реконструкция ПС 110 кВ "Цемзавод" (Расширение ОРУ-110кВ с установкой одной линейной ячейки 110кВ) (для технологического присоединения энергопринимающих устройств ВГК Ведучи)</v>
      </c>
      <c r="B15" s="206"/>
      <c r="C15" s="99"/>
      <c r="D15" s="99"/>
      <c r="E15" s="99"/>
      <c r="F15" s="99"/>
      <c r="G15" s="99"/>
      <c r="H15" s="99"/>
    </row>
    <row r="16" spans="1:8" x14ac:dyDescent="0.25">
      <c r="A16" s="205" t="s">
        <v>2</v>
      </c>
      <c r="B16" s="205"/>
      <c r="C16" s="100"/>
      <c r="D16" s="100"/>
      <c r="E16" s="100"/>
      <c r="F16" s="100"/>
      <c r="G16" s="100"/>
      <c r="H16" s="100"/>
    </row>
    <row r="17" spans="1:2" x14ac:dyDescent="0.25">
      <c r="B17" s="26"/>
    </row>
    <row r="18" spans="1:2" ht="33.75" customHeight="1" x14ac:dyDescent="0.25">
      <c r="A18" s="322" t="s">
        <v>277</v>
      </c>
      <c r="B18" s="323"/>
    </row>
    <row r="19" spans="1:2" x14ac:dyDescent="0.25">
      <c r="B19" s="7"/>
    </row>
    <row r="20" spans="1:2" ht="16.5" thickBot="1" x14ac:dyDescent="0.3">
      <c r="B20" s="27"/>
    </row>
    <row r="21" spans="1:2" ht="45.75" thickBot="1" x14ac:dyDescent="0.3">
      <c r="A21" s="28" t="s">
        <v>168</v>
      </c>
      <c r="B21" s="101" t="str">
        <f>'1. паспорт местоположение'!A15</f>
        <v>Реконструкция ПС 110 кВ "Цемзавод" (Расширение ОРУ-110кВ с установкой одной линейной ячейки 110кВ) (для технологического присоединения энергопринимающих устройств ВГК Ведучи)</v>
      </c>
    </row>
    <row r="22" spans="1:2" ht="16.5" thickBot="1" x14ac:dyDescent="0.3">
      <c r="A22" s="28" t="s">
        <v>169</v>
      </c>
      <c r="B22" s="101" t="str">
        <f>'1. паспорт местоположение'!C27</f>
        <v>Шалинский район</v>
      </c>
    </row>
    <row r="23" spans="1:2" ht="45.75" thickBot="1" x14ac:dyDescent="0.3">
      <c r="A23" s="28" t="s">
        <v>157</v>
      </c>
      <c r="B23" s="101" t="str">
        <f>'1. паспорт местоположение'!C22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
    </row>
    <row r="24" spans="1:2" ht="16.5" thickBot="1" x14ac:dyDescent="0.3">
      <c r="A24" s="28" t="s">
        <v>170</v>
      </c>
      <c r="B24" s="102">
        <v>0</v>
      </c>
    </row>
    <row r="25" spans="1:2" ht="16.5" thickBot="1" x14ac:dyDescent="0.3">
      <c r="A25" s="29" t="s">
        <v>171</v>
      </c>
      <c r="B25" s="101">
        <f>VLOOKUP($A$12,'[1]6.2. отчет'!$D:$OM,400,0)</f>
        <v>2020</v>
      </c>
    </row>
    <row r="26" spans="1:2" ht="16.5" thickBot="1" x14ac:dyDescent="0.3">
      <c r="A26" s="30" t="s">
        <v>172</v>
      </c>
      <c r="B26" s="102" t="str">
        <f>'3.3 паспорт описание'!C30</f>
        <v>п</v>
      </c>
    </row>
    <row r="27" spans="1:2" ht="16.5" thickBot="1" x14ac:dyDescent="0.3">
      <c r="A27" s="36" t="s">
        <v>447</v>
      </c>
      <c r="B27" s="102">
        <f>VLOOKUP($A$12,'[1]6.2. отчет'!$D:$OT,407,0)</f>
        <v>23.147228506076502</v>
      </c>
    </row>
    <row r="28" spans="1:2" ht="16.5" thickBot="1" x14ac:dyDescent="0.3">
      <c r="A28" s="32" t="s">
        <v>173</v>
      </c>
      <c r="B28" s="32" t="s">
        <v>288</v>
      </c>
    </row>
    <row r="29" spans="1:2" ht="16.5" thickBot="1" x14ac:dyDescent="0.3">
      <c r="A29" s="37" t="s">
        <v>174</v>
      </c>
      <c r="B29" s="32" t="s">
        <v>338</v>
      </c>
    </row>
    <row r="30" spans="1:2" ht="16.5" thickBot="1" x14ac:dyDescent="0.3">
      <c r="A30" s="37" t="s">
        <v>175</v>
      </c>
      <c r="B30" s="32" t="s">
        <v>338</v>
      </c>
    </row>
    <row r="31" spans="1:2" ht="16.5" thickBot="1" x14ac:dyDescent="0.3">
      <c r="A31" s="32" t="s">
        <v>176</v>
      </c>
      <c r="B31" s="32" t="s">
        <v>338</v>
      </c>
    </row>
    <row r="32" spans="1:2" ht="29.25" thickBot="1" x14ac:dyDescent="0.3">
      <c r="A32" s="37" t="s">
        <v>177</v>
      </c>
      <c r="B32" s="32" t="s">
        <v>338</v>
      </c>
    </row>
    <row r="33" spans="1:2" ht="16.5" thickBot="1" x14ac:dyDescent="0.3">
      <c r="A33" s="32" t="s">
        <v>178</v>
      </c>
      <c r="B33" s="32" t="s">
        <v>338</v>
      </c>
    </row>
    <row r="34" spans="1:2" ht="16.5" thickBot="1" x14ac:dyDescent="0.3">
      <c r="A34" s="32" t="s">
        <v>179</v>
      </c>
      <c r="B34" s="32" t="s">
        <v>338</v>
      </c>
    </row>
    <row r="35" spans="1:2" ht="16.5" thickBot="1" x14ac:dyDescent="0.3">
      <c r="A35" s="32" t="s">
        <v>180</v>
      </c>
      <c r="B35" s="32" t="s">
        <v>338</v>
      </c>
    </row>
    <row r="36" spans="1:2" ht="16.5" thickBot="1" x14ac:dyDescent="0.3">
      <c r="A36" s="32" t="s">
        <v>181</v>
      </c>
      <c r="B36" s="32" t="s">
        <v>338</v>
      </c>
    </row>
    <row r="37" spans="1:2" ht="29.25" thickBot="1" x14ac:dyDescent="0.3">
      <c r="A37" s="37" t="s">
        <v>182</v>
      </c>
      <c r="B37" s="32" t="s">
        <v>338</v>
      </c>
    </row>
    <row r="38" spans="1:2" ht="16.5" thickBot="1" x14ac:dyDescent="0.3">
      <c r="A38" s="32" t="s">
        <v>178</v>
      </c>
      <c r="B38" s="32" t="s">
        <v>338</v>
      </c>
    </row>
    <row r="39" spans="1:2" ht="16.5" thickBot="1" x14ac:dyDescent="0.3">
      <c r="A39" s="32" t="s">
        <v>179</v>
      </c>
      <c r="B39" s="32" t="s">
        <v>338</v>
      </c>
    </row>
    <row r="40" spans="1:2" ht="16.5" thickBot="1" x14ac:dyDescent="0.3">
      <c r="A40" s="32" t="s">
        <v>180</v>
      </c>
      <c r="B40" s="32" t="s">
        <v>338</v>
      </c>
    </row>
    <row r="41" spans="1:2" ht="16.5" thickBot="1" x14ac:dyDescent="0.3">
      <c r="A41" s="32" t="s">
        <v>181</v>
      </c>
      <c r="B41" s="32" t="s">
        <v>338</v>
      </c>
    </row>
    <row r="42" spans="1:2" ht="29.25" thickBot="1" x14ac:dyDescent="0.3">
      <c r="A42" s="37" t="s">
        <v>183</v>
      </c>
      <c r="B42" s="32" t="s">
        <v>338</v>
      </c>
    </row>
    <row r="43" spans="1:2" ht="16.5" thickBot="1" x14ac:dyDescent="0.3">
      <c r="A43" s="32" t="s">
        <v>178</v>
      </c>
      <c r="B43" s="32" t="s">
        <v>338</v>
      </c>
    </row>
    <row r="44" spans="1:2" ht="16.5" thickBot="1" x14ac:dyDescent="0.3">
      <c r="A44" s="32" t="s">
        <v>179</v>
      </c>
      <c r="B44" s="32" t="s">
        <v>338</v>
      </c>
    </row>
    <row r="45" spans="1:2" ht="16.5" thickBot="1" x14ac:dyDescent="0.3">
      <c r="A45" s="32" t="s">
        <v>180</v>
      </c>
      <c r="B45" s="32" t="s">
        <v>338</v>
      </c>
    </row>
    <row r="46" spans="1:2" ht="16.5" thickBot="1" x14ac:dyDescent="0.3">
      <c r="A46" s="32" t="s">
        <v>181</v>
      </c>
      <c r="B46" s="32" t="s">
        <v>338</v>
      </c>
    </row>
    <row r="47" spans="1:2" ht="29.25" thickBot="1" x14ac:dyDescent="0.3">
      <c r="A47" s="31" t="s">
        <v>184</v>
      </c>
      <c r="B47" s="32" t="s">
        <v>338</v>
      </c>
    </row>
    <row r="48" spans="1:2" ht="16.5" thickBot="1" x14ac:dyDescent="0.3">
      <c r="A48" s="33" t="s">
        <v>176</v>
      </c>
      <c r="B48" s="32" t="s">
        <v>338</v>
      </c>
    </row>
    <row r="49" spans="1:2" ht="16.5" thickBot="1" x14ac:dyDescent="0.3">
      <c r="A49" s="33" t="s">
        <v>185</v>
      </c>
      <c r="B49" s="32" t="s">
        <v>338</v>
      </c>
    </row>
    <row r="50" spans="1:2" ht="16.5" thickBot="1" x14ac:dyDescent="0.3">
      <c r="A50" s="33" t="s">
        <v>186</v>
      </c>
      <c r="B50" s="32" t="s">
        <v>338</v>
      </c>
    </row>
    <row r="51" spans="1:2" ht="16.5" thickBot="1" x14ac:dyDescent="0.3">
      <c r="A51" s="33" t="s">
        <v>187</v>
      </c>
      <c r="B51" s="32" t="s">
        <v>338</v>
      </c>
    </row>
    <row r="52" spans="1:2" ht="16.5" thickBot="1" x14ac:dyDescent="0.3">
      <c r="A52" s="29" t="s">
        <v>188</v>
      </c>
      <c r="B52" s="104">
        <f>B53/'6.2. Паспорт фин осв ввод'!C24</f>
        <v>0</v>
      </c>
    </row>
    <row r="53" spans="1:2" ht="16.5" thickBot="1" x14ac:dyDescent="0.3">
      <c r="A53" s="29" t="s">
        <v>189</v>
      </c>
      <c r="B53" s="103">
        <f>'6.2. Паспорт фин осв ввод'!D24</f>
        <v>0</v>
      </c>
    </row>
    <row r="54" spans="1:2" ht="16.5" thickBot="1" x14ac:dyDescent="0.3">
      <c r="A54" s="29" t="s">
        <v>190</v>
      </c>
      <c r="B54" s="104">
        <f>'8. Общие сведения'!B55/'6.2. Паспорт фин осв ввод'!C30</f>
        <v>0</v>
      </c>
    </row>
    <row r="55" spans="1:2" ht="16.5" thickBot="1" x14ac:dyDescent="0.3">
      <c r="A55" s="30" t="s">
        <v>191</v>
      </c>
      <c r="B55" s="103">
        <f>'6.2. Паспорт фин осв ввод'!D30</f>
        <v>0</v>
      </c>
    </row>
    <row r="56" spans="1:2" ht="15.75" customHeight="1" x14ac:dyDescent="0.25">
      <c r="A56" s="31" t="s">
        <v>192</v>
      </c>
      <c r="B56" s="33"/>
    </row>
    <row r="57" spans="1:2" x14ac:dyDescent="0.25">
      <c r="A57" s="34" t="s">
        <v>193</v>
      </c>
      <c r="B57" s="34" t="s">
        <v>286</v>
      </c>
    </row>
    <row r="58" spans="1:2" x14ac:dyDescent="0.25">
      <c r="A58" s="34" t="s">
        <v>194</v>
      </c>
      <c r="B58" s="34" t="s">
        <v>338</v>
      </c>
    </row>
    <row r="59" spans="1:2" x14ac:dyDescent="0.25">
      <c r="A59" s="34" t="s">
        <v>195</v>
      </c>
      <c r="B59" s="34" t="s">
        <v>338</v>
      </c>
    </row>
    <row r="60" spans="1:2" x14ac:dyDescent="0.25">
      <c r="A60" s="34" t="s">
        <v>196</v>
      </c>
      <c r="B60" s="34" t="s">
        <v>338</v>
      </c>
    </row>
    <row r="61" spans="1:2" ht="16.5" thickBot="1" x14ac:dyDescent="0.3">
      <c r="A61" s="35" t="s">
        <v>197</v>
      </c>
      <c r="B61" s="34" t="s">
        <v>338</v>
      </c>
    </row>
    <row r="62" spans="1:2" ht="16.5" thickBot="1" x14ac:dyDescent="0.3">
      <c r="A62" s="33" t="s">
        <v>198</v>
      </c>
      <c r="B62" s="34" t="s">
        <v>338</v>
      </c>
    </row>
    <row r="63" spans="1:2" ht="29.25" thickBot="1" x14ac:dyDescent="0.3">
      <c r="A63" s="29" t="s">
        <v>199</v>
      </c>
      <c r="B63" s="34" t="s">
        <v>338</v>
      </c>
    </row>
    <row r="64" spans="1:2" ht="16.5" thickBot="1" x14ac:dyDescent="0.3">
      <c r="A64" s="33" t="s">
        <v>176</v>
      </c>
      <c r="B64" s="34" t="s">
        <v>338</v>
      </c>
    </row>
    <row r="65" spans="1:2" ht="16.5" thickBot="1" x14ac:dyDescent="0.3">
      <c r="A65" s="33" t="s">
        <v>200</v>
      </c>
      <c r="B65" s="34" t="s">
        <v>338</v>
      </c>
    </row>
    <row r="66" spans="1:2" ht="16.5" thickBot="1" x14ac:dyDescent="0.3">
      <c r="A66" s="33" t="s">
        <v>201</v>
      </c>
      <c r="B66" s="34" t="s">
        <v>338</v>
      </c>
    </row>
    <row r="67" spans="1:2" ht="16.5" thickBot="1" x14ac:dyDescent="0.3">
      <c r="A67" s="38" t="s">
        <v>202</v>
      </c>
      <c r="B67" s="34" t="s">
        <v>338</v>
      </c>
    </row>
    <row r="68" spans="1:2" ht="16.5" thickBot="1" x14ac:dyDescent="0.3">
      <c r="A68" s="29" t="s">
        <v>203</v>
      </c>
      <c r="B68" s="34" t="s">
        <v>338</v>
      </c>
    </row>
    <row r="69" spans="1:2" x14ac:dyDescent="0.25">
      <c r="A69" s="34" t="s">
        <v>204</v>
      </c>
      <c r="B69" s="34" t="s">
        <v>338</v>
      </c>
    </row>
    <row r="70" spans="1:2" x14ac:dyDescent="0.25">
      <c r="A70" s="34" t="s">
        <v>205</v>
      </c>
      <c r="B70" s="34" t="s">
        <v>338</v>
      </c>
    </row>
    <row r="71" spans="1:2" ht="16.5" thickBot="1" x14ac:dyDescent="0.3">
      <c r="A71" s="34" t="s">
        <v>206</v>
      </c>
      <c r="B71" s="34" t="s">
        <v>338</v>
      </c>
    </row>
    <row r="72" spans="1:2" ht="16.5" thickBot="1" x14ac:dyDescent="0.3">
      <c r="A72" s="39" t="s">
        <v>207</v>
      </c>
      <c r="B72" s="105" t="str">
        <f>$B$26</f>
        <v>п</v>
      </c>
    </row>
    <row r="73" spans="1:2" ht="29.25" thickBot="1" x14ac:dyDescent="0.3">
      <c r="A73" s="31" t="s">
        <v>208</v>
      </c>
      <c r="B73" s="33" t="s">
        <v>338</v>
      </c>
    </row>
    <row r="74" spans="1:2" ht="16.5" thickBot="1" x14ac:dyDescent="0.3">
      <c r="A74" s="34" t="s">
        <v>209</v>
      </c>
      <c r="B74" s="33" t="s">
        <v>338</v>
      </c>
    </row>
    <row r="75" spans="1:2" ht="16.5" thickBot="1" x14ac:dyDescent="0.3">
      <c r="A75" s="34" t="s">
        <v>210</v>
      </c>
      <c r="B75" s="33" t="s">
        <v>338</v>
      </c>
    </row>
    <row r="76" spans="1:2" ht="16.5" thickBot="1" x14ac:dyDescent="0.3">
      <c r="A76" s="34" t="s">
        <v>211</v>
      </c>
      <c r="B76" s="33" t="s">
        <v>338</v>
      </c>
    </row>
    <row r="77" spans="1:2" ht="16.5" thickBot="1" x14ac:dyDescent="0.3">
      <c r="A77" s="34" t="s">
        <v>212</v>
      </c>
      <c r="B77" s="33" t="s">
        <v>338</v>
      </c>
    </row>
    <row r="78" spans="1:2" ht="16.5" thickBot="1" x14ac:dyDescent="0.3">
      <c r="A78" s="40" t="s">
        <v>213</v>
      </c>
      <c r="B78" s="33" t="s">
        <v>338</v>
      </c>
    </row>
    <row r="81" spans="1:2" x14ac:dyDescent="0.25">
      <c r="A81" s="41"/>
      <c r="B81" s="42"/>
    </row>
    <row r="82" spans="1:2" x14ac:dyDescent="0.25">
      <c r="B82" s="43"/>
    </row>
    <row r="83" spans="1:2" x14ac:dyDescent="0.25">
      <c r="B83" s="44"/>
    </row>
  </sheetData>
  <mergeCells count="9">
    <mergeCell ref="A15:B15"/>
    <mergeCell ref="A16:B16"/>
    <mergeCell ref="A18:B18"/>
    <mergeCell ref="A12:B12"/>
    <mergeCell ref="A5:B5"/>
    <mergeCell ref="A7:B7"/>
    <mergeCell ref="A9:B9"/>
    <mergeCell ref="A10:B10"/>
    <mergeCell ref="A13:B13"/>
  </mergeCells>
  <phoneticPr fontId="0" type="noConversion"/>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8"/>
  <sheetViews>
    <sheetView view="pageBreakPreview" zoomScale="55" zoomScaleNormal="100" zoomScaleSheetLayoutView="55" workbookViewId="0">
      <selection activeCell="A20" sqref="A1:XFD1048576"/>
    </sheetView>
  </sheetViews>
  <sheetFormatPr defaultRowHeight="15" x14ac:dyDescent="0.25"/>
  <cols>
    <col min="1" max="1" width="7.42578125" style="134" customWidth="1"/>
    <col min="2" max="2" width="35.85546875" style="134" customWidth="1"/>
    <col min="3" max="3" width="31.140625" style="134" customWidth="1"/>
    <col min="4" max="4" width="25" style="134" customWidth="1"/>
    <col min="5" max="5" width="50" style="134" customWidth="1"/>
    <col min="6" max="6" width="57" style="134" customWidth="1"/>
    <col min="7" max="7" width="57.5703125" style="134" customWidth="1"/>
    <col min="8" max="10" width="20.5703125" style="134" customWidth="1"/>
    <col min="11" max="11" width="16" style="134" customWidth="1"/>
    <col min="12" max="12" width="20.5703125" style="134" customWidth="1"/>
    <col min="13" max="13" width="21.28515625" style="134" customWidth="1"/>
    <col min="14" max="14" width="23.85546875" style="134" customWidth="1"/>
    <col min="15" max="15" width="17.85546875" style="134" customWidth="1"/>
    <col min="16" max="16" width="23.85546875" style="134" customWidth="1"/>
    <col min="17" max="17" width="58" style="134" customWidth="1"/>
    <col min="18" max="18" width="27" style="134" customWidth="1"/>
    <col min="19" max="19" width="43" style="134" customWidth="1"/>
    <col min="20" max="16384" width="9.140625" style="134"/>
  </cols>
  <sheetData>
    <row r="1" spans="1:28" s="2" customFormat="1" ht="18.75" customHeight="1" x14ac:dyDescent="0.2">
      <c r="A1" s="58"/>
      <c r="S1" s="60" t="s">
        <v>22</v>
      </c>
    </row>
    <row r="2" spans="1:28" s="2" customFormat="1" ht="18.75" customHeight="1" x14ac:dyDescent="0.3">
      <c r="A2" s="58"/>
      <c r="S2" s="61" t="s">
        <v>6</v>
      </c>
    </row>
    <row r="3" spans="1:28" s="2" customFormat="1" ht="18.75" x14ac:dyDescent="0.3">
      <c r="S3" s="61" t="s">
        <v>21</v>
      </c>
    </row>
    <row r="4" spans="1:28" s="2" customFormat="1" ht="18.75" customHeight="1" x14ac:dyDescent="0.2">
      <c r="A4" s="199" t="str">
        <f>'1. паспорт местоположение'!$A$5</f>
        <v>Год раскрытия информации: 2019 год</v>
      </c>
      <c r="B4" s="199"/>
      <c r="C4" s="199"/>
      <c r="D4" s="199"/>
      <c r="E4" s="199"/>
      <c r="F4" s="199"/>
      <c r="G4" s="199"/>
      <c r="H4" s="199"/>
      <c r="I4" s="199"/>
      <c r="J4" s="199"/>
      <c r="K4" s="199"/>
      <c r="L4" s="199"/>
      <c r="M4" s="199"/>
      <c r="N4" s="199"/>
      <c r="O4" s="199"/>
      <c r="P4" s="199"/>
      <c r="Q4" s="199"/>
      <c r="R4" s="199"/>
      <c r="S4" s="199"/>
    </row>
    <row r="5" spans="1:28" s="2" customFormat="1" ht="15.75" x14ac:dyDescent="0.2">
      <c r="A5" s="142"/>
    </row>
    <row r="6" spans="1:28" s="2" customFormat="1" ht="18.75" x14ac:dyDescent="0.2">
      <c r="A6" s="203" t="s">
        <v>5</v>
      </c>
      <c r="B6" s="203"/>
      <c r="C6" s="203"/>
      <c r="D6" s="203"/>
      <c r="E6" s="203"/>
      <c r="F6" s="203"/>
      <c r="G6" s="203"/>
      <c r="H6" s="203"/>
      <c r="I6" s="203"/>
      <c r="J6" s="203"/>
      <c r="K6" s="203"/>
      <c r="L6" s="203"/>
      <c r="M6" s="203"/>
      <c r="N6" s="203"/>
      <c r="O6" s="203"/>
      <c r="P6" s="203"/>
      <c r="Q6" s="203"/>
      <c r="R6" s="203"/>
      <c r="S6" s="203"/>
      <c r="T6" s="96"/>
      <c r="U6" s="96"/>
      <c r="V6" s="96"/>
      <c r="W6" s="96"/>
      <c r="X6" s="96"/>
      <c r="Y6" s="96"/>
      <c r="Z6" s="96"/>
      <c r="AA6" s="96"/>
      <c r="AB6" s="96"/>
    </row>
    <row r="7" spans="1:28" s="2" customFormat="1" ht="18.75" x14ac:dyDescent="0.2">
      <c r="A7" s="203"/>
      <c r="B7" s="203"/>
      <c r="C7" s="203"/>
      <c r="D7" s="203"/>
      <c r="E7" s="203"/>
      <c r="F7" s="203"/>
      <c r="G7" s="203"/>
      <c r="H7" s="203"/>
      <c r="I7" s="203"/>
      <c r="J7" s="203"/>
      <c r="K7" s="203"/>
      <c r="L7" s="203"/>
      <c r="M7" s="203"/>
      <c r="N7" s="203"/>
      <c r="O7" s="203"/>
      <c r="P7" s="203"/>
      <c r="Q7" s="203"/>
      <c r="R7" s="203"/>
      <c r="S7" s="203"/>
      <c r="T7" s="96"/>
      <c r="U7" s="96"/>
      <c r="V7" s="96"/>
      <c r="W7" s="96"/>
      <c r="X7" s="96"/>
      <c r="Y7" s="96"/>
      <c r="Z7" s="96"/>
      <c r="AA7" s="96"/>
      <c r="AB7" s="96"/>
    </row>
    <row r="8" spans="1:28" s="2" customFormat="1" ht="18.75" x14ac:dyDescent="0.2">
      <c r="A8" s="204" t="s">
        <v>286</v>
      </c>
      <c r="B8" s="204"/>
      <c r="C8" s="204"/>
      <c r="D8" s="204"/>
      <c r="E8" s="204"/>
      <c r="F8" s="204"/>
      <c r="G8" s="204"/>
      <c r="H8" s="204"/>
      <c r="I8" s="204"/>
      <c r="J8" s="204"/>
      <c r="K8" s="204"/>
      <c r="L8" s="204"/>
      <c r="M8" s="204"/>
      <c r="N8" s="204"/>
      <c r="O8" s="204"/>
      <c r="P8" s="204"/>
      <c r="Q8" s="204"/>
      <c r="R8" s="204"/>
      <c r="S8" s="204"/>
      <c r="T8" s="96"/>
      <c r="U8" s="96"/>
      <c r="V8" s="96"/>
      <c r="W8" s="96"/>
      <c r="X8" s="96"/>
      <c r="Y8" s="96"/>
      <c r="Z8" s="96"/>
      <c r="AA8" s="96"/>
      <c r="AB8" s="96"/>
    </row>
    <row r="9" spans="1:28" s="2" customFormat="1" ht="18.75" x14ac:dyDescent="0.2">
      <c r="A9" s="205" t="s">
        <v>4</v>
      </c>
      <c r="B9" s="205"/>
      <c r="C9" s="205"/>
      <c r="D9" s="205"/>
      <c r="E9" s="205"/>
      <c r="F9" s="205"/>
      <c r="G9" s="205"/>
      <c r="H9" s="205"/>
      <c r="I9" s="205"/>
      <c r="J9" s="205"/>
      <c r="K9" s="205"/>
      <c r="L9" s="205"/>
      <c r="M9" s="205"/>
      <c r="N9" s="205"/>
      <c r="O9" s="205"/>
      <c r="P9" s="205"/>
      <c r="Q9" s="205"/>
      <c r="R9" s="205"/>
      <c r="S9" s="205"/>
      <c r="T9" s="96"/>
      <c r="U9" s="96"/>
      <c r="V9" s="96"/>
      <c r="W9" s="96"/>
      <c r="X9" s="96"/>
      <c r="Y9" s="96"/>
      <c r="Z9" s="96"/>
      <c r="AA9" s="96"/>
      <c r="AB9" s="96"/>
    </row>
    <row r="10" spans="1:28" s="2" customFormat="1" ht="18.75" x14ac:dyDescent="0.2">
      <c r="A10" s="203"/>
      <c r="B10" s="203"/>
      <c r="C10" s="203"/>
      <c r="D10" s="203"/>
      <c r="E10" s="203"/>
      <c r="F10" s="203"/>
      <c r="G10" s="203"/>
      <c r="H10" s="203"/>
      <c r="I10" s="203"/>
      <c r="J10" s="203"/>
      <c r="K10" s="203"/>
      <c r="L10" s="203"/>
      <c r="M10" s="203"/>
      <c r="N10" s="203"/>
      <c r="O10" s="203"/>
      <c r="P10" s="203"/>
      <c r="Q10" s="203"/>
      <c r="R10" s="203"/>
      <c r="S10" s="203"/>
      <c r="T10" s="96"/>
      <c r="U10" s="96"/>
      <c r="V10" s="96"/>
      <c r="W10" s="96"/>
      <c r="X10" s="96"/>
      <c r="Y10" s="96"/>
      <c r="Z10" s="96"/>
      <c r="AA10" s="96"/>
      <c r="AB10" s="96"/>
    </row>
    <row r="11" spans="1:28" s="2" customFormat="1" ht="18.75" x14ac:dyDescent="0.2">
      <c r="A11" s="204" t="str">
        <f>'1. паспорт местоположение'!$A$12</f>
        <v>H_Che83</v>
      </c>
      <c r="B11" s="204"/>
      <c r="C11" s="204"/>
      <c r="D11" s="204"/>
      <c r="E11" s="204"/>
      <c r="F11" s="204"/>
      <c r="G11" s="204"/>
      <c r="H11" s="204"/>
      <c r="I11" s="204"/>
      <c r="J11" s="204"/>
      <c r="K11" s="204"/>
      <c r="L11" s="204"/>
      <c r="M11" s="204"/>
      <c r="N11" s="204"/>
      <c r="O11" s="204"/>
      <c r="P11" s="204"/>
      <c r="Q11" s="204"/>
      <c r="R11" s="204"/>
      <c r="S11" s="204"/>
      <c r="T11" s="96"/>
      <c r="U11" s="96"/>
      <c r="V11" s="96"/>
      <c r="W11" s="96"/>
      <c r="X11" s="96"/>
      <c r="Y11" s="96"/>
      <c r="Z11" s="96"/>
      <c r="AA11" s="96"/>
      <c r="AB11" s="96"/>
    </row>
    <row r="12" spans="1:28" s="2" customFormat="1" ht="18.75" x14ac:dyDescent="0.2">
      <c r="A12" s="205" t="s">
        <v>3</v>
      </c>
      <c r="B12" s="205"/>
      <c r="C12" s="205"/>
      <c r="D12" s="205"/>
      <c r="E12" s="205"/>
      <c r="F12" s="205"/>
      <c r="G12" s="205"/>
      <c r="H12" s="205"/>
      <c r="I12" s="205"/>
      <c r="J12" s="205"/>
      <c r="K12" s="205"/>
      <c r="L12" s="205"/>
      <c r="M12" s="205"/>
      <c r="N12" s="205"/>
      <c r="O12" s="205"/>
      <c r="P12" s="205"/>
      <c r="Q12" s="205"/>
      <c r="R12" s="205"/>
      <c r="S12" s="205"/>
      <c r="T12" s="96"/>
      <c r="U12" s="96"/>
      <c r="V12" s="96"/>
      <c r="W12" s="96"/>
      <c r="X12" s="96"/>
      <c r="Y12" s="96"/>
      <c r="Z12" s="96"/>
      <c r="AA12" s="96"/>
      <c r="AB12" s="96"/>
    </row>
    <row r="13" spans="1:28" s="143" customFormat="1" ht="15.75" customHeight="1" x14ac:dyDescent="0.2">
      <c r="A13" s="207"/>
      <c r="B13" s="207"/>
      <c r="C13" s="207"/>
      <c r="D13" s="207"/>
      <c r="E13" s="207"/>
      <c r="F13" s="207"/>
      <c r="G13" s="207"/>
      <c r="H13" s="207"/>
      <c r="I13" s="207"/>
      <c r="J13" s="207"/>
      <c r="K13" s="207"/>
      <c r="L13" s="207"/>
      <c r="M13" s="207"/>
      <c r="N13" s="207"/>
      <c r="O13" s="207"/>
      <c r="P13" s="207"/>
      <c r="Q13" s="207"/>
      <c r="R13" s="207"/>
      <c r="S13" s="207"/>
      <c r="T13" s="82"/>
      <c r="U13" s="82"/>
      <c r="V13" s="82"/>
      <c r="W13" s="82"/>
      <c r="X13" s="82"/>
      <c r="Y13" s="82"/>
      <c r="Z13" s="82"/>
      <c r="AA13" s="82"/>
      <c r="AB13" s="82"/>
    </row>
    <row r="14" spans="1:28" s="144" customFormat="1" ht="29.25" customHeight="1" x14ac:dyDescent="0.2">
      <c r="A14" s="204" t="str">
        <f>'1. паспорт местоположение'!$A$15</f>
        <v>Реконструкция ПС 110 кВ "Цемзавод" (Расширение ОРУ-110кВ с установкой одной линейной ячейки 110кВ) (для технологического присоединения энергопринимающих устройств ВГК Ведучи)</v>
      </c>
      <c r="B14" s="204"/>
      <c r="C14" s="204"/>
      <c r="D14" s="204"/>
      <c r="E14" s="204"/>
      <c r="F14" s="204"/>
      <c r="G14" s="204"/>
      <c r="H14" s="204"/>
      <c r="I14" s="204"/>
      <c r="J14" s="204"/>
      <c r="K14" s="204"/>
      <c r="L14" s="204"/>
      <c r="M14" s="204"/>
      <c r="N14" s="204"/>
      <c r="O14" s="204"/>
      <c r="P14" s="204"/>
      <c r="Q14" s="204"/>
      <c r="R14" s="204"/>
      <c r="S14" s="204"/>
      <c r="T14" s="99"/>
      <c r="U14" s="99"/>
      <c r="V14" s="99"/>
      <c r="W14" s="99"/>
      <c r="X14" s="99"/>
      <c r="Y14" s="99"/>
      <c r="Z14" s="99"/>
      <c r="AA14" s="99"/>
      <c r="AB14" s="99"/>
    </row>
    <row r="15" spans="1:28" s="144" customFormat="1" ht="15" customHeight="1" x14ac:dyDescent="0.2">
      <c r="A15" s="205" t="s">
        <v>2</v>
      </c>
      <c r="B15" s="205"/>
      <c r="C15" s="205"/>
      <c r="D15" s="205"/>
      <c r="E15" s="205"/>
      <c r="F15" s="205"/>
      <c r="G15" s="205"/>
      <c r="H15" s="205"/>
      <c r="I15" s="205"/>
      <c r="J15" s="205"/>
      <c r="K15" s="205"/>
      <c r="L15" s="205"/>
      <c r="M15" s="205"/>
      <c r="N15" s="205"/>
      <c r="O15" s="205"/>
      <c r="P15" s="205"/>
      <c r="Q15" s="205"/>
      <c r="R15" s="205"/>
      <c r="S15" s="205"/>
      <c r="T15" s="100"/>
      <c r="U15" s="100"/>
      <c r="V15" s="100"/>
      <c r="W15" s="100"/>
      <c r="X15" s="100"/>
      <c r="Y15" s="100"/>
      <c r="Z15" s="100"/>
      <c r="AA15" s="100"/>
      <c r="AB15" s="100"/>
    </row>
    <row r="16" spans="1:28" s="144" customFormat="1" ht="15" customHeight="1" x14ac:dyDescent="0.2">
      <c r="A16" s="211"/>
      <c r="B16" s="211"/>
      <c r="C16" s="211"/>
      <c r="D16" s="211"/>
      <c r="E16" s="211"/>
      <c r="F16" s="211"/>
      <c r="G16" s="211"/>
      <c r="H16" s="211"/>
      <c r="I16" s="211"/>
      <c r="J16" s="211"/>
      <c r="K16" s="211"/>
      <c r="L16" s="211"/>
      <c r="M16" s="211"/>
      <c r="N16" s="211"/>
      <c r="O16" s="211"/>
      <c r="P16" s="211"/>
      <c r="Q16" s="211"/>
      <c r="R16" s="211"/>
      <c r="S16" s="211"/>
      <c r="T16" s="145"/>
      <c r="U16" s="145"/>
      <c r="V16" s="145"/>
      <c r="W16" s="145"/>
      <c r="X16" s="145"/>
      <c r="Y16" s="145"/>
    </row>
    <row r="17" spans="1:28" s="144" customFormat="1" ht="45.75" customHeight="1" x14ac:dyDescent="0.2">
      <c r="A17" s="212" t="s">
        <v>261</v>
      </c>
      <c r="B17" s="212"/>
      <c r="C17" s="212"/>
      <c r="D17" s="212"/>
      <c r="E17" s="212"/>
      <c r="F17" s="212"/>
      <c r="G17" s="212"/>
      <c r="H17" s="212"/>
      <c r="I17" s="212"/>
      <c r="J17" s="212"/>
      <c r="K17" s="212"/>
      <c r="L17" s="212"/>
      <c r="M17" s="212"/>
      <c r="N17" s="212"/>
      <c r="O17" s="212"/>
      <c r="P17" s="212"/>
      <c r="Q17" s="212"/>
      <c r="R17" s="212"/>
      <c r="S17" s="212"/>
      <c r="T17" s="146"/>
      <c r="U17" s="146"/>
      <c r="V17" s="146"/>
      <c r="W17" s="146"/>
      <c r="X17" s="146"/>
      <c r="Y17" s="146"/>
      <c r="Z17" s="146"/>
      <c r="AA17" s="146"/>
      <c r="AB17" s="146"/>
    </row>
    <row r="18" spans="1:28" s="144" customFormat="1" ht="15" customHeight="1" x14ac:dyDescent="0.2">
      <c r="A18" s="210"/>
      <c r="B18" s="210"/>
      <c r="C18" s="210"/>
      <c r="D18" s="210"/>
      <c r="E18" s="210"/>
      <c r="F18" s="210"/>
      <c r="G18" s="210"/>
      <c r="H18" s="210"/>
      <c r="I18" s="210"/>
      <c r="J18" s="210"/>
      <c r="K18" s="210"/>
      <c r="L18" s="210"/>
      <c r="M18" s="210"/>
      <c r="N18" s="210"/>
      <c r="O18" s="210"/>
      <c r="P18" s="210"/>
      <c r="Q18" s="210"/>
      <c r="R18" s="210"/>
      <c r="S18" s="210"/>
      <c r="T18" s="145"/>
      <c r="U18" s="145"/>
      <c r="V18" s="145"/>
      <c r="W18" s="145"/>
      <c r="X18" s="145"/>
      <c r="Y18" s="145"/>
    </row>
    <row r="19" spans="1:28" s="144" customFormat="1" ht="54" customHeight="1" x14ac:dyDescent="0.2">
      <c r="A19" s="208" t="s">
        <v>1</v>
      </c>
      <c r="B19" s="208" t="s">
        <v>40</v>
      </c>
      <c r="C19" s="208" t="s">
        <v>167</v>
      </c>
      <c r="D19" s="208" t="s">
        <v>166</v>
      </c>
      <c r="E19" s="208" t="s">
        <v>39</v>
      </c>
      <c r="F19" s="208" t="s">
        <v>38</v>
      </c>
      <c r="G19" s="208" t="s">
        <v>162</v>
      </c>
      <c r="H19" s="208" t="s">
        <v>37</v>
      </c>
      <c r="I19" s="208" t="s">
        <v>36</v>
      </c>
      <c r="J19" s="208" t="s">
        <v>35</v>
      </c>
      <c r="K19" s="208" t="s">
        <v>34</v>
      </c>
      <c r="L19" s="208" t="s">
        <v>33</v>
      </c>
      <c r="M19" s="208" t="s">
        <v>32</v>
      </c>
      <c r="N19" s="208" t="s">
        <v>31</v>
      </c>
      <c r="O19" s="208" t="s">
        <v>30</v>
      </c>
      <c r="P19" s="208" t="s">
        <v>29</v>
      </c>
      <c r="Q19" s="216" t="s">
        <v>165</v>
      </c>
      <c r="R19" s="217"/>
      <c r="S19" s="214" t="s">
        <v>256</v>
      </c>
      <c r="T19" s="145"/>
      <c r="U19" s="145"/>
      <c r="V19" s="145"/>
      <c r="W19" s="145"/>
      <c r="X19" s="145"/>
      <c r="Y19" s="145"/>
    </row>
    <row r="20" spans="1:28" s="144" customFormat="1" ht="180.75" customHeight="1" x14ac:dyDescent="0.2">
      <c r="A20" s="209"/>
      <c r="B20" s="209"/>
      <c r="C20" s="213"/>
      <c r="D20" s="209"/>
      <c r="E20" s="209"/>
      <c r="F20" s="209"/>
      <c r="G20" s="209"/>
      <c r="H20" s="209"/>
      <c r="I20" s="209"/>
      <c r="J20" s="209"/>
      <c r="K20" s="209"/>
      <c r="L20" s="209"/>
      <c r="M20" s="209"/>
      <c r="N20" s="209"/>
      <c r="O20" s="209"/>
      <c r="P20" s="209"/>
      <c r="Q20" s="176" t="s">
        <v>163</v>
      </c>
      <c r="R20" s="6" t="s">
        <v>164</v>
      </c>
      <c r="S20" s="215"/>
      <c r="T20" s="82"/>
      <c r="U20" s="82"/>
      <c r="V20" s="82"/>
      <c r="W20" s="82"/>
      <c r="X20" s="82"/>
      <c r="Y20" s="82"/>
      <c r="Z20" s="151"/>
      <c r="AA20" s="151"/>
      <c r="AB20" s="151"/>
    </row>
    <row r="21" spans="1:28" s="144" customFormat="1" ht="18.75" x14ac:dyDescent="0.2">
      <c r="A21" s="176">
        <v>1</v>
      </c>
      <c r="B21" s="177">
        <v>2</v>
      </c>
      <c r="C21" s="176">
        <v>3</v>
      </c>
      <c r="D21" s="177">
        <v>4</v>
      </c>
      <c r="E21" s="176">
        <v>5</v>
      </c>
      <c r="F21" s="177">
        <v>6</v>
      </c>
      <c r="G21" s="176">
        <v>7</v>
      </c>
      <c r="H21" s="177">
        <v>8</v>
      </c>
      <c r="I21" s="176">
        <v>9</v>
      </c>
      <c r="J21" s="177">
        <v>10</v>
      </c>
      <c r="K21" s="176">
        <v>11</v>
      </c>
      <c r="L21" s="177">
        <v>12</v>
      </c>
      <c r="M21" s="176">
        <v>13</v>
      </c>
      <c r="N21" s="177">
        <v>14</v>
      </c>
      <c r="O21" s="176">
        <v>15</v>
      </c>
      <c r="P21" s="177">
        <v>16</v>
      </c>
      <c r="Q21" s="176">
        <v>17</v>
      </c>
      <c r="R21" s="177">
        <v>18</v>
      </c>
      <c r="S21" s="176">
        <v>19</v>
      </c>
      <c r="T21" s="82"/>
      <c r="U21" s="82"/>
      <c r="V21" s="82"/>
      <c r="W21" s="82"/>
      <c r="X21" s="82"/>
      <c r="Y21" s="82"/>
      <c r="Z21" s="151"/>
      <c r="AA21" s="151"/>
      <c r="AB21" s="151"/>
    </row>
    <row r="22" spans="1:28" s="144" customFormat="1" ht="122.25" customHeight="1" x14ac:dyDescent="0.2">
      <c r="A22" s="127">
        <v>1</v>
      </c>
      <c r="B22" s="178" t="s">
        <v>475</v>
      </c>
      <c r="C22" s="178" t="s">
        <v>161</v>
      </c>
      <c r="D22" s="178" t="str">
        <f>IF(B22="нд","нд",IF('3.3 паспорт описание'!C30="Объект введен на основные фонды",'3.3 паспорт описание'!C30,"в работе"))</f>
        <v>в работе</v>
      </c>
      <c r="E22" s="177" t="s">
        <v>450</v>
      </c>
      <c r="F22" s="178" t="s">
        <v>476</v>
      </c>
      <c r="G22" s="178" t="s">
        <v>457</v>
      </c>
      <c r="H22" s="178">
        <v>24</v>
      </c>
      <c r="I22" s="179">
        <v>6.05</v>
      </c>
      <c r="J22" s="178">
        <v>18.05</v>
      </c>
      <c r="K22" s="177">
        <v>110</v>
      </c>
      <c r="L22" s="177">
        <v>2</v>
      </c>
      <c r="M22" s="178">
        <v>0</v>
      </c>
      <c r="N22" s="80" t="s">
        <v>338</v>
      </c>
      <c r="O22" s="80" t="s">
        <v>338</v>
      </c>
      <c r="P22" s="80" t="s">
        <v>338</v>
      </c>
      <c r="Q22" s="177" t="s">
        <v>449</v>
      </c>
      <c r="R22" s="80" t="s">
        <v>338</v>
      </c>
      <c r="S22" s="178">
        <v>2.3325060000000002E-2</v>
      </c>
      <c r="T22" s="82"/>
      <c r="U22" s="82"/>
      <c r="V22" s="82"/>
      <c r="W22" s="82"/>
      <c r="X22" s="82"/>
      <c r="Y22" s="82"/>
      <c r="Z22" s="151"/>
      <c r="AA22" s="151"/>
      <c r="AB22" s="151"/>
    </row>
    <row r="23" spans="1:28" ht="20.25" customHeight="1" x14ac:dyDescent="0.25">
      <c r="A23" s="5" t="s">
        <v>413</v>
      </c>
      <c r="B23" s="5" t="s">
        <v>413</v>
      </c>
      <c r="C23" s="5"/>
      <c r="D23" s="5"/>
      <c r="E23" s="5" t="s">
        <v>413</v>
      </c>
      <c r="F23" s="5" t="s">
        <v>413</v>
      </c>
      <c r="G23" s="5" t="s">
        <v>413</v>
      </c>
      <c r="H23" s="5" t="s">
        <v>413</v>
      </c>
      <c r="I23" s="5"/>
      <c r="J23" s="5"/>
      <c r="K23" s="5"/>
      <c r="L23" s="5"/>
      <c r="M23" s="5" t="s">
        <v>413</v>
      </c>
      <c r="N23" s="5" t="s">
        <v>413</v>
      </c>
      <c r="O23" s="5" t="s">
        <v>413</v>
      </c>
      <c r="P23" s="5" t="s">
        <v>413</v>
      </c>
      <c r="Q23" s="5" t="s">
        <v>413</v>
      </c>
      <c r="R23" s="180"/>
      <c r="S23" s="180"/>
      <c r="T23" s="133"/>
      <c r="U23" s="133"/>
      <c r="V23" s="133"/>
      <c r="W23" s="133"/>
      <c r="X23" s="133"/>
      <c r="Y23" s="133"/>
      <c r="Z23" s="133"/>
      <c r="AA23" s="133"/>
      <c r="AB23" s="133"/>
    </row>
    <row r="24" spans="1:28" ht="15.75" x14ac:dyDescent="0.25">
      <c r="A24" s="181"/>
      <c r="B24" s="178" t="s">
        <v>160</v>
      </c>
      <c r="C24" s="178"/>
      <c r="D24" s="178"/>
      <c r="E24" s="181" t="s">
        <v>161</v>
      </c>
      <c r="F24" s="181" t="s">
        <v>161</v>
      </c>
      <c r="G24" s="181" t="s">
        <v>161</v>
      </c>
      <c r="H24" s="181"/>
      <c r="I24" s="181"/>
      <c r="J24" s="181"/>
      <c r="K24" s="181"/>
      <c r="L24" s="181"/>
      <c r="M24" s="181"/>
      <c r="N24" s="181"/>
      <c r="O24" s="181"/>
      <c r="P24" s="181"/>
      <c r="Q24" s="182"/>
      <c r="R24" s="183"/>
      <c r="S24" s="183"/>
      <c r="T24" s="133"/>
      <c r="U24" s="133"/>
      <c r="V24" s="133"/>
      <c r="W24" s="133"/>
      <c r="X24" s="133"/>
      <c r="Y24" s="133"/>
      <c r="Z24" s="133"/>
      <c r="AA24" s="133"/>
      <c r="AB24" s="133"/>
    </row>
    <row r="25" spans="1:28" x14ac:dyDescent="0.25">
      <c r="A25" s="133"/>
      <c r="B25" s="133"/>
      <c r="C25" s="133"/>
      <c r="D25" s="133"/>
      <c r="E25" s="133"/>
      <c r="F25" s="133"/>
      <c r="G25" s="133"/>
      <c r="H25" s="133"/>
      <c r="I25" s="133"/>
      <c r="J25" s="133"/>
      <c r="K25" s="133"/>
      <c r="L25" s="133"/>
      <c r="M25" s="133"/>
      <c r="N25" s="133"/>
      <c r="O25" s="133"/>
      <c r="P25" s="133"/>
      <c r="Q25" s="133"/>
      <c r="R25" s="133"/>
      <c r="S25" s="133"/>
      <c r="T25" s="133"/>
      <c r="U25" s="133"/>
      <c r="V25" s="133"/>
      <c r="W25" s="133"/>
      <c r="X25" s="133"/>
      <c r="Y25" s="133"/>
      <c r="Z25" s="133"/>
      <c r="AA25" s="133"/>
      <c r="AB25" s="133"/>
    </row>
    <row r="26" spans="1:28" x14ac:dyDescent="0.25">
      <c r="A26" s="133"/>
      <c r="B26" s="133"/>
      <c r="C26" s="133"/>
      <c r="D26" s="133"/>
      <c r="E26" s="133"/>
      <c r="F26" s="133"/>
      <c r="G26" s="133"/>
      <c r="H26" s="133"/>
      <c r="I26" s="133"/>
      <c r="J26" s="133"/>
      <c r="K26" s="133"/>
      <c r="L26" s="133"/>
      <c r="M26" s="133"/>
      <c r="N26" s="133"/>
      <c r="O26" s="133"/>
      <c r="P26" s="133"/>
      <c r="Q26" s="133"/>
      <c r="R26" s="133"/>
      <c r="S26" s="133"/>
      <c r="T26" s="133"/>
      <c r="U26" s="133"/>
      <c r="V26" s="133"/>
      <c r="W26" s="133"/>
      <c r="X26" s="133"/>
      <c r="Y26" s="133"/>
      <c r="Z26" s="133"/>
      <c r="AA26" s="133"/>
      <c r="AB26" s="133"/>
    </row>
    <row r="27" spans="1:28" x14ac:dyDescent="0.25">
      <c r="A27" s="133"/>
      <c r="B27" s="133"/>
      <c r="C27" s="133"/>
      <c r="D27" s="133"/>
      <c r="E27" s="133"/>
      <c r="F27" s="133"/>
      <c r="G27" s="133"/>
      <c r="H27" s="133"/>
      <c r="I27" s="133"/>
      <c r="J27" s="133"/>
      <c r="K27" s="133"/>
      <c r="L27" s="133"/>
      <c r="M27" s="133"/>
      <c r="N27" s="133"/>
      <c r="O27" s="133"/>
      <c r="P27" s="133"/>
      <c r="Q27" s="133"/>
      <c r="R27" s="133"/>
      <c r="S27" s="133"/>
      <c r="T27" s="133"/>
      <c r="U27" s="133"/>
      <c r="V27" s="133"/>
      <c r="W27" s="133"/>
      <c r="X27" s="133"/>
      <c r="Y27" s="133"/>
      <c r="Z27" s="133"/>
      <c r="AA27" s="133"/>
      <c r="AB27" s="133"/>
    </row>
    <row r="28" spans="1:28" x14ac:dyDescent="0.25">
      <c r="A28" s="133"/>
      <c r="B28" s="133"/>
      <c r="C28" s="133"/>
      <c r="D28" s="133"/>
      <c r="E28" s="133"/>
      <c r="F28" s="133"/>
      <c r="G28" s="133"/>
      <c r="H28" s="133"/>
      <c r="I28" s="133"/>
      <c r="J28" s="133"/>
      <c r="K28" s="133"/>
      <c r="L28" s="133"/>
      <c r="M28" s="133"/>
      <c r="N28" s="133"/>
      <c r="O28" s="133"/>
      <c r="P28" s="133"/>
      <c r="Q28" s="133"/>
      <c r="R28" s="133"/>
      <c r="S28" s="133"/>
      <c r="T28" s="133"/>
      <c r="U28" s="133"/>
      <c r="V28" s="133"/>
      <c r="W28" s="133"/>
      <c r="X28" s="133"/>
      <c r="Y28" s="133"/>
      <c r="Z28" s="133"/>
      <c r="AA28" s="133"/>
      <c r="AB28" s="133"/>
    </row>
    <row r="29" spans="1:28" x14ac:dyDescent="0.25">
      <c r="A29" s="133"/>
      <c r="B29" s="133"/>
      <c r="C29" s="133"/>
      <c r="D29" s="133"/>
      <c r="E29" s="133"/>
      <c r="F29" s="133"/>
      <c r="G29" s="133"/>
      <c r="H29" s="133"/>
      <c r="I29" s="133"/>
      <c r="J29" s="133"/>
      <c r="K29" s="133"/>
      <c r="L29" s="133"/>
      <c r="M29" s="133"/>
      <c r="N29" s="133"/>
      <c r="O29" s="133"/>
      <c r="P29" s="133"/>
      <c r="Q29" s="133"/>
      <c r="R29" s="133"/>
      <c r="S29" s="133"/>
      <c r="T29" s="133"/>
      <c r="U29" s="133"/>
      <c r="V29" s="133"/>
      <c r="W29" s="133"/>
      <c r="X29" s="133"/>
      <c r="Y29" s="133"/>
      <c r="Z29" s="133"/>
      <c r="AA29" s="133"/>
      <c r="AB29" s="133"/>
    </row>
    <row r="30" spans="1:28" x14ac:dyDescent="0.25">
      <c r="A30" s="133"/>
      <c r="B30" s="133"/>
      <c r="C30" s="133"/>
      <c r="D30" s="133"/>
      <c r="E30" s="133"/>
      <c r="F30" s="133"/>
      <c r="G30" s="133"/>
      <c r="H30" s="133"/>
      <c r="I30" s="133"/>
      <c r="J30" s="133"/>
      <c r="K30" s="133"/>
      <c r="L30" s="133"/>
      <c r="M30" s="133"/>
      <c r="N30" s="133"/>
      <c r="O30" s="133"/>
      <c r="P30" s="133"/>
      <c r="Q30" s="133"/>
      <c r="R30" s="133"/>
      <c r="S30" s="133"/>
      <c r="T30" s="133"/>
      <c r="U30" s="133"/>
      <c r="V30" s="133"/>
      <c r="W30" s="133"/>
      <c r="X30" s="133"/>
      <c r="Y30" s="133"/>
      <c r="Z30" s="133"/>
      <c r="AA30" s="133"/>
      <c r="AB30" s="133"/>
    </row>
    <row r="31" spans="1:28" x14ac:dyDescent="0.25">
      <c r="A31" s="133"/>
      <c r="B31" s="133"/>
      <c r="C31" s="133"/>
      <c r="D31" s="133"/>
      <c r="E31" s="133"/>
      <c r="F31" s="133"/>
      <c r="G31" s="133"/>
      <c r="H31" s="133"/>
      <c r="I31" s="133"/>
      <c r="J31" s="133"/>
      <c r="K31" s="133"/>
      <c r="L31" s="133"/>
      <c r="M31" s="133"/>
      <c r="N31" s="133"/>
      <c r="O31" s="133"/>
      <c r="P31" s="133"/>
      <c r="Q31" s="133"/>
      <c r="R31" s="133"/>
      <c r="S31" s="133"/>
      <c r="T31" s="133"/>
      <c r="U31" s="133"/>
      <c r="V31" s="133"/>
      <c r="W31" s="133"/>
      <c r="X31" s="133"/>
      <c r="Y31" s="133"/>
      <c r="Z31" s="133"/>
      <c r="AA31" s="133"/>
      <c r="AB31" s="133"/>
    </row>
    <row r="32" spans="1:28" x14ac:dyDescent="0.25">
      <c r="A32" s="133"/>
      <c r="B32" s="133"/>
      <c r="C32" s="133"/>
      <c r="D32" s="133"/>
      <c r="E32" s="133"/>
      <c r="F32" s="133"/>
      <c r="G32" s="133"/>
      <c r="H32" s="133"/>
      <c r="I32" s="133"/>
      <c r="J32" s="133"/>
      <c r="K32" s="133"/>
      <c r="L32" s="133"/>
      <c r="M32" s="133"/>
      <c r="N32" s="133"/>
      <c r="O32" s="133"/>
      <c r="P32" s="133"/>
      <c r="Q32" s="133"/>
      <c r="R32" s="133"/>
      <c r="S32" s="133"/>
      <c r="T32" s="133"/>
      <c r="U32" s="133"/>
      <c r="V32" s="133"/>
      <c r="W32" s="133"/>
      <c r="X32" s="133"/>
      <c r="Y32" s="133"/>
      <c r="Z32" s="133"/>
      <c r="AA32" s="133"/>
      <c r="AB32" s="133"/>
    </row>
    <row r="33" spans="1:28" x14ac:dyDescent="0.25">
      <c r="A33" s="133"/>
      <c r="B33" s="133"/>
      <c r="C33" s="133"/>
      <c r="D33" s="133"/>
      <c r="E33" s="133"/>
      <c r="F33" s="133"/>
      <c r="G33" s="133"/>
      <c r="H33" s="133"/>
      <c r="I33" s="133"/>
      <c r="J33" s="133"/>
      <c r="K33" s="133"/>
      <c r="L33" s="133"/>
      <c r="M33" s="133"/>
      <c r="N33" s="133"/>
      <c r="O33" s="133"/>
      <c r="P33" s="133"/>
      <c r="Q33" s="133"/>
      <c r="R33" s="133"/>
      <c r="S33" s="133"/>
      <c r="T33" s="133"/>
      <c r="U33" s="133"/>
      <c r="V33" s="133"/>
      <c r="W33" s="133"/>
      <c r="X33" s="133"/>
      <c r="Y33" s="133"/>
      <c r="Z33" s="133"/>
      <c r="AA33" s="133"/>
      <c r="AB33" s="133"/>
    </row>
    <row r="34" spans="1:28" x14ac:dyDescent="0.25">
      <c r="A34" s="133"/>
      <c r="B34" s="133"/>
      <c r="C34" s="133"/>
      <c r="D34" s="133"/>
      <c r="E34" s="133"/>
      <c r="F34" s="133"/>
      <c r="G34" s="133"/>
      <c r="H34" s="133"/>
      <c r="I34" s="133"/>
      <c r="J34" s="133"/>
      <c r="K34" s="133"/>
      <c r="L34" s="133"/>
      <c r="M34" s="133"/>
      <c r="N34" s="133"/>
      <c r="O34" s="133"/>
      <c r="P34" s="133"/>
      <c r="Q34" s="133"/>
      <c r="R34" s="133"/>
      <c r="S34" s="133"/>
      <c r="T34" s="133"/>
      <c r="U34" s="133"/>
      <c r="V34" s="133"/>
      <c r="W34" s="133"/>
      <c r="X34" s="133"/>
      <c r="Y34" s="133"/>
      <c r="Z34" s="133"/>
      <c r="AA34" s="133"/>
      <c r="AB34" s="133"/>
    </row>
    <row r="35" spans="1:28" x14ac:dyDescent="0.25">
      <c r="A35" s="133"/>
      <c r="B35" s="133"/>
      <c r="C35" s="133"/>
      <c r="D35" s="133"/>
      <c r="E35" s="133"/>
      <c r="F35" s="133"/>
      <c r="G35" s="133"/>
      <c r="H35" s="133"/>
      <c r="I35" s="133"/>
      <c r="J35" s="133"/>
      <c r="K35" s="133"/>
      <c r="L35" s="133"/>
      <c r="M35" s="133"/>
      <c r="N35" s="133"/>
      <c r="O35" s="133"/>
      <c r="P35" s="133"/>
      <c r="Q35" s="133"/>
      <c r="R35" s="133"/>
      <c r="S35" s="133"/>
      <c r="T35" s="133"/>
      <c r="U35" s="133"/>
      <c r="V35" s="133"/>
      <c r="W35" s="133"/>
      <c r="X35" s="133"/>
      <c r="Y35" s="133"/>
      <c r="Z35" s="133"/>
      <c r="AA35" s="133"/>
      <c r="AB35" s="133"/>
    </row>
    <row r="36" spans="1:28" x14ac:dyDescent="0.25">
      <c r="A36" s="133"/>
      <c r="B36" s="133"/>
      <c r="C36" s="133"/>
      <c r="D36" s="133"/>
      <c r="E36" s="133"/>
      <c r="F36" s="133"/>
      <c r="G36" s="133"/>
      <c r="H36" s="133"/>
      <c r="I36" s="133"/>
      <c r="J36" s="133"/>
      <c r="K36" s="133"/>
      <c r="L36" s="133"/>
      <c r="M36" s="133"/>
      <c r="N36" s="133"/>
      <c r="O36" s="133"/>
      <c r="P36" s="133"/>
      <c r="Q36" s="133"/>
      <c r="R36" s="133"/>
      <c r="S36" s="133"/>
      <c r="T36" s="133"/>
      <c r="U36" s="133"/>
      <c r="V36" s="133"/>
      <c r="W36" s="133"/>
      <c r="X36" s="133"/>
      <c r="Y36" s="133"/>
      <c r="Z36" s="133"/>
      <c r="AA36" s="133"/>
      <c r="AB36" s="133"/>
    </row>
    <row r="37" spans="1:28" x14ac:dyDescent="0.25">
      <c r="A37" s="133"/>
      <c r="B37" s="133"/>
      <c r="C37" s="133"/>
      <c r="D37" s="133"/>
      <c r="E37" s="133"/>
      <c r="F37" s="133"/>
      <c r="G37" s="133"/>
      <c r="H37" s="133"/>
      <c r="I37" s="133"/>
      <c r="J37" s="133"/>
      <c r="K37" s="133"/>
      <c r="L37" s="133"/>
      <c r="M37" s="133"/>
      <c r="N37" s="133"/>
      <c r="O37" s="133"/>
      <c r="P37" s="133"/>
      <c r="Q37" s="133"/>
      <c r="R37" s="133"/>
      <c r="S37" s="133"/>
      <c r="T37" s="133"/>
      <c r="U37" s="133"/>
      <c r="V37" s="133"/>
      <c r="W37" s="133"/>
      <c r="X37" s="133"/>
      <c r="Y37" s="133"/>
      <c r="Z37" s="133"/>
      <c r="AA37" s="133"/>
      <c r="AB37" s="133"/>
    </row>
    <row r="38" spans="1:28" x14ac:dyDescent="0.25">
      <c r="A38" s="133"/>
      <c r="B38" s="133"/>
      <c r="C38" s="133"/>
      <c r="D38" s="133"/>
      <c r="E38" s="133"/>
      <c r="F38" s="133"/>
      <c r="G38" s="133"/>
      <c r="H38" s="133"/>
      <c r="I38" s="133"/>
      <c r="J38" s="133"/>
      <c r="K38" s="133"/>
      <c r="L38" s="133"/>
      <c r="M38" s="133"/>
      <c r="N38" s="133"/>
      <c r="O38" s="133"/>
      <c r="P38" s="133"/>
      <c r="Q38" s="133"/>
      <c r="R38" s="133"/>
      <c r="S38" s="133"/>
      <c r="T38" s="133"/>
      <c r="U38" s="133"/>
      <c r="V38" s="133"/>
      <c r="W38" s="133"/>
      <c r="X38" s="133"/>
      <c r="Y38" s="133"/>
      <c r="Z38" s="133"/>
      <c r="AA38" s="133"/>
      <c r="AB38" s="133"/>
    </row>
    <row r="39" spans="1:28" x14ac:dyDescent="0.25">
      <c r="A39" s="133"/>
      <c r="B39" s="133"/>
      <c r="C39" s="133"/>
      <c r="D39" s="133"/>
      <c r="E39" s="133"/>
      <c r="F39" s="133"/>
      <c r="G39" s="133"/>
      <c r="H39" s="133"/>
      <c r="I39" s="133"/>
      <c r="J39" s="133"/>
      <c r="K39" s="133"/>
      <c r="L39" s="133"/>
      <c r="M39" s="133"/>
      <c r="N39" s="133"/>
      <c r="O39" s="133"/>
      <c r="P39" s="133"/>
      <c r="Q39" s="133"/>
      <c r="R39" s="133"/>
      <c r="S39" s="133"/>
      <c r="T39" s="133"/>
      <c r="U39" s="133"/>
      <c r="V39" s="133"/>
      <c r="W39" s="133"/>
      <c r="X39" s="133"/>
      <c r="Y39" s="133"/>
      <c r="Z39" s="133"/>
      <c r="AA39" s="133"/>
      <c r="AB39" s="133"/>
    </row>
    <row r="40" spans="1:28" x14ac:dyDescent="0.25">
      <c r="A40" s="133"/>
      <c r="B40" s="133"/>
      <c r="C40" s="133"/>
      <c r="D40" s="133"/>
      <c r="E40" s="133"/>
      <c r="F40" s="133"/>
      <c r="G40" s="133"/>
      <c r="H40" s="133"/>
      <c r="I40" s="133"/>
      <c r="J40" s="133"/>
      <c r="K40" s="133"/>
      <c r="L40" s="133"/>
      <c r="M40" s="133"/>
      <c r="N40" s="133"/>
      <c r="O40" s="133"/>
      <c r="P40" s="133"/>
      <c r="Q40" s="133"/>
      <c r="R40" s="133"/>
      <c r="S40" s="133"/>
      <c r="T40" s="133"/>
      <c r="U40" s="133"/>
      <c r="V40" s="133"/>
      <c r="W40" s="133"/>
      <c r="X40" s="133"/>
      <c r="Y40" s="133"/>
      <c r="Z40" s="133"/>
      <c r="AA40" s="133"/>
      <c r="AB40" s="133"/>
    </row>
    <row r="41" spans="1:28" x14ac:dyDescent="0.25">
      <c r="A41" s="133"/>
      <c r="B41" s="133"/>
      <c r="C41" s="133"/>
      <c r="D41" s="133"/>
      <c r="E41" s="133"/>
      <c r="F41" s="133"/>
      <c r="G41" s="133"/>
      <c r="H41" s="133"/>
      <c r="I41" s="133"/>
      <c r="J41" s="133"/>
      <c r="K41" s="133"/>
      <c r="L41" s="133"/>
      <c r="M41" s="133"/>
      <c r="N41" s="133"/>
      <c r="O41" s="133"/>
      <c r="P41" s="133"/>
      <c r="Q41" s="133"/>
      <c r="R41" s="133"/>
      <c r="S41" s="133"/>
      <c r="T41" s="133"/>
      <c r="U41" s="133"/>
      <c r="V41" s="133"/>
      <c r="W41" s="133"/>
      <c r="X41" s="133"/>
      <c r="Y41" s="133"/>
      <c r="Z41" s="133"/>
      <c r="AA41" s="133"/>
      <c r="AB41" s="133"/>
    </row>
    <row r="42" spans="1:28" x14ac:dyDescent="0.25">
      <c r="A42" s="133"/>
      <c r="B42" s="133"/>
      <c r="C42" s="133"/>
      <c r="D42" s="133"/>
      <c r="E42" s="133"/>
      <c r="F42" s="133"/>
      <c r="G42" s="133"/>
      <c r="H42" s="133"/>
      <c r="I42" s="133"/>
      <c r="J42" s="133"/>
      <c r="K42" s="133"/>
      <c r="L42" s="133"/>
      <c r="M42" s="133"/>
      <c r="N42" s="133"/>
      <c r="O42" s="133"/>
      <c r="P42" s="133"/>
      <c r="Q42" s="133"/>
      <c r="R42" s="133"/>
      <c r="S42" s="133"/>
      <c r="T42" s="133"/>
      <c r="U42" s="133"/>
      <c r="V42" s="133"/>
      <c r="W42" s="133"/>
      <c r="X42" s="133"/>
      <c r="Y42" s="133"/>
      <c r="Z42" s="133"/>
      <c r="AA42" s="133"/>
      <c r="AB42" s="133"/>
    </row>
    <row r="43" spans="1:28" x14ac:dyDescent="0.25">
      <c r="A43" s="133"/>
      <c r="B43" s="133"/>
      <c r="C43" s="133"/>
      <c r="D43" s="133"/>
      <c r="E43" s="133"/>
      <c r="F43" s="133"/>
      <c r="G43" s="133"/>
      <c r="H43" s="133"/>
      <c r="I43" s="133"/>
      <c r="J43" s="133"/>
      <c r="K43" s="133"/>
      <c r="L43" s="133"/>
      <c r="M43" s="133"/>
      <c r="N43" s="133"/>
      <c r="O43" s="133"/>
      <c r="P43" s="133"/>
      <c r="Q43" s="133"/>
      <c r="R43" s="133"/>
      <c r="S43" s="133"/>
      <c r="T43" s="133"/>
      <c r="U43" s="133"/>
      <c r="V43" s="133"/>
      <c r="W43" s="133"/>
      <c r="X43" s="133"/>
      <c r="Y43" s="133"/>
      <c r="Z43" s="133"/>
      <c r="AA43" s="133"/>
      <c r="AB43" s="133"/>
    </row>
    <row r="44" spans="1:28" x14ac:dyDescent="0.25">
      <c r="A44" s="133"/>
      <c r="B44" s="133"/>
      <c r="C44" s="133"/>
      <c r="D44" s="133"/>
      <c r="E44" s="133"/>
      <c r="F44" s="133"/>
      <c r="G44" s="133"/>
      <c r="H44" s="133"/>
      <c r="I44" s="133"/>
      <c r="J44" s="133"/>
      <c r="K44" s="133"/>
      <c r="L44" s="133"/>
      <c r="M44" s="133"/>
      <c r="N44" s="133"/>
      <c r="O44" s="133"/>
      <c r="P44" s="133"/>
      <c r="Q44" s="133"/>
      <c r="R44" s="133"/>
      <c r="S44" s="133"/>
      <c r="T44" s="133"/>
      <c r="U44" s="133"/>
      <c r="V44" s="133"/>
      <c r="W44" s="133"/>
      <c r="X44" s="133"/>
      <c r="Y44" s="133"/>
      <c r="Z44" s="133"/>
      <c r="AA44" s="133"/>
      <c r="AB44" s="133"/>
    </row>
    <row r="45" spans="1:28" x14ac:dyDescent="0.25">
      <c r="A45" s="133"/>
      <c r="B45" s="133"/>
      <c r="C45" s="133"/>
      <c r="D45" s="133"/>
      <c r="E45" s="133"/>
      <c r="F45" s="133"/>
      <c r="G45" s="133"/>
      <c r="H45" s="133"/>
      <c r="I45" s="133"/>
      <c r="J45" s="133"/>
      <c r="K45" s="133"/>
      <c r="L45" s="133"/>
      <c r="M45" s="133"/>
      <c r="N45" s="133"/>
      <c r="O45" s="133"/>
      <c r="P45" s="133"/>
      <c r="Q45" s="133"/>
      <c r="R45" s="133"/>
      <c r="S45" s="133"/>
      <c r="T45" s="133"/>
      <c r="U45" s="133"/>
      <c r="V45" s="133"/>
      <c r="W45" s="133"/>
      <c r="X45" s="133"/>
      <c r="Y45" s="133"/>
      <c r="Z45" s="133"/>
      <c r="AA45" s="133"/>
      <c r="AB45" s="133"/>
    </row>
    <row r="46" spans="1:28" x14ac:dyDescent="0.25">
      <c r="A46" s="133"/>
      <c r="B46" s="133"/>
      <c r="C46" s="133"/>
      <c r="D46" s="133"/>
      <c r="E46" s="133"/>
      <c r="F46" s="133"/>
      <c r="G46" s="133"/>
      <c r="H46" s="133"/>
      <c r="I46" s="133"/>
      <c r="J46" s="133"/>
      <c r="K46" s="133"/>
      <c r="L46" s="133"/>
      <c r="M46" s="133"/>
      <c r="N46" s="133"/>
      <c r="O46" s="133"/>
      <c r="P46" s="133"/>
      <c r="Q46" s="133"/>
      <c r="R46" s="133"/>
      <c r="S46" s="133"/>
      <c r="T46" s="133"/>
      <c r="U46" s="133"/>
      <c r="V46" s="133"/>
      <c r="W46" s="133"/>
      <c r="X46" s="133"/>
      <c r="Y46" s="133"/>
      <c r="Z46" s="133"/>
      <c r="AA46" s="133"/>
      <c r="AB46" s="133"/>
    </row>
    <row r="47" spans="1:28" x14ac:dyDescent="0.25">
      <c r="A47" s="133"/>
      <c r="B47" s="133"/>
      <c r="C47" s="133"/>
      <c r="D47" s="133"/>
      <c r="E47" s="133"/>
      <c r="F47" s="133"/>
      <c r="G47" s="133"/>
      <c r="H47" s="133"/>
      <c r="I47" s="133"/>
      <c r="J47" s="133"/>
      <c r="K47" s="133"/>
      <c r="L47" s="133"/>
      <c r="M47" s="133"/>
      <c r="N47" s="133"/>
      <c r="O47" s="133"/>
      <c r="P47" s="133"/>
      <c r="Q47" s="133"/>
      <c r="R47" s="133"/>
      <c r="S47" s="133"/>
      <c r="T47" s="133"/>
      <c r="U47" s="133"/>
      <c r="V47" s="133"/>
      <c r="W47" s="133"/>
      <c r="X47" s="133"/>
      <c r="Y47" s="133"/>
      <c r="Z47" s="133"/>
      <c r="AA47" s="133"/>
      <c r="AB47" s="133"/>
    </row>
    <row r="48" spans="1:28" x14ac:dyDescent="0.25">
      <c r="A48" s="133"/>
      <c r="B48" s="133"/>
      <c r="C48" s="133"/>
      <c r="D48" s="133"/>
      <c r="E48" s="133"/>
      <c r="F48" s="133"/>
      <c r="G48" s="133"/>
      <c r="H48" s="133"/>
      <c r="I48" s="133"/>
      <c r="J48" s="133"/>
      <c r="K48" s="133"/>
      <c r="L48" s="133"/>
      <c r="M48" s="133"/>
      <c r="N48" s="133"/>
      <c r="O48" s="133"/>
      <c r="P48" s="133"/>
      <c r="Q48" s="133"/>
      <c r="R48" s="133"/>
      <c r="S48" s="133"/>
      <c r="T48" s="133"/>
      <c r="U48" s="133"/>
      <c r="V48" s="133"/>
      <c r="W48" s="133"/>
      <c r="X48" s="133"/>
      <c r="Y48" s="133"/>
      <c r="Z48" s="133"/>
      <c r="AA48" s="133"/>
      <c r="AB48" s="133"/>
    </row>
    <row r="49" spans="1:28" x14ac:dyDescent="0.25">
      <c r="A49" s="133"/>
      <c r="B49" s="133"/>
      <c r="C49" s="133"/>
      <c r="D49" s="133"/>
      <c r="E49" s="133"/>
      <c r="F49" s="133"/>
      <c r="G49" s="133"/>
      <c r="H49" s="133"/>
      <c r="I49" s="133"/>
      <c r="J49" s="133"/>
      <c r="K49" s="133"/>
      <c r="L49" s="133"/>
      <c r="M49" s="133"/>
      <c r="N49" s="133"/>
      <c r="O49" s="133"/>
      <c r="P49" s="133"/>
      <c r="Q49" s="133"/>
      <c r="R49" s="133"/>
      <c r="S49" s="133"/>
      <c r="T49" s="133"/>
      <c r="U49" s="133"/>
      <c r="V49" s="133"/>
      <c r="W49" s="133"/>
      <c r="X49" s="133"/>
      <c r="Y49" s="133"/>
      <c r="Z49" s="133"/>
      <c r="AA49" s="133"/>
      <c r="AB49" s="133"/>
    </row>
    <row r="50" spans="1:28" x14ac:dyDescent="0.25">
      <c r="A50" s="133"/>
      <c r="B50" s="133"/>
      <c r="C50" s="133"/>
      <c r="D50" s="133"/>
      <c r="E50" s="133"/>
      <c r="F50" s="133"/>
      <c r="G50" s="133"/>
      <c r="H50" s="133"/>
      <c r="I50" s="133"/>
      <c r="J50" s="133"/>
      <c r="K50" s="133"/>
      <c r="L50" s="133"/>
      <c r="M50" s="133"/>
      <c r="N50" s="133"/>
      <c r="O50" s="133"/>
      <c r="P50" s="133"/>
      <c r="Q50" s="133"/>
      <c r="R50" s="133"/>
      <c r="S50" s="133"/>
      <c r="T50" s="133"/>
      <c r="U50" s="133"/>
      <c r="V50" s="133"/>
      <c r="W50" s="133"/>
      <c r="X50" s="133"/>
      <c r="Y50" s="133"/>
      <c r="Z50" s="133"/>
      <c r="AA50" s="133"/>
      <c r="AB50" s="133"/>
    </row>
    <row r="51" spans="1:28" x14ac:dyDescent="0.25">
      <c r="A51" s="133"/>
      <c r="B51" s="133"/>
      <c r="C51" s="133"/>
      <c r="D51" s="133"/>
      <c r="E51" s="133"/>
      <c r="F51" s="133"/>
      <c r="G51" s="133"/>
      <c r="H51" s="133"/>
      <c r="I51" s="133"/>
      <c r="J51" s="133"/>
      <c r="K51" s="133"/>
      <c r="L51" s="133"/>
      <c r="M51" s="133"/>
      <c r="N51" s="133"/>
      <c r="O51" s="133"/>
      <c r="P51" s="133"/>
      <c r="Q51" s="133"/>
      <c r="R51" s="133"/>
      <c r="S51" s="133"/>
      <c r="T51" s="133"/>
      <c r="U51" s="133"/>
      <c r="V51" s="133"/>
      <c r="W51" s="133"/>
      <c r="X51" s="133"/>
      <c r="Y51" s="133"/>
      <c r="Z51" s="133"/>
      <c r="AA51" s="133"/>
      <c r="AB51" s="133"/>
    </row>
    <row r="52" spans="1:28" x14ac:dyDescent="0.25">
      <c r="A52" s="133"/>
      <c r="B52" s="133"/>
      <c r="C52" s="133"/>
      <c r="D52" s="133"/>
      <c r="E52" s="133"/>
      <c r="F52" s="133"/>
      <c r="G52" s="133"/>
      <c r="H52" s="133"/>
      <c r="I52" s="133"/>
      <c r="J52" s="133"/>
      <c r="K52" s="133"/>
      <c r="L52" s="133"/>
      <c r="M52" s="133"/>
      <c r="N52" s="133"/>
      <c r="O52" s="133"/>
      <c r="P52" s="133"/>
      <c r="Q52" s="133"/>
      <c r="R52" s="133"/>
      <c r="S52" s="133"/>
      <c r="T52" s="133"/>
      <c r="U52" s="133"/>
      <c r="V52" s="133"/>
      <c r="W52" s="133"/>
      <c r="X52" s="133"/>
      <c r="Y52" s="133"/>
      <c r="Z52" s="133"/>
      <c r="AA52" s="133"/>
      <c r="AB52" s="133"/>
    </row>
    <row r="53" spans="1:28" x14ac:dyDescent="0.25">
      <c r="A53" s="133"/>
      <c r="B53" s="133"/>
      <c r="C53" s="133"/>
      <c r="D53" s="133"/>
      <c r="E53" s="133"/>
      <c r="F53" s="133"/>
      <c r="G53" s="133"/>
      <c r="H53" s="133"/>
      <c r="I53" s="133"/>
      <c r="J53" s="133"/>
      <c r="K53" s="133"/>
      <c r="L53" s="133"/>
      <c r="M53" s="133"/>
      <c r="N53" s="133"/>
      <c r="O53" s="133"/>
      <c r="P53" s="133"/>
      <c r="Q53" s="133"/>
      <c r="R53" s="133"/>
      <c r="S53" s="133"/>
      <c r="T53" s="133"/>
      <c r="U53" s="133"/>
      <c r="V53" s="133"/>
      <c r="W53" s="133"/>
      <c r="X53" s="133"/>
      <c r="Y53" s="133"/>
      <c r="Z53" s="133"/>
      <c r="AA53" s="133"/>
      <c r="AB53" s="133"/>
    </row>
    <row r="54" spans="1:28" x14ac:dyDescent="0.25">
      <c r="A54" s="133"/>
      <c r="B54" s="133"/>
      <c r="C54" s="133"/>
      <c r="D54" s="133"/>
      <c r="E54" s="133"/>
      <c r="F54" s="133"/>
      <c r="G54" s="133"/>
      <c r="H54" s="133"/>
      <c r="I54" s="133"/>
      <c r="J54" s="133"/>
      <c r="K54" s="133"/>
      <c r="L54" s="133"/>
      <c r="M54" s="133"/>
      <c r="N54" s="133"/>
      <c r="O54" s="133"/>
      <c r="P54" s="133"/>
      <c r="Q54" s="133"/>
      <c r="R54" s="133"/>
      <c r="S54" s="133"/>
      <c r="T54" s="133"/>
      <c r="U54" s="133"/>
      <c r="V54" s="133"/>
      <c r="W54" s="133"/>
      <c r="X54" s="133"/>
      <c r="Y54" s="133"/>
      <c r="Z54" s="133"/>
      <c r="AA54" s="133"/>
      <c r="AB54" s="133"/>
    </row>
    <row r="55" spans="1:28" x14ac:dyDescent="0.25">
      <c r="A55" s="133"/>
      <c r="B55" s="133"/>
      <c r="C55" s="133"/>
      <c r="D55" s="133"/>
      <c r="E55" s="133"/>
      <c r="F55" s="133"/>
      <c r="G55" s="133"/>
      <c r="H55" s="133"/>
      <c r="I55" s="133"/>
      <c r="J55" s="133"/>
      <c r="K55" s="133"/>
      <c r="L55" s="133"/>
      <c r="M55" s="133"/>
      <c r="N55" s="133"/>
      <c r="O55" s="133"/>
      <c r="P55" s="133"/>
      <c r="Q55" s="133"/>
      <c r="R55" s="133"/>
      <c r="S55" s="133"/>
      <c r="T55" s="133"/>
      <c r="U55" s="133"/>
      <c r="V55" s="133"/>
      <c r="W55" s="133"/>
      <c r="X55" s="133"/>
      <c r="Y55" s="133"/>
      <c r="Z55" s="133"/>
      <c r="AA55" s="133"/>
      <c r="AB55" s="133"/>
    </row>
    <row r="56" spans="1:28" x14ac:dyDescent="0.25">
      <c r="A56" s="133"/>
      <c r="B56" s="133"/>
      <c r="C56" s="133"/>
      <c r="D56" s="133"/>
      <c r="E56" s="133"/>
      <c r="F56" s="133"/>
      <c r="G56" s="133"/>
      <c r="H56" s="133"/>
      <c r="I56" s="133"/>
      <c r="J56" s="133"/>
      <c r="K56" s="133"/>
      <c r="L56" s="133"/>
      <c r="M56" s="133"/>
      <c r="N56" s="133"/>
      <c r="O56" s="133"/>
      <c r="P56" s="133"/>
      <c r="Q56" s="133"/>
      <c r="R56" s="133"/>
      <c r="S56" s="133"/>
      <c r="T56" s="133"/>
      <c r="U56" s="133"/>
      <c r="V56" s="133"/>
      <c r="W56" s="133"/>
      <c r="X56" s="133"/>
      <c r="Y56" s="133"/>
      <c r="Z56" s="133"/>
      <c r="AA56" s="133"/>
      <c r="AB56" s="133"/>
    </row>
    <row r="57" spans="1:28" x14ac:dyDescent="0.25">
      <c r="A57" s="133"/>
      <c r="B57" s="133"/>
      <c r="C57" s="133"/>
      <c r="D57" s="133"/>
      <c r="E57" s="133"/>
      <c r="F57" s="133"/>
      <c r="G57" s="133"/>
      <c r="H57" s="133"/>
      <c r="I57" s="133"/>
      <c r="J57" s="133"/>
      <c r="K57" s="133"/>
      <c r="L57" s="133"/>
      <c r="M57" s="133"/>
      <c r="N57" s="133"/>
      <c r="O57" s="133"/>
      <c r="P57" s="133"/>
      <c r="Q57" s="133"/>
      <c r="R57" s="133"/>
      <c r="S57" s="133"/>
      <c r="T57" s="133"/>
      <c r="U57" s="133"/>
      <c r="V57" s="133"/>
      <c r="W57" s="133"/>
      <c r="X57" s="133"/>
      <c r="Y57" s="133"/>
      <c r="Z57" s="133"/>
      <c r="AA57" s="133"/>
      <c r="AB57" s="133"/>
    </row>
    <row r="58" spans="1:28" x14ac:dyDescent="0.25">
      <c r="A58" s="133"/>
      <c r="B58" s="133"/>
      <c r="C58" s="133"/>
      <c r="D58" s="133"/>
      <c r="E58" s="133"/>
      <c r="F58" s="133"/>
      <c r="G58" s="133"/>
      <c r="H58" s="133"/>
      <c r="I58" s="133"/>
      <c r="J58" s="133"/>
      <c r="K58" s="133"/>
      <c r="L58" s="133"/>
      <c r="M58" s="133"/>
      <c r="N58" s="133"/>
      <c r="O58" s="133"/>
      <c r="P58" s="133"/>
      <c r="Q58" s="133"/>
      <c r="R58" s="133"/>
      <c r="S58" s="133"/>
      <c r="T58" s="133"/>
      <c r="U58" s="133"/>
      <c r="V58" s="133"/>
      <c r="W58" s="133"/>
      <c r="X58" s="133"/>
      <c r="Y58" s="133"/>
      <c r="Z58" s="133"/>
      <c r="AA58" s="133"/>
      <c r="AB58" s="133"/>
    </row>
    <row r="59" spans="1:28" x14ac:dyDescent="0.25">
      <c r="A59" s="133"/>
      <c r="B59" s="133"/>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row>
    <row r="60" spans="1:28" x14ac:dyDescent="0.25">
      <c r="A60" s="133"/>
      <c r="B60" s="133"/>
      <c r="C60" s="133"/>
      <c r="D60" s="133"/>
      <c r="E60" s="133"/>
      <c r="F60" s="133"/>
      <c r="G60" s="133"/>
      <c r="H60" s="133"/>
      <c r="I60" s="133"/>
      <c r="J60" s="133"/>
      <c r="K60" s="133"/>
      <c r="L60" s="133"/>
      <c r="M60" s="133"/>
      <c r="N60" s="133"/>
      <c r="O60" s="133"/>
      <c r="P60" s="133"/>
      <c r="Q60" s="133"/>
      <c r="R60" s="133"/>
      <c r="S60" s="133"/>
      <c r="T60" s="133"/>
      <c r="U60" s="133"/>
      <c r="V60" s="133"/>
      <c r="W60" s="133"/>
      <c r="X60" s="133"/>
      <c r="Y60" s="133"/>
      <c r="Z60" s="133"/>
      <c r="AA60" s="133"/>
      <c r="AB60" s="133"/>
    </row>
    <row r="61" spans="1:28" x14ac:dyDescent="0.25">
      <c r="A61" s="133"/>
      <c r="B61" s="133"/>
      <c r="C61" s="133"/>
      <c r="D61" s="133"/>
      <c r="E61" s="133"/>
      <c r="F61" s="133"/>
      <c r="G61" s="133"/>
      <c r="H61" s="133"/>
      <c r="I61" s="133"/>
      <c r="J61" s="133"/>
      <c r="K61" s="133"/>
      <c r="L61" s="133"/>
      <c r="M61" s="133"/>
      <c r="N61" s="133"/>
      <c r="O61" s="133"/>
      <c r="P61" s="133"/>
      <c r="Q61" s="133"/>
      <c r="R61" s="133"/>
      <c r="S61" s="133"/>
      <c r="T61" s="133"/>
      <c r="U61" s="133"/>
      <c r="V61" s="133"/>
      <c r="W61" s="133"/>
      <c r="X61" s="133"/>
      <c r="Y61" s="133"/>
      <c r="Z61" s="133"/>
      <c r="AA61" s="133"/>
      <c r="AB61" s="133"/>
    </row>
    <row r="62" spans="1:28" x14ac:dyDescent="0.25">
      <c r="A62" s="133"/>
      <c r="B62" s="133"/>
      <c r="C62" s="133"/>
      <c r="D62" s="133"/>
      <c r="E62" s="133"/>
      <c r="F62" s="133"/>
      <c r="G62" s="133"/>
      <c r="H62" s="133"/>
      <c r="I62" s="133"/>
      <c r="J62" s="133"/>
      <c r="K62" s="133"/>
      <c r="L62" s="133"/>
      <c r="M62" s="133"/>
      <c r="N62" s="133"/>
      <c r="O62" s="133"/>
      <c r="P62" s="133"/>
      <c r="Q62" s="133"/>
      <c r="R62" s="133"/>
      <c r="S62" s="133"/>
      <c r="T62" s="133"/>
      <c r="U62" s="133"/>
      <c r="V62" s="133"/>
      <c r="W62" s="133"/>
      <c r="X62" s="133"/>
      <c r="Y62" s="133"/>
      <c r="Z62" s="133"/>
      <c r="AA62" s="133"/>
      <c r="AB62" s="133"/>
    </row>
    <row r="63" spans="1:28" x14ac:dyDescent="0.25">
      <c r="A63" s="133"/>
      <c r="B63" s="133"/>
      <c r="C63" s="133"/>
      <c r="D63" s="133"/>
      <c r="E63" s="133"/>
      <c r="F63" s="133"/>
      <c r="G63" s="133"/>
      <c r="H63" s="133"/>
      <c r="I63" s="133"/>
      <c r="J63" s="133"/>
      <c r="K63" s="133"/>
      <c r="L63" s="133"/>
      <c r="M63" s="133"/>
      <c r="N63" s="133"/>
      <c r="O63" s="133"/>
      <c r="P63" s="133"/>
      <c r="Q63" s="133"/>
      <c r="R63" s="133"/>
      <c r="S63" s="133"/>
      <c r="T63" s="133"/>
      <c r="U63" s="133"/>
      <c r="V63" s="133"/>
      <c r="W63" s="133"/>
      <c r="X63" s="133"/>
      <c r="Y63" s="133"/>
      <c r="Z63" s="133"/>
      <c r="AA63" s="133"/>
      <c r="AB63" s="133"/>
    </row>
    <row r="64" spans="1:28" x14ac:dyDescent="0.25">
      <c r="A64" s="133"/>
      <c r="B64" s="133"/>
      <c r="C64" s="133"/>
      <c r="D64" s="133"/>
      <c r="E64" s="133"/>
      <c r="F64" s="133"/>
      <c r="G64" s="133"/>
      <c r="H64" s="133"/>
      <c r="I64" s="133"/>
      <c r="J64" s="133"/>
      <c r="K64" s="133"/>
      <c r="L64" s="133"/>
      <c r="M64" s="133"/>
      <c r="N64" s="133"/>
      <c r="O64" s="133"/>
      <c r="P64" s="133"/>
      <c r="Q64" s="133"/>
      <c r="R64" s="133"/>
      <c r="S64" s="133"/>
      <c r="T64" s="133"/>
      <c r="U64" s="133"/>
      <c r="V64" s="133"/>
      <c r="W64" s="133"/>
      <c r="X64" s="133"/>
      <c r="Y64" s="133"/>
      <c r="Z64" s="133"/>
      <c r="AA64" s="133"/>
      <c r="AB64" s="133"/>
    </row>
    <row r="65" spans="1:28" x14ac:dyDescent="0.25">
      <c r="A65" s="133"/>
      <c r="B65" s="133"/>
      <c r="C65" s="133"/>
      <c r="D65" s="133"/>
      <c r="E65" s="133"/>
      <c r="F65" s="133"/>
      <c r="G65" s="133"/>
      <c r="H65" s="133"/>
      <c r="I65" s="133"/>
      <c r="J65" s="133"/>
      <c r="K65" s="133"/>
      <c r="L65" s="133"/>
      <c r="M65" s="133"/>
      <c r="N65" s="133"/>
      <c r="O65" s="133"/>
      <c r="P65" s="133"/>
      <c r="Q65" s="133"/>
      <c r="R65" s="133"/>
      <c r="S65" s="133"/>
      <c r="T65" s="133"/>
      <c r="U65" s="133"/>
      <c r="V65" s="133"/>
      <c r="W65" s="133"/>
      <c r="X65" s="133"/>
      <c r="Y65" s="133"/>
      <c r="Z65" s="133"/>
      <c r="AA65" s="133"/>
      <c r="AB65" s="133"/>
    </row>
    <row r="66" spans="1:28" x14ac:dyDescent="0.25">
      <c r="A66" s="133"/>
      <c r="B66" s="133"/>
      <c r="C66" s="133"/>
      <c r="D66" s="133"/>
      <c r="E66" s="133"/>
      <c r="F66" s="133"/>
      <c r="G66" s="133"/>
      <c r="H66" s="133"/>
      <c r="I66" s="133"/>
      <c r="J66" s="133"/>
      <c r="K66" s="133"/>
      <c r="L66" s="133"/>
      <c r="M66" s="133"/>
      <c r="N66" s="133"/>
      <c r="O66" s="133"/>
      <c r="P66" s="133"/>
      <c r="Q66" s="133"/>
      <c r="R66" s="133"/>
      <c r="S66" s="133"/>
      <c r="T66" s="133"/>
      <c r="U66" s="133"/>
      <c r="V66" s="133"/>
      <c r="W66" s="133"/>
      <c r="X66" s="133"/>
      <c r="Y66" s="133"/>
      <c r="Z66" s="133"/>
      <c r="AA66" s="133"/>
      <c r="AB66" s="133"/>
    </row>
    <row r="67" spans="1:28" x14ac:dyDescent="0.25">
      <c r="A67" s="133"/>
      <c r="B67" s="133"/>
      <c r="C67" s="133"/>
      <c r="D67" s="133"/>
      <c r="E67" s="133"/>
      <c r="F67" s="133"/>
      <c r="G67" s="133"/>
      <c r="H67" s="133"/>
      <c r="I67" s="133"/>
      <c r="J67" s="133"/>
      <c r="K67" s="133"/>
      <c r="L67" s="133"/>
      <c r="M67" s="133"/>
      <c r="N67" s="133"/>
      <c r="O67" s="133"/>
      <c r="P67" s="133"/>
      <c r="Q67" s="133"/>
      <c r="R67" s="133"/>
      <c r="S67" s="133"/>
      <c r="T67" s="133"/>
      <c r="U67" s="133"/>
      <c r="V67" s="133"/>
      <c r="W67" s="133"/>
      <c r="X67" s="133"/>
      <c r="Y67" s="133"/>
      <c r="Z67" s="133"/>
      <c r="AA67" s="133"/>
      <c r="AB67" s="133"/>
    </row>
    <row r="68" spans="1:28" x14ac:dyDescent="0.25">
      <c r="A68" s="133"/>
      <c r="B68" s="133"/>
      <c r="C68" s="133"/>
      <c r="D68" s="133"/>
      <c r="E68" s="133"/>
      <c r="F68" s="133"/>
      <c r="G68" s="133"/>
      <c r="H68" s="133"/>
      <c r="I68" s="133"/>
      <c r="J68" s="133"/>
      <c r="K68" s="133"/>
      <c r="L68" s="133"/>
      <c r="M68" s="133"/>
      <c r="N68" s="133"/>
      <c r="O68" s="133"/>
      <c r="P68" s="133"/>
      <c r="Q68" s="133"/>
      <c r="R68" s="133"/>
      <c r="S68" s="133"/>
      <c r="T68" s="133"/>
      <c r="U68" s="133"/>
      <c r="V68" s="133"/>
      <c r="W68" s="133"/>
      <c r="X68" s="133"/>
      <c r="Y68" s="133"/>
      <c r="Z68" s="133"/>
      <c r="AA68" s="133"/>
      <c r="AB68" s="133"/>
    </row>
    <row r="69" spans="1:28" x14ac:dyDescent="0.25">
      <c r="A69" s="133"/>
      <c r="B69" s="133"/>
      <c r="C69" s="133"/>
      <c r="D69" s="133"/>
      <c r="E69" s="133"/>
      <c r="F69" s="133"/>
      <c r="G69" s="133"/>
      <c r="H69" s="133"/>
      <c r="I69" s="133"/>
      <c r="J69" s="133"/>
      <c r="K69" s="133"/>
      <c r="L69" s="133"/>
      <c r="M69" s="133"/>
      <c r="N69" s="133"/>
      <c r="O69" s="133"/>
      <c r="P69" s="133"/>
      <c r="Q69" s="133"/>
      <c r="R69" s="133"/>
      <c r="S69" s="133"/>
      <c r="T69" s="133"/>
      <c r="U69" s="133"/>
      <c r="V69" s="133"/>
      <c r="W69" s="133"/>
      <c r="X69" s="133"/>
      <c r="Y69" s="133"/>
      <c r="Z69" s="133"/>
      <c r="AA69" s="133"/>
      <c r="AB69" s="133"/>
    </row>
    <row r="70" spans="1:28" x14ac:dyDescent="0.25">
      <c r="A70" s="133"/>
      <c r="B70" s="133"/>
      <c r="C70" s="133"/>
      <c r="D70" s="133"/>
      <c r="E70" s="133"/>
      <c r="F70" s="133"/>
      <c r="G70" s="133"/>
      <c r="H70" s="133"/>
      <c r="I70" s="133"/>
      <c r="J70" s="133"/>
      <c r="K70" s="133"/>
      <c r="L70" s="133"/>
      <c r="M70" s="133"/>
      <c r="N70" s="133"/>
      <c r="O70" s="133"/>
      <c r="P70" s="133"/>
      <c r="Q70" s="133"/>
      <c r="R70" s="133"/>
      <c r="S70" s="133"/>
      <c r="T70" s="133"/>
      <c r="U70" s="133"/>
      <c r="V70" s="133"/>
      <c r="W70" s="133"/>
      <c r="X70" s="133"/>
      <c r="Y70" s="133"/>
      <c r="Z70" s="133"/>
      <c r="AA70" s="133"/>
      <c r="AB70" s="133"/>
    </row>
    <row r="71" spans="1:28" x14ac:dyDescent="0.25">
      <c r="A71" s="133"/>
      <c r="B71" s="133"/>
      <c r="C71" s="133"/>
      <c r="D71" s="133"/>
      <c r="E71" s="133"/>
      <c r="F71" s="133"/>
      <c r="G71" s="133"/>
      <c r="H71" s="133"/>
      <c r="I71" s="133"/>
      <c r="J71" s="133"/>
      <c r="K71" s="133"/>
      <c r="L71" s="133"/>
      <c r="M71" s="133"/>
      <c r="N71" s="133"/>
      <c r="O71" s="133"/>
      <c r="P71" s="133"/>
      <c r="Q71" s="133"/>
      <c r="R71" s="133"/>
      <c r="S71" s="133"/>
      <c r="T71" s="133"/>
      <c r="U71" s="133"/>
      <c r="V71" s="133"/>
      <c r="W71" s="133"/>
      <c r="X71" s="133"/>
      <c r="Y71" s="133"/>
      <c r="Z71" s="133"/>
      <c r="AA71" s="133"/>
      <c r="AB71" s="133"/>
    </row>
    <row r="72" spans="1:28" x14ac:dyDescent="0.25">
      <c r="A72" s="133"/>
      <c r="B72" s="133"/>
      <c r="C72" s="133"/>
      <c r="D72" s="133"/>
      <c r="E72" s="133"/>
      <c r="F72" s="133"/>
      <c r="G72" s="133"/>
      <c r="H72" s="133"/>
      <c r="I72" s="133"/>
      <c r="J72" s="133"/>
      <c r="K72" s="133"/>
      <c r="L72" s="133"/>
      <c r="M72" s="133"/>
      <c r="N72" s="133"/>
      <c r="O72" s="133"/>
      <c r="P72" s="133"/>
      <c r="Q72" s="133"/>
      <c r="R72" s="133"/>
      <c r="S72" s="133"/>
      <c r="T72" s="133"/>
      <c r="U72" s="133"/>
      <c r="V72" s="133"/>
      <c r="W72" s="133"/>
      <c r="X72" s="133"/>
      <c r="Y72" s="133"/>
      <c r="Z72" s="133"/>
      <c r="AA72" s="133"/>
      <c r="AB72" s="133"/>
    </row>
    <row r="73" spans="1:28" x14ac:dyDescent="0.25">
      <c r="A73" s="133"/>
      <c r="B73" s="133"/>
      <c r="C73" s="133"/>
      <c r="D73" s="133"/>
      <c r="E73" s="133"/>
      <c r="F73" s="133"/>
      <c r="G73" s="133"/>
      <c r="H73" s="133"/>
      <c r="I73" s="133"/>
      <c r="J73" s="133"/>
      <c r="K73" s="133"/>
      <c r="L73" s="133"/>
      <c r="M73" s="133"/>
      <c r="N73" s="133"/>
      <c r="O73" s="133"/>
      <c r="P73" s="133"/>
      <c r="Q73" s="133"/>
      <c r="R73" s="133"/>
      <c r="S73" s="133"/>
      <c r="T73" s="133"/>
      <c r="U73" s="133"/>
      <c r="V73" s="133"/>
      <c r="W73" s="133"/>
      <c r="X73" s="133"/>
      <c r="Y73" s="133"/>
      <c r="Z73" s="133"/>
      <c r="AA73" s="133"/>
      <c r="AB73" s="133"/>
    </row>
    <row r="74" spans="1:28" x14ac:dyDescent="0.25">
      <c r="A74" s="133"/>
      <c r="B74" s="133"/>
      <c r="C74" s="133"/>
      <c r="D74" s="133"/>
      <c r="E74" s="133"/>
      <c r="F74" s="133"/>
      <c r="G74" s="133"/>
      <c r="H74" s="133"/>
      <c r="I74" s="133"/>
      <c r="J74" s="133"/>
      <c r="K74" s="133"/>
      <c r="L74" s="133"/>
      <c r="M74" s="133"/>
      <c r="N74" s="133"/>
      <c r="O74" s="133"/>
      <c r="P74" s="133"/>
      <c r="Q74" s="133"/>
      <c r="R74" s="133"/>
      <c r="S74" s="133"/>
      <c r="T74" s="133"/>
      <c r="U74" s="133"/>
      <c r="V74" s="133"/>
      <c r="W74" s="133"/>
      <c r="X74" s="133"/>
      <c r="Y74" s="133"/>
      <c r="Z74" s="133"/>
      <c r="AA74" s="133"/>
      <c r="AB74" s="133"/>
    </row>
    <row r="75" spans="1:28" x14ac:dyDescent="0.25">
      <c r="A75" s="133"/>
      <c r="B75" s="133"/>
      <c r="C75" s="133"/>
      <c r="D75" s="133"/>
      <c r="E75" s="133"/>
      <c r="F75" s="133"/>
      <c r="G75" s="133"/>
      <c r="H75" s="133"/>
      <c r="I75" s="133"/>
      <c r="J75" s="133"/>
      <c r="K75" s="133"/>
      <c r="L75" s="133"/>
      <c r="M75" s="133"/>
      <c r="N75" s="133"/>
      <c r="O75" s="133"/>
      <c r="P75" s="133"/>
      <c r="Q75" s="133"/>
      <c r="R75" s="133"/>
      <c r="S75" s="133"/>
      <c r="T75" s="133"/>
      <c r="U75" s="133"/>
      <c r="V75" s="133"/>
      <c r="W75" s="133"/>
      <c r="X75" s="133"/>
      <c r="Y75" s="133"/>
      <c r="Z75" s="133"/>
      <c r="AA75" s="133"/>
      <c r="AB75" s="133"/>
    </row>
    <row r="76" spans="1:28" x14ac:dyDescent="0.25">
      <c r="A76" s="133"/>
      <c r="B76" s="133"/>
      <c r="C76" s="133"/>
      <c r="D76" s="133"/>
      <c r="E76" s="133"/>
      <c r="F76" s="133"/>
      <c r="G76" s="133"/>
      <c r="H76" s="133"/>
      <c r="I76" s="133"/>
      <c r="J76" s="133"/>
      <c r="K76" s="133"/>
      <c r="L76" s="133"/>
      <c r="M76" s="133"/>
      <c r="N76" s="133"/>
      <c r="O76" s="133"/>
      <c r="P76" s="133"/>
      <c r="Q76" s="133"/>
      <c r="R76" s="133"/>
      <c r="S76" s="133"/>
      <c r="T76" s="133"/>
      <c r="U76" s="133"/>
      <c r="V76" s="133"/>
      <c r="W76" s="133"/>
      <c r="X76" s="133"/>
      <c r="Y76" s="133"/>
      <c r="Z76" s="133"/>
      <c r="AA76" s="133"/>
      <c r="AB76" s="133"/>
    </row>
    <row r="77" spans="1:28" x14ac:dyDescent="0.25">
      <c r="A77" s="133"/>
      <c r="B77" s="133"/>
      <c r="C77" s="133"/>
      <c r="D77" s="133"/>
      <c r="E77" s="133"/>
      <c r="F77" s="133"/>
      <c r="G77" s="133"/>
      <c r="H77" s="133"/>
      <c r="I77" s="133"/>
      <c r="J77" s="133"/>
      <c r="K77" s="133"/>
      <c r="L77" s="133"/>
      <c r="M77" s="133"/>
      <c r="N77" s="133"/>
      <c r="O77" s="133"/>
      <c r="P77" s="133"/>
      <c r="Q77" s="133"/>
      <c r="R77" s="133"/>
      <c r="S77" s="133"/>
      <c r="T77" s="133"/>
      <c r="U77" s="133"/>
      <c r="V77" s="133"/>
      <c r="W77" s="133"/>
      <c r="X77" s="133"/>
      <c r="Y77" s="133"/>
      <c r="Z77" s="133"/>
      <c r="AA77" s="133"/>
      <c r="AB77" s="133"/>
    </row>
    <row r="78" spans="1:28" x14ac:dyDescent="0.25">
      <c r="A78" s="133"/>
      <c r="B78" s="133"/>
      <c r="C78" s="133"/>
      <c r="D78" s="133"/>
      <c r="E78" s="133"/>
      <c r="F78" s="133"/>
      <c r="G78" s="133"/>
      <c r="H78" s="133"/>
      <c r="I78" s="133"/>
      <c r="J78" s="133"/>
      <c r="K78" s="133"/>
      <c r="L78" s="133"/>
      <c r="M78" s="133"/>
      <c r="N78" s="133"/>
      <c r="O78" s="133"/>
      <c r="P78" s="133"/>
      <c r="Q78" s="133"/>
      <c r="R78" s="133"/>
      <c r="S78" s="133"/>
      <c r="T78" s="133"/>
      <c r="U78" s="133"/>
      <c r="V78" s="133"/>
      <c r="W78" s="133"/>
      <c r="X78" s="133"/>
      <c r="Y78" s="133"/>
      <c r="Z78" s="133"/>
      <c r="AA78" s="133"/>
      <c r="AB78" s="133"/>
    </row>
    <row r="79" spans="1:28" x14ac:dyDescent="0.25">
      <c r="A79" s="133"/>
      <c r="B79" s="133"/>
      <c r="C79" s="133"/>
      <c r="D79" s="133"/>
      <c r="E79" s="133"/>
      <c r="F79" s="133"/>
      <c r="G79" s="133"/>
      <c r="H79" s="133"/>
      <c r="I79" s="133"/>
      <c r="J79" s="133"/>
      <c r="K79" s="133"/>
      <c r="L79" s="133"/>
      <c r="M79" s="133"/>
      <c r="N79" s="133"/>
      <c r="O79" s="133"/>
      <c r="P79" s="133"/>
      <c r="Q79" s="133"/>
      <c r="R79" s="133"/>
      <c r="S79" s="133"/>
      <c r="T79" s="133"/>
      <c r="U79" s="133"/>
      <c r="V79" s="133"/>
      <c r="W79" s="133"/>
      <c r="X79" s="133"/>
      <c r="Y79" s="133"/>
      <c r="Z79" s="133"/>
      <c r="AA79" s="133"/>
      <c r="AB79" s="133"/>
    </row>
    <row r="80" spans="1:28" x14ac:dyDescent="0.25">
      <c r="A80" s="133"/>
      <c r="B80" s="133"/>
      <c r="C80" s="133"/>
      <c r="D80" s="133"/>
      <c r="E80" s="133"/>
      <c r="F80" s="133"/>
      <c r="G80" s="133"/>
      <c r="H80" s="133"/>
      <c r="I80" s="133"/>
      <c r="J80" s="133"/>
      <c r="K80" s="133"/>
      <c r="L80" s="133"/>
      <c r="M80" s="133"/>
      <c r="N80" s="133"/>
      <c r="O80" s="133"/>
      <c r="P80" s="133"/>
      <c r="Q80" s="133"/>
      <c r="R80" s="133"/>
      <c r="S80" s="133"/>
      <c r="T80" s="133"/>
      <c r="U80" s="133"/>
      <c r="V80" s="133"/>
      <c r="W80" s="133"/>
      <c r="X80" s="133"/>
      <c r="Y80" s="133"/>
      <c r="Z80" s="133"/>
      <c r="AA80" s="133"/>
      <c r="AB80" s="133"/>
    </row>
    <row r="81" spans="1:28" x14ac:dyDescent="0.25">
      <c r="A81" s="133"/>
      <c r="B81" s="133"/>
      <c r="C81" s="133"/>
      <c r="D81" s="133"/>
      <c r="E81" s="133"/>
      <c r="F81" s="133"/>
      <c r="G81" s="133"/>
      <c r="H81" s="133"/>
      <c r="I81" s="133"/>
      <c r="J81" s="133"/>
      <c r="K81" s="133"/>
      <c r="L81" s="133"/>
      <c r="M81" s="133"/>
      <c r="N81" s="133"/>
      <c r="O81" s="133"/>
      <c r="P81" s="133"/>
      <c r="Q81" s="133"/>
      <c r="R81" s="133"/>
      <c r="S81" s="133"/>
      <c r="T81" s="133"/>
      <c r="U81" s="133"/>
      <c r="V81" s="133"/>
      <c r="W81" s="133"/>
      <c r="X81" s="133"/>
      <c r="Y81" s="133"/>
      <c r="Z81" s="133"/>
      <c r="AA81" s="133"/>
      <c r="AB81" s="133"/>
    </row>
    <row r="82" spans="1:28" x14ac:dyDescent="0.25">
      <c r="A82" s="133"/>
      <c r="B82" s="133"/>
      <c r="C82" s="133"/>
      <c r="D82" s="133"/>
      <c r="E82" s="133"/>
      <c r="F82" s="133"/>
      <c r="G82" s="133"/>
      <c r="H82" s="133"/>
      <c r="I82" s="133"/>
      <c r="J82" s="133"/>
      <c r="K82" s="133"/>
      <c r="L82" s="133"/>
      <c r="M82" s="133"/>
      <c r="N82" s="133"/>
      <c r="O82" s="133"/>
      <c r="P82" s="133"/>
      <c r="Q82" s="133"/>
      <c r="R82" s="133"/>
      <c r="S82" s="133"/>
      <c r="T82" s="133"/>
      <c r="U82" s="133"/>
      <c r="V82" s="133"/>
      <c r="W82" s="133"/>
      <c r="X82" s="133"/>
      <c r="Y82" s="133"/>
      <c r="Z82" s="133"/>
      <c r="AA82" s="133"/>
      <c r="AB82" s="133"/>
    </row>
    <row r="83" spans="1:28" x14ac:dyDescent="0.25">
      <c r="A83" s="133"/>
      <c r="B83" s="133"/>
      <c r="C83" s="133"/>
      <c r="D83" s="133"/>
      <c r="E83" s="133"/>
      <c r="F83" s="133"/>
      <c r="G83" s="133"/>
      <c r="H83" s="133"/>
      <c r="I83" s="133"/>
      <c r="J83" s="133"/>
      <c r="K83" s="133"/>
      <c r="L83" s="133"/>
      <c r="M83" s="133"/>
      <c r="N83" s="133"/>
      <c r="O83" s="133"/>
      <c r="P83" s="133"/>
      <c r="Q83" s="133"/>
      <c r="R83" s="133"/>
      <c r="S83" s="133"/>
      <c r="T83" s="133"/>
      <c r="U83" s="133"/>
      <c r="V83" s="133"/>
      <c r="W83" s="133"/>
      <c r="X83" s="133"/>
      <c r="Y83" s="133"/>
      <c r="Z83" s="133"/>
      <c r="AA83" s="133"/>
      <c r="AB83" s="133"/>
    </row>
    <row r="84" spans="1:28" x14ac:dyDescent="0.25">
      <c r="A84" s="133"/>
      <c r="B84" s="133"/>
      <c r="C84" s="133"/>
      <c r="D84" s="133"/>
      <c r="E84" s="133"/>
      <c r="F84" s="133"/>
      <c r="G84" s="133"/>
      <c r="H84" s="133"/>
      <c r="I84" s="133"/>
      <c r="J84" s="133"/>
      <c r="K84" s="133"/>
      <c r="L84" s="133"/>
      <c r="M84" s="133"/>
      <c r="N84" s="133"/>
      <c r="O84" s="133"/>
      <c r="P84" s="133"/>
      <c r="Q84" s="133"/>
      <c r="R84" s="133"/>
      <c r="S84" s="133"/>
      <c r="T84" s="133"/>
      <c r="U84" s="133"/>
      <c r="V84" s="133"/>
      <c r="W84" s="133"/>
      <c r="X84" s="133"/>
      <c r="Y84" s="133"/>
      <c r="Z84" s="133"/>
      <c r="AA84" s="133"/>
      <c r="AB84" s="133"/>
    </row>
    <row r="85" spans="1:28" x14ac:dyDescent="0.25">
      <c r="A85" s="133"/>
      <c r="B85" s="133"/>
      <c r="C85" s="133"/>
      <c r="D85" s="133"/>
      <c r="E85" s="133"/>
      <c r="F85" s="133"/>
      <c r="G85" s="133"/>
      <c r="H85" s="133"/>
      <c r="I85" s="133"/>
      <c r="J85" s="133"/>
      <c r="K85" s="133"/>
      <c r="L85" s="133"/>
      <c r="M85" s="133"/>
      <c r="N85" s="133"/>
      <c r="O85" s="133"/>
      <c r="P85" s="133"/>
      <c r="Q85" s="133"/>
      <c r="R85" s="133"/>
      <c r="S85" s="133"/>
      <c r="T85" s="133"/>
      <c r="U85" s="133"/>
      <c r="V85" s="133"/>
      <c r="W85" s="133"/>
      <c r="X85" s="133"/>
      <c r="Y85" s="133"/>
      <c r="Z85" s="133"/>
      <c r="AA85" s="133"/>
      <c r="AB85" s="133"/>
    </row>
    <row r="86" spans="1:28" x14ac:dyDescent="0.25">
      <c r="A86" s="133"/>
      <c r="B86" s="133"/>
      <c r="C86" s="133"/>
      <c r="D86" s="133"/>
      <c r="E86" s="133"/>
      <c r="F86" s="133"/>
      <c r="G86" s="133"/>
      <c r="H86" s="133"/>
      <c r="I86" s="133"/>
      <c r="J86" s="133"/>
      <c r="K86" s="133"/>
      <c r="L86" s="133"/>
      <c r="M86" s="133"/>
      <c r="N86" s="133"/>
      <c r="O86" s="133"/>
      <c r="P86" s="133"/>
      <c r="Q86" s="133"/>
      <c r="R86" s="133"/>
      <c r="S86" s="133"/>
      <c r="T86" s="133"/>
      <c r="U86" s="133"/>
      <c r="V86" s="133"/>
      <c r="W86" s="133"/>
      <c r="X86" s="133"/>
      <c r="Y86" s="133"/>
      <c r="Z86" s="133"/>
      <c r="AA86" s="133"/>
      <c r="AB86" s="133"/>
    </row>
    <row r="87" spans="1:28" x14ac:dyDescent="0.25">
      <c r="A87" s="133"/>
      <c r="B87" s="133"/>
      <c r="C87" s="133"/>
      <c r="D87" s="133"/>
      <c r="E87" s="133"/>
      <c r="F87" s="133"/>
      <c r="G87" s="133"/>
      <c r="H87" s="133"/>
      <c r="I87" s="133"/>
      <c r="J87" s="133"/>
      <c r="K87" s="133"/>
      <c r="L87" s="133"/>
      <c r="M87" s="133"/>
      <c r="N87" s="133"/>
      <c r="O87" s="133"/>
      <c r="P87" s="133"/>
      <c r="Q87" s="133"/>
      <c r="R87" s="133"/>
      <c r="S87" s="133"/>
      <c r="T87" s="133"/>
      <c r="U87" s="133"/>
      <c r="V87" s="133"/>
      <c r="W87" s="133"/>
      <c r="X87" s="133"/>
      <c r="Y87" s="133"/>
      <c r="Z87" s="133"/>
      <c r="AA87" s="133"/>
      <c r="AB87" s="133"/>
    </row>
    <row r="88" spans="1:28" x14ac:dyDescent="0.25">
      <c r="A88" s="133"/>
      <c r="B88" s="133"/>
      <c r="C88" s="133"/>
      <c r="D88" s="133"/>
      <c r="E88" s="133"/>
      <c r="F88" s="133"/>
      <c r="G88" s="133"/>
      <c r="H88" s="133"/>
      <c r="I88" s="133"/>
      <c r="J88" s="133"/>
      <c r="K88" s="133"/>
      <c r="L88" s="133"/>
      <c r="M88" s="133"/>
      <c r="N88" s="133"/>
      <c r="O88" s="133"/>
      <c r="P88" s="133"/>
      <c r="Q88" s="133"/>
      <c r="R88" s="133"/>
      <c r="S88" s="133"/>
      <c r="T88" s="133"/>
      <c r="U88" s="133"/>
      <c r="V88" s="133"/>
      <c r="W88" s="133"/>
      <c r="X88" s="133"/>
      <c r="Y88" s="133"/>
      <c r="Z88" s="133"/>
      <c r="AA88" s="133"/>
      <c r="AB88" s="133"/>
    </row>
    <row r="89" spans="1:28" x14ac:dyDescent="0.25">
      <c r="A89" s="133"/>
      <c r="B89" s="133"/>
      <c r="C89" s="133"/>
      <c r="D89" s="133"/>
      <c r="E89" s="133"/>
      <c r="F89" s="133"/>
      <c r="G89" s="133"/>
      <c r="H89" s="133"/>
      <c r="I89" s="133"/>
      <c r="J89" s="133"/>
      <c r="K89" s="133"/>
      <c r="L89" s="133"/>
      <c r="M89" s="133"/>
      <c r="N89" s="133"/>
      <c r="O89" s="133"/>
      <c r="P89" s="133"/>
      <c r="Q89" s="133"/>
      <c r="R89" s="133"/>
      <c r="S89" s="133"/>
      <c r="T89" s="133"/>
      <c r="U89" s="133"/>
      <c r="V89" s="133"/>
      <c r="W89" s="133"/>
      <c r="X89" s="133"/>
      <c r="Y89" s="133"/>
      <c r="Z89" s="133"/>
      <c r="AA89" s="133"/>
      <c r="AB89" s="133"/>
    </row>
    <row r="90" spans="1:28" x14ac:dyDescent="0.25">
      <c r="A90" s="133"/>
      <c r="B90" s="133"/>
      <c r="C90" s="133"/>
      <c r="D90" s="133"/>
      <c r="E90" s="133"/>
      <c r="F90" s="133"/>
      <c r="G90" s="133"/>
      <c r="H90" s="133"/>
      <c r="I90" s="133"/>
      <c r="J90" s="133"/>
      <c r="K90" s="133"/>
      <c r="L90" s="133"/>
      <c r="M90" s="133"/>
      <c r="N90" s="133"/>
      <c r="O90" s="133"/>
      <c r="P90" s="133"/>
      <c r="Q90" s="133"/>
      <c r="R90" s="133"/>
      <c r="S90" s="133"/>
      <c r="T90" s="133"/>
      <c r="U90" s="133"/>
      <c r="V90" s="133"/>
      <c r="W90" s="133"/>
      <c r="X90" s="133"/>
      <c r="Y90" s="133"/>
      <c r="Z90" s="133"/>
      <c r="AA90" s="133"/>
      <c r="AB90" s="133"/>
    </row>
    <row r="91" spans="1:28" x14ac:dyDescent="0.25">
      <c r="A91" s="133"/>
      <c r="B91" s="133"/>
      <c r="C91" s="133"/>
      <c r="D91" s="133"/>
      <c r="E91" s="133"/>
      <c r="F91" s="133"/>
      <c r="G91" s="133"/>
      <c r="H91" s="133"/>
      <c r="I91" s="133"/>
      <c r="J91" s="133"/>
      <c r="K91" s="133"/>
      <c r="L91" s="133"/>
      <c r="M91" s="133"/>
      <c r="N91" s="133"/>
      <c r="O91" s="133"/>
      <c r="P91" s="133"/>
      <c r="Q91" s="133"/>
      <c r="R91" s="133"/>
      <c r="S91" s="133"/>
      <c r="T91" s="133"/>
      <c r="U91" s="133"/>
      <c r="V91" s="133"/>
      <c r="W91" s="133"/>
      <c r="X91" s="133"/>
      <c r="Y91" s="133"/>
      <c r="Z91" s="133"/>
      <c r="AA91" s="133"/>
      <c r="AB91" s="133"/>
    </row>
    <row r="92" spans="1:28" x14ac:dyDescent="0.25">
      <c r="A92" s="133"/>
      <c r="B92" s="133"/>
      <c r="C92" s="133"/>
      <c r="D92" s="133"/>
      <c r="E92" s="133"/>
      <c r="F92" s="133"/>
      <c r="G92" s="133"/>
      <c r="H92" s="133"/>
      <c r="I92" s="133"/>
      <c r="J92" s="133"/>
      <c r="K92" s="133"/>
      <c r="L92" s="133"/>
      <c r="M92" s="133"/>
      <c r="N92" s="133"/>
      <c r="O92" s="133"/>
      <c r="P92" s="133"/>
      <c r="Q92" s="133"/>
      <c r="R92" s="133"/>
      <c r="S92" s="133"/>
      <c r="T92" s="133"/>
      <c r="U92" s="133"/>
      <c r="V92" s="133"/>
      <c r="W92" s="133"/>
      <c r="X92" s="133"/>
      <c r="Y92" s="133"/>
      <c r="Z92" s="133"/>
      <c r="AA92" s="133"/>
      <c r="AB92" s="133"/>
    </row>
    <row r="93" spans="1:28" x14ac:dyDescent="0.25">
      <c r="A93" s="133"/>
      <c r="B93" s="133"/>
      <c r="C93" s="133"/>
      <c r="D93" s="133"/>
      <c r="E93" s="133"/>
      <c r="F93" s="133"/>
      <c r="G93" s="133"/>
      <c r="H93" s="133"/>
      <c r="I93" s="133"/>
      <c r="J93" s="133"/>
      <c r="K93" s="133"/>
      <c r="L93" s="133"/>
      <c r="M93" s="133"/>
      <c r="N93" s="133"/>
      <c r="O93" s="133"/>
      <c r="P93" s="133"/>
      <c r="Q93" s="133"/>
      <c r="R93" s="133"/>
      <c r="S93" s="133"/>
      <c r="T93" s="133"/>
      <c r="U93" s="133"/>
      <c r="V93" s="133"/>
      <c r="W93" s="133"/>
      <c r="X93" s="133"/>
      <c r="Y93" s="133"/>
      <c r="Z93" s="133"/>
      <c r="AA93" s="133"/>
      <c r="AB93" s="133"/>
    </row>
    <row r="94" spans="1:28" x14ac:dyDescent="0.25">
      <c r="A94" s="133"/>
      <c r="B94" s="133"/>
      <c r="C94" s="133"/>
      <c r="D94" s="133"/>
      <c r="E94" s="133"/>
      <c r="F94" s="133"/>
      <c r="G94" s="133"/>
      <c r="H94" s="133"/>
      <c r="I94" s="133"/>
      <c r="J94" s="133"/>
      <c r="K94" s="133"/>
      <c r="L94" s="133"/>
      <c r="M94" s="133"/>
      <c r="N94" s="133"/>
      <c r="O94" s="133"/>
      <c r="P94" s="133"/>
      <c r="Q94" s="133"/>
      <c r="R94" s="133"/>
      <c r="S94" s="133"/>
      <c r="T94" s="133"/>
      <c r="U94" s="133"/>
      <c r="V94" s="133"/>
      <c r="W94" s="133"/>
      <c r="X94" s="133"/>
      <c r="Y94" s="133"/>
      <c r="Z94" s="133"/>
      <c r="AA94" s="133"/>
      <c r="AB94" s="133"/>
    </row>
    <row r="95" spans="1:28" x14ac:dyDescent="0.25">
      <c r="A95" s="133"/>
      <c r="B95" s="133"/>
      <c r="C95" s="133"/>
      <c r="D95" s="133"/>
      <c r="E95" s="133"/>
      <c r="F95" s="133"/>
      <c r="G95" s="133"/>
      <c r="H95" s="133"/>
      <c r="I95" s="133"/>
      <c r="J95" s="133"/>
      <c r="K95" s="133"/>
      <c r="L95" s="133"/>
      <c r="M95" s="133"/>
      <c r="N95" s="133"/>
      <c r="O95" s="133"/>
      <c r="P95" s="133"/>
      <c r="Q95" s="133"/>
      <c r="R95" s="133"/>
      <c r="S95" s="133"/>
      <c r="T95" s="133"/>
      <c r="U95" s="133"/>
      <c r="V95" s="133"/>
      <c r="W95" s="133"/>
      <c r="X95" s="133"/>
      <c r="Y95" s="133"/>
      <c r="Z95" s="133"/>
      <c r="AA95" s="133"/>
      <c r="AB95" s="133"/>
    </row>
    <row r="96" spans="1:28" x14ac:dyDescent="0.25">
      <c r="A96" s="133"/>
      <c r="B96" s="133"/>
      <c r="C96" s="133"/>
      <c r="D96" s="133"/>
      <c r="E96" s="133"/>
      <c r="F96" s="133"/>
      <c r="G96" s="133"/>
      <c r="H96" s="133"/>
      <c r="I96" s="133"/>
      <c r="J96" s="133"/>
      <c r="K96" s="133"/>
      <c r="L96" s="133"/>
      <c r="M96" s="133"/>
      <c r="N96" s="133"/>
      <c r="O96" s="133"/>
      <c r="P96" s="133"/>
      <c r="Q96" s="133"/>
      <c r="R96" s="133"/>
      <c r="S96" s="133"/>
      <c r="T96" s="133"/>
      <c r="U96" s="133"/>
      <c r="V96" s="133"/>
      <c r="W96" s="133"/>
      <c r="X96" s="133"/>
      <c r="Y96" s="133"/>
      <c r="Z96" s="133"/>
      <c r="AA96" s="133"/>
      <c r="AB96" s="133"/>
    </row>
    <row r="97" spans="1:28" x14ac:dyDescent="0.25">
      <c r="A97" s="133"/>
      <c r="B97" s="133"/>
      <c r="C97" s="133"/>
      <c r="D97" s="133"/>
      <c r="E97" s="133"/>
      <c r="F97" s="133"/>
      <c r="G97" s="133"/>
      <c r="H97" s="133"/>
      <c r="I97" s="133"/>
      <c r="J97" s="133"/>
      <c r="K97" s="133"/>
      <c r="L97" s="133"/>
      <c r="M97" s="133"/>
      <c r="N97" s="133"/>
      <c r="O97" s="133"/>
      <c r="P97" s="133"/>
      <c r="Q97" s="133"/>
      <c r="R97" s="133"/>
      <c r="S97" s="133"/>
      <c r="T97" s="133"/>
      <c r="U97" s="133"/>
      <c r="V97" s="133"/>
      <c r="W97" s="133"/>
      <c r="X97" s="133"/>
      <c r="Y97" s="133"/>
      <c r="Z97" s="133"/>
      <c r="AA97" s="133"/>
      <c r="AB97" s="133"/>
    </row>
    <row r="98" spans="1:28" x14ac:dyDescent="0.25">
      <c r="A98" s="133"/>
      <c r="B98" s="133"/>
      <c r="C98" s="133"/>
      <c r="D98" s="133"/>
      <c r="E98" s="133"/>
      <c r="F98" s="133"/>
      <c r="G98" s="133"/>
      <c r="H98" s="133"/>
      <c r="I98" s="133"/>
      <c r="J98" s="133"/>
      <c r="K98" s="133"/>
      <c r="L98" s="133"/>
      <c r="M98" s="133"/>
      <c r="N98" s="133"/>
      <c r="O98" s="133"/>
      <c r="P98" s="133"/>
      <c r="Q98" s="133"/>
      <c r="R98" s="133"/>
      <c r="S98" s="133"/>
      <c r="T98" s="133"/>
      <c r="U98" s="133"/>
      <c r="V98" s="133"/>
      <c r="W98" s="133"/>
      <c r="X98" s="133"/>
      <c r="Y98" s="133"/>
      <c r="Z98" s="133"/>
      <c r="AA98" s="133"/>
      <c r="AB98" s="133"/>
    </row>
    <row r="99" spans="1:28" x14ac:dyDescent="0.25">
      <c r="A99" s="133"/>
      <c r="B99" s="133"/>
      <c r="C99" s="133"/>
      <c r="D99" s="133"/>
      <c r="E99" s="133"/>
      <c r="F99" s="133"/>
      <c r="G99" s="133"/>
      <c r="H99" s="133"/>
      <c r="I99" s="133"/>
      <c r="J99" s="133"/>
      <c r="K99" s="133"/>
      <c r="L99" s="133"/>
      <c r="M99" s="133"/>
      <c r="N99" s="133"/>
      <c r="O99" s="133"/>
      <c r="P99" s="133"/>
      <c r="Q99" s="133"/>
      <c r="R99" s="133"/>
      <c r="S99" s="133"/>
      <c r="T99" s="133"/>
      <c r="U99" s="133"/>
      <c r="V99" s="133"/>
      <c r="W99" s="133"/>
      <c r="X99" s="133"/>
      <c r="Y99" s="133"/>
      <c r="Z99" s="133"/>
      <c r="AA99" s="133"/>
      <c r="AB99" s="133"/>
    </row>
    <row r="100" spans="1:28" x14ac:dyDescent="0.25">
      <c r="A100" s="133"/>
      <c r="B100" s="133"/>
      <c r="C100" s="133"/>
      <c r="D100" s="133"/>
      <c r="E100" s="133"/>
      <c r="F100" s="133"/>
      <c r="G100" s="133"/>
      <c r="H100" s="133"/>
      <c r="I100" s="133"/>
      <c r="J100" s="133"/>
      <c r="K100" s="133"/>
      <c r="L100" s="133"/>
      <c r="M100" s="133"/>
      <c r="N100" s="133"/>
      <c r="O100" s="133"/>
      <c r="P100" s="133"/>
      <c r="Q100" s="133"/>
      <c r="R100" s="133"/>
      <c r="S100" s="133"/>
      <c r="T100" s="133"/>
      <c r="U100" s="133"/>
      <c r="V100" s="133"/>
      <c r="W100" s="133"/>
      <c r="X100" s="133"/>
      <c r="Y100" s="133"/>
      <c r="Z100" s="133"/>
      <c r="AA100" s="133"/>
      <c r="AB100" s="133"/>
    </row>
    <row r="101" spans="1:28" x14ac:dyDescent="0.25">
      <c r="A101" s="133"/>
      <c r="B101" s="133"/>
      <c r="C101" s="133"/>
      <c r="D101" s="133"/>
      <c r="E101" s="133"/>
      <c r="F101" s="133"/>
      <c r="G101" s="133"/>
      <c r="H101" s="133"/>
      <c r="I101" s="133"/>
      <c r="J101" s="133"/>
      <c r="K101" s="133"/>
      <c r="L101" s="133"/>
      <c r="M101" s="133"/>
      <c r="N101" s="133"/>
      <c r="O101" s="133"/>
      <c r="P101" s="133"/>
      <c r="Q101" s="133"/>
      <c r="R101" s="133"/>
      <c r="S101" s="133"/>
      <c r="T101" s="133"/>
      <c r="U101" s="133"/>
      <c r="V101" s="133"/>
      <c r="W101" s="133"/>
      <c r="X101" s="133"/>
      <c r="Y101" s="133"/>
      <c r="Z101" s="133"/>
      <c r="AA101" s="133"/>
      <c r="AB101" s="133"/>
    </row>
    <row r="102" spans="1:28" x14ac:dyDescent="0.25">
      <c r="A102" s="133"/>
      <c r="B102" s="133"/>
      <c r="C102" s="133"/>
      <c r="D102" s="133"/>
      <c r="E102" s="133"/>
      <c r="F102" s="133"/>
      <c r="G102" s="133"/>
      <c r="H102" s="133"/>
      <c r="I102" s="133"/>
      <c r="J102" s="133"/>
      <c r="K102" s="133"/>
      <c r="L102" s="133"/>
      <c r="M102" s="133"/>
      <c r="N102" s="133"/>
      <c r="O102" s="133"/>
      <c r="P102" s="133"/>
      <c r="Q102" s="133"/>
      <c r="R102" s="133"/>
      <c r="S102" s="133"/>
      <c r="T102" s="133"/>
      <c r="U102" s="133"/>
      <c r="V102" s="133"/>
      <c r="W102" s="133"/>
      <c r="X102" s="133"/>
      <c r="Y102" s="133"/>
      <c r="Z102" s="133"/>
      <c r="AA102" s="133"/>
      <c r="AB102" s="133"/>
    </row>
    <row r="103" spans="1:28" x14ac:dyDescent="0.25">
      <c r="A103" s="133"/>
      <c r="B103" s="133"/>
      <c r="C103" s="133"/>
      <c r="D103" s="133"/>
      <c r="E103" s="133"/>
      <c r="F103" s="133"/>
      <c r="G103" s="133"/>
      <c r="H103" s="133"/>
      <c r="I103" s="133"/>
      <c r="J103" s="133"/>
      <c r="K103" s="133"/>
      <c r="L103" s="133"/>
      <c r="M103" s="133"/>
      <c r="N103" s="133"/>
      <c r="O103" s="133"/>
      <c r="P103" s="133"/>
      <c r="Q103" s="133"/>
      <c r="R103" s="133"/>
      <c r="S103" s="133"/>
      <c r="T103" s="133"/>
      <c r="U103" s="133"/>
      <c r="V103" s="133"/>
      <c r="W103" s="133"/>
      <c r="X103" s="133"/>
      <c r="Y103" s="133"/>
      <c r="Z103" s="133"/>
      <c r="AA103" s="133"/>
      <c r="AB103" s="133"/>
    </row>
    <row r="104" spans="1:28" x14ac:dyDescent="0.25">
      <c r="A104" s="133"/>
      <c r="B104" s="133"/>
      <c r="C104" s="133"/>
      <c r="D104" s="133"/>
      <c r="E104" s="133"/>
      <c r="F104" s="133"/>
      <c r="G104" s="133"/>
      <c r="H104" s="133"/>
      <c r="I104" s="133"/>
      <c r="J104" s="133"/>
      <c r="K104" s="133"/>
      <c r="L104" s="133"/>
      <c r="M104" s="133"/>
      <c r="N104" s="133"/>
      <c r="O104" s="133"/>
      <c r="P104" s="133"/>
      <c r="Q104" s="133"/>
      <c r="R104" s="133"/>
      <c r="S104" s="133"/>
      <c r="T104" s="133"/>
      <c r="U104" s="133"/>
      <c r="V104" s="133"/>
      <c r="W104" s="133"/>
      <c r="X104" s="133"/>
      <c r="Y104" s="133"/>
      <c r="Z104" s="133"/>
      <c r="AA104" s="133"/>
      <c r="AB104" s="133"/>
    </row>
    <row r="105" spans="1:28" x14ac:dyDescent="0.25">
      <c r="A105" s="133"/>
      <c r="B105" s="133"/>
      <c r="C105" s="133"/>
      <c r="D105" s="133"/>
      <c r="E105" s="133"/>
      <c r="F105" s="133"/>
      <c r="G105" s="133"/>
      <c r="H105" s="133"/>
      <c r="I105" s="133"/>
      <c r="J105" s="133"/>
      <c r="K105" s="133"/>
      <c r="L105" s="133"/>
      <c r="M105" s="133"/>
      <c r="N105" s="133"/>
      <c r="O105" s="133"/>
      <c r="P105" s="133"/>
      <c r="Q105" s="133"/>
      <c r="R105" s="133"/>
      <c r="S105" s="133"/>
      <c r="T105" s="133"/>
      <c r="U105" s="133"/>
      <c r="V105" s="133"/>
      <c r="W105" s="133"/>
      <c r="X105" s="133"/>
      <c r="Y105" s="133"/>
      <c r="Z105" s="133"/>
      <c r="AA105" s="133"/>
      <c r="AB105" s="133"/>
    </row>
    <row r="106" spans="1:28" x14ac:dyDescent="0.25">
      <c r="A106" s="133"/>
      <c r="B106" s="133"/>
      <c r="C106" s="133"/>
      <c r="D106" s="133"/>
      <c r="E106" s="133"/>
      <c r="F106" s="133"/>
      <c r="G106" s="133"/>
      <c r="H106" s="133"/>
      <c r="I106" s="133"/>
      <c r="J106" s="133"/>
      <c r="K106" s="133"/>
      <c r="L106" s="133"/>
      <c r="M106" s="133"/>
      <c r="N106" s="133"/>
      <c r="O106" s="133"/>
      <c r="P106" s="133"/>
      <c r="Q106" s="133"/>
      <c r="R106" s="133"/>
      <c r="S106" s="133"/>
      <c r="T106" s="133"/>
      <c r="U106" s="133"/>
      <c r="V106" s="133"/>
      <c r="W106" s="133"/>
      <c r="X106" s="133"/>
      <c r="Y106" s="133"/>
      <c r="Z106" s="133"/>
      <c r="AA106" s="133"/>
      <c r="AB106" s="133"/>
    </row>
    <row r="107" spans="1:28" x14ac:dyDescent="0.25">
      <c r="A107" s="133"/>
      <c r="B107" s="133"/>
      <c r="C107" s="133"/>
      <c r="D107" s="133"/>
      <c r="E107" s="133"/>
      <c r="F107" s="133"/>
      <c r="G107" s="133"/>
      <c r="H107" s="133"/>
      <c r="I107" s="133"/>
      <c r="J107" s="133"/>
      <c r="K107" s="133"/>
      <c r="L107" s="133"/>
      <c r="M107" s="133"/>
      <c r="N107" s="133"/>
      <c r="O107" s="133"/>
      <c r="P107" s="133"/>
      <c r="Q107" s="133"/>
      <c r="R107" s="133"/>
      <c r="S107" s="133"/>
      <c r="T107" s="133"/>
      <c r="U107" s="133"/>
      <c r="V107" s="133"/>
      <c r="W107" s="133"/>
      <c r="X107" s="133"/>
      <c r="Y107" s="133"/>
      <c r="Z107" s="133"/>
      <c r="AA107" s="133"/>
      <c r="AB107" s="133"/>
    </row>
    <row r="108" spans="1:28" x14ac:dyDescent="0.25">
      <c r="A108" s="133"/>
      <c r="B108" s="133"/>
      <c r="C108" s="133"/>
      <c r="D108" s="133"/>
      <c r="E108" s="133"/>
      <c r="F108" s="133"/>
      <c r="G108" s="133"/>
      <c r="H108" s="133"/>
      <c r="I108" s="133"/>
      <c r="J108" s="133"/>
      <c r="K108" s="133"/>
      <c r="L108" s="133"/>
      <c r="M108" s="133"/>
      <c r="N108" s="133"/>
      <c r="O108" s="133"/>
      <c r="P108" s="133"/>
      <c r="Q108" s="133"/>
      <c r="R108" s="133"/>
      <c r="S108" s="133"/>
      <c r="T108" s="133"/>
      <c r="U108" s="133"/>
      <c r="V108" s="133"/>
      <c r="W108" s="133"/>
      <c r="X108" s="133"/>
      <c r="Y108" s="133"/>
      <c r="Z108" s="133"/>
      <c r="AA108" s="133"/>
      <c r="AB108" s="133"/>
    </row>
    <row r="109" spans="1:28" x14ac:dyDescent="0.25">
      <c r="A109" s="133"/>
      <c r="B109" s="133"/>
      <c r="C109" s="133"/>
      <c r="D109" s="133"/>
      <c r="E109" s="133"/>
      <c r="F109" s="133"/>
      <c r="G109" s="133"/>
      <c r="H109" s="133"/>
      <c r="I109" s="133"/>
      <c r="J109" s="133"/>
      <c r="K109" s="133"/>
      <c r="L109" s="133"/>
      <c r="M109" s="133"/>
      <c r="N109" s="133"/>
      <c r="O109" s="133"/>
      <c r="P109" s="133"/>
      <c r="Q109" s="133"/>
      <c r="R109" s="133"/>
      <c r="S109" s="133"/>
      <c r="T109" s="133"/>
      <c r="U109" s="133"/>
      <c r="V109" s="133"/>
      <c r="W109" s="133"/>
      <c r="X109" s="133"/>
      <c r="Y109" s="133"/>
      <c r="Z109" s="133"/>
      <c r="AA109" s="133"/>
      <c r="AB109" s="133"/>
    </row>
    <row r="110" spans="1:28" x14ac:dyDescent="0.25">
      <c r="A110" s="133"/>
      <c r="B110" s="133"/>
      <c r="C110" s="133"/>
      <c r="D110" s="133"/>
      <c r="E110" s="133"/>
      <c r="F110" s="133"/>
      <c r="G110" s="133"/>
      <c r="H110" s="133"/>
      <c r="I110" s="133"/>
      <c r="J110" s="133"/>
      <c r="K110" s="133"/>
      <c r="L110" s="133"/>
      <c r="M110" s="133"/>
      <c r="N110" s="133"/>
      <c r="O110" s="133"/>
      <c r="P110" s="133"/>
      <c r="Q110" s="133"/>
      <c r="R110" s="133"/>
      <c r="S110" s="133"/>
      <c r="T110" s="133"/>
      <c r="U110" s="133"/>
      <c r="V110" s="133"/>
      <c r="W110" s="133"/>
      <c r="X110" s="133"/>
      <c r="Y110" s="133"/>
      <c r="Z110" s="133"/>
      <c r="AA110" s="133"/>
      <c r="AB110" s="133"/>
    </row>
    <row r="111" spans="1:28" x14ac:dyDescent="0.25">
      <c r="A111" s="133"/>
      <c r="B111" s="133"/>
      <c r="C111" s="133"/>
      <c r="D111" s="133"/>
      <c r="E111" s="133"/>
      <c r="F111" s="133"/>
      <c r="G111" s="133"/>
      <c r="H111" s="133"/>
      <c r="I111" s="133"/>
      <c r="J111" s="133"/>
      <c r="K111" s="133"/>
      <c r="L111" s="133"/>
      <c r="M111" s="133"/>
      <c r="N111" s="133"/>
      <c r="O111" s="133"/>
      <c r="P111" s="133"/>
      <c r="Q111" s="133"/>
      <c r="R111" s="133"/>
      <c r="S111" s="133"/>
      <c r="T111" s="133"/>
      <c r="U111" s="133"/>
      <c r="V111" s="133"/>
      <c r="W111" s="133"/>
      <c r="X111" s="133"/>
      <c r="Y111" s="133"/>
      <c r="Z111" s="133"/>
      <c r="AA111" s="133"/>
      <c r="AB111" s="133"/>
    </row>
    <row r="112" spans="1:28" x14ac:dyDescent="0.25">
      <c r="A112" s="133"/>
      <c r="B112" s="133"/>
      <c r="C112" s="133"/>
      <c r="D112" s="133"/>
      <c r="E112" s="133"/>
      <c r="F112" s="133"/>
      <c r="G112" s="133"/>
      <c r="H112" s="133"/>
      <c r="I112" s="133"/>
      <c r="J112" s="133"/>
      <c r="K112" s="133"/>
      <c r="L112" s="133"/>
      <c r="M112" s="133"/>
      <c r="N112" s="133"/>
      <c r="O112" s="133"/>
      <c r="P112" s="133"/>
      <c r="Q112" s="133"/>
      <c r="R112" s="133"/>
      <c r="S112" s="133"/>
      <c r="T112" s="133"/>
      <c r="U112" s="133"/>
      <c r="V112" s="133"/>
      <c r="W112" s="133"/>
      <c r="X112" s="133"/>
      <c r="Y112" s="133"/>
      <c r="Z112" s="133"/>
      <c r="AA112" s="133"/>
      <c r="AB112" s="133"/>
    </row>
    <row r="113" spans="1:28" x14ac:dyDescent="0.25">
      <c r="A113" s="133"/>
      <c r="B113" s="133"/>
      <c r="C113" s="133"/>
      <c r="D113" s="133"/>
      <c r="E113" s="133"/>
      <c r="F113" s="133"/>
      <c r="G113" s="133"/>
      <c r="H113" s="133"/>
      <c r="I113" s="133"/>
      <c r="J113" s="133"/>
      <c r="K113" s="133"/>
      <c r="L113" s="133"/>
      <c r="M113" s="133"/>
      <c r="N113" s="133"/>
      <c r="O113" s="133"/>
      <c r="P113" s="133"/>
      <c r="Q113" s="133"/>
      <c r="R113" s="133"/>
      <c r="S113" s="133"/>
      <c r="T113" s="133"/>
      <c r="U113" s="133"/>
      <c r="V113" s="133"/>
      <c r="W113" s="133"/>
      <c r="X113" s="133"/>
      <c r="Y113" s="133"/>
      <c r="Z113" s="133"/>
      <c r="AA113" s="133"/>
      <c r="AB113" s="133"/>
    </row>
    <row r="114" spans="1:28" x14ac:dyDescent="0.25">
      <c r="A114" s="133"/>
      <c r="B114" s="133"/>
      <c r="C114" s="133"/>
      <c r="D114" s="133"/>
      <c r="E114" s="133"/>
      <c r="F114" s="133"/>
      <c r="G114" s="133"/>
      <c r="H114" s="133"/>
      <c r="I114" s="133"/>
      <c r="J114" s="133"/>
      <c r="K114" s="133"/>
      <c r="L114" s="133"/>
      <c r="M114" s="133"/>
      <c r="N114" s="133"/>
      <c r="O114" s="133"/>
      <c r="P114" s="133"/>
      <c r="Q114" s="133"/>
      <c r="R114" s="133"/>
      <c r="S114" s="133"/>
      <c r="T114" s="133"/>
      <c r="U114" s="133"/>
      <c r="V114" s="133"/>
      <c r="W114" s="133"/>
      <c r="X114" s="133"/>
      <c r="Y114" s="133"/>
      <c r="Z114" s="133"/>
      <c r="AA114" s="133"/>
      <c r="AB114" s="133"/>
    </row>
    <row r="115" spans="1:28" x14ac:dyDescent="0.25">
      <c r="A115" s="133"/>
      <c r="B115" s="133"/>
      <c r="C115" s="133"/>
      <c r="D115" s="133"/>
      <c r="E115" s="133"/>
      <c r="F115" s="133"/>
      <c r="G115" s="133"/>
      <c r="H115" s="133"/>
      <c r="I115" s="133"/>
      <c r="J115" s="133"/>
      <c r="K115" s="133"/>
      <c r="L115" s="133"/>
      <c r="M115" s="133"/>
      <c r="N115" s="133"/>
      <c r="O115" s="133"/>
      <c r="P115" s="133"/>
      <c r="Q115" s="133"/>
      <c r="R115" s="133"/>
      <c r="S115" s="133"/>
      <c r="T115" s="133"/>
      <c r="U115" s="133"/>
      <c r="V115" s="133"/>
      <c r="W115" s="133"/>
      <c r="X115" s="133"/>
      <c r="Y115" s="133"/>
      <c r="Z115" s="133"/>
      <c r="AA115" s="133"/>
      <c r="AB115" s="133"/>
    </row>
    <row r="116" spans="1:28" x14ac:dyDescent="0.25">
      <c r="A116" s="133"/>
      <c r="B116" s="133"/>
      <c r="C116" s="133"/>
      <c r="D116" s="133"/>
      <c r="E116" s="133"/>
      <c r="F116" s="133"/>
      <c r="G116" s="133"/>
      <c r="H116" s="133"/>
      <c r="I116" s="133"/>
      <c r="J116" s="133"/>
      <c r="K116" s="133"/>
      <c r="L116" s="133"/>
      <c r="M116" s="133"/>
      <c r="N116" s="133"/>
      <c r="O116" s="133"/>
      <c r="P116" s="133"/>
      <c r="Q116" s="133"/>
      <c r="R116" s="133"/>
      <c r="S116" s="133"/>
      <c r="T116" s="133"/>
      <c r="U116" s="133"/>
      <c r="V116" s="133"/>
      <c r="W116" s="133"/>
      <c r="X116" s="133"/>
      <c r="Y116" s="133"/>
      <c r="Z116" s="133"/>
      <c r="AA116" s="133"/>
      <c r="AB116" s="133"/>
    </row>
    <row r="117" spans="1:28" x14ac:dyDescent="0.25">
      <c r="A117" s="133"/>
      <c r="B117" s="133"/>
      <c r="C117" s="133"/>
      <c r="D117" s="133"/>
      <c r="E117" s="133"/>
      <c r="F117" s="133"/>
      <c r="G117" s="133"/>
      <c r="H117" s="133"/>
      <c r="I117" s="133"/>
      <c r="J117" s="133"/>
      <c r="K117" s="133"/>
      <c r="L117" s="133"/>
      <c r="M117" s="133"/>
      <c r="N117" s="133"/>
      <c r="O117" s="133"/>
      <c r="P117" s="133"/>
      <c r="Q117" s="133"/>
      <c r="R117" s="133"/>
      <c r="S117" s="133"/>
      <c r="T117" s="133"/>
      <c r="U117" s="133"/>
      <c r="V117" s="133"/>
      <c r="W117" s="133"/>
      <c r="X117" s="133"/>
      <c r="Y117" s="133"/>
      <c r="Z117" s="133"/>
      <c r="AA117" s="133"/>
      <c r="AB117" s="133"/>
    </row>
    <row r="118" spans="1:28" x14ac:dyDescent="0.25">
      <c r="A118" s="133"/>
      <c r="B118" s="133"/>
      <c r="C118" s="133"/>
      <c r="D118" s="133"/>
      <c r="E118" s="133"/>
      <c r="F118" s="133"/>
      <c r="G118" s="133"/>
      <c r="H118" s="133"/>
      <c r="I118" s="133"/>
      <c r="J118" s="133"/>
      <c r="K118" s="133"/>
      <c r="L118" s="133"/>
      <c r="M118" s="133"/>
      <c r="N118" s="133"/>
      <c r="O118" s="133"/>
      <c r="P118" s="133"/>
      <c r="Q118" s="133"/>
      <c r="R118" s="133"/>
      <c r="S118" s="133"/>
      <c r="T118" s="133"/>
      <c r="U118" s="133"/>
      <c r="V118" s="133"/>
      <c r="W118" s="133"/>
      <c r="X118" s="133"/>
      <c r="Y118" s="133"/>
      <c r="Z118" s="133"/>
      <c r="AA118" s="133"/>
      <c r="AB118" s="133"/>
    </row>
    <row r="119" spans="1:28" x14ac:dyDescent="0.25">
      <c r="A119" s="133"/>
      <c r="B119" s="133"/>
      <c r="C119" s="133"/>
      <c r="D119" s="133"/>
      <c r="E119" s="133"/>
      <c r="F119" s="133"/>
      <c r="G119" s="133"/>
      <c r="H119" s="133"/>
      <c r="I119" s="133"/>
      <c r="J119" s="133"/>
      <c r="K119" s="133"/>
      <c r="L119" s="133"/>
      <c r="M119" s="133"/>
      <c r="N119" s="133"/>
      <c r="O119" s="133"/>
      <c r="P119" s="133"/>
      <c r="Q119" s="133"/>
      <c r="R119" s="133"/>
      <c r="S119" s="133"/>
      <c r="T119" s="133"/>
      <c r="U119" s="133"/>
      <c r="V119" s="133"/>
      <c r="W119" s="133"/>
      <c r="X119" s="133"/>
      <c r="Y119" s="133"/>
      <c r="Z119" s="133"/>
      <c r="AA119" s="133"/>
      <c r="AB119" s="133"/>
    </row>
    <row r="120" spans="1:28" x14ac:dyDescent="0.25">
      <c r="A120" s="133"/>
      <c r="B120" s="133"/>
      <c r="C120" s="133"/>
      <c r="D120" s="133"/>
      <c r="E120" s="133"/>
      <c r="F120" s="133"/>
      <c r="G120" s="133"/>
      <c r="H120" s="133"/>
      <c r="I120" s="133"/>
      <c r="J120" s="133"/>
      <c r="K120" s="133"/>
      <c r="L120" s="133"/>
      <c r="M120" s="133"/>
      <c r="N120" s="133"/>
      <c r="O120" s="133"/>
      <c r="P120" s="133"/>
      <c r="Q120" s="133"/>
      <c r="R120" s="133"/>
      <c r="S120" s="133"/>
      <c r="T120" s="133"/>
      <c r="U120" s="133"/>
      <c r="V120" s="133"/>
      <c r="W120" s="133"/>
      <c r="X120" s="133"/>
      <c r="Y120" s="133"/>
      <c r="Z120" s="133"/>
      <c r="AA120" s="133"/>
      <c r="AB120" s="133"/>
    </row>
    <row r="121" spans="1:28" x14ac:dyDescent="0.25">
      <c r="A121" s="133"/>
      <c r="B121" s="133"/>
      <c r="C121" s="133"/>
      <c r="D121" s="133"/>
      <c r="E121" s="133"/>
      <c r="F121" s="133"/>
      <c r="G121" s="133"/>
      <c r="H121" s="133"/>
      <c r="I121" s="133"/>
      <c r="J121" s="133"/>
      <c r="K121" s="133"/>
      <c r="L121" s="133"/>
      <c r="M121" s="133"/>
      <c r="N121" s="133"/>
      <c r="O121" s="133"/>
      <c r="P121" s="133"/>
      <c r="Q121" s="133"/>
      <c r="R121" s="133"/>
      <c r="S121" s="133"/>
      <c r="T121" s="133"/>
      <c r="U121" s="133"/>
      <c r="V121" s="133"/>
      <c r="W121" s="133"/>
      <c r="X121" s="133"/>
      <c r="Y121" s="133"/>
      <c r="Z121" s="133"/>
      <c r="AA121" s="133"/>
      <c r="AB121" s="133"/>
    </row>
    <row r="122" spans="1:28" x14ac:dyDescent="0.25">
      <c r="A122" s="133"/>
      <c r="B122" s="133"/>
      <c r="C122" s="133"/>
      <c r="D122" s="133"/>
      <c r="E122" s="133"/>
      <c r="F122" s="133"/>
      <c r="G122" s="133"/>
      <c r="H122" s="133"/>
      <c r="I122" s="133"/>
      <c r="J122" s="133"/>
      <c r="K122" s="133"/>
      <c r="L122" s="133"/>
      <c r="M122" s="133"/>
      <c r="N122" s="133"/>
      <c r="O122" s="133"/>
      <c r="P122" s="133"/>
      <c r="Q122" s="133"/>
      <c r="R122" s="133"/>
      <c r="S122" s="133"/>
      <c r="T122" s="133"/>
      <c r="U122" s="133"/>
      <c r="V122" s="133"/>
      <c r="W122" s="133"/>
      <c r="X122" s="133"/>
      <c r="Y122" s="133"/>
      <c r="Z122" s="133"/>
      <c r="AA122" s="133"/>
      <c r="AB122" s="133"/>
    </row>
    <row r="123" spans="1:28" x14ac:dyDescent="0.25">
      <c r="A123" s="133"/>
      <c r="B123" s="133"/>
      <c r="C123" s="133"/>
      <c r="D123" s="133"/>
      <c r="E123" s="133"/>
      <c r="F123" s="133"/>
      <c r="G123" s="133"/>
      <c r="H123" s="133"/>
      <c r="I123" s="133"/>
      <c r="J123" s="133"/>
      <c r="K123" s="133"/>
      <c r="L123" s="133"/>
      <c r="M123" s="133"/>
      <c r="N123" s="133"/>
      <c r="O123" s="133"/>
      <c r="P123" s="133"/>
      <c r="Q123" s="133"/>
      <c r="R123" s="133"/>
      <c r="S123" s="133"/>
      <c r="T123" s="133"/>
      <c r="U123" s="133"/>
      <c r="V123" s="133"/>
      <c r="W123" s="133"/>
      <c r="X123" s="133"/>
      <c r="Y123" s="133"/>
      <c r="Z123" s="133"/>
      <c r="AA123" s="133"/>
      <c r="AB123" s="133"/>
    </row>
    <row r="124" spans="1:28" x14ac:dyDescent="0.25">
      <c r="A124" s="133"/>
      <c r="B124" s="133"/>
      <c r="C124" s="133"/>
      <c r="D124" s="133"/>
      <c r="E124" s="133"/>
      <c r="F124" s="133"/>
      <c r="G124" s="133"/>
      <c r="H124" s="133"/>
      <c r="I124" s="133"/>
      <c r="J124" s="133"/>
      <c r="K124" s="133"/>
      <c r="L124" s="133"/>
      <c r="M124" s="133"/>
      <c r="N124" s="133"/>
      <c r="O124" s="133"/>
      <c r="P124" s="133"/>
      <c r="Q124" s="133"/>
      <c r="R124" s="133"/>
      <c r="S124" s="133"/>
      <c r="T124" s="133"/>
      <c r="U124" s="133"/>
      <c r="V124" s="133"/>
      <c r="W124" s="133"/>
      <c r="X124" s="133"/>
      <c r="Y124" s="133"/>
      <c r="Z124" s="133"/>
      <c r="AA124" s="133"/>
      <c r="AB124" s="133"/>
    </row>
    <row r="125" spans="1:28" x14ac:dyDescent="0.25">
      <c r="A125" s="133"/>
      <c r="B125" s="133"/>
      <c r="C125" s="133"/>
      <c r="D125" s="133"/>
      <c r="E125" s="133"/>
      <c r="F125" s="133"/>
      <c r="G125" s="133"/>
      <c r="H125" s="133"/>
      <c r="I125" s="133"/>
      <c r="J125" s="133"/>
      <c r="K125" s="133"/>
      <c r="L125" s="133"/>
      <c r="M125" s="133"/>
      <c r="N125" s="133"/>
      <c r="O125" s="133"/>
      <c r="P125" s="133"/>
      <c r="Q125" s="133"/>
      <c r="R125" s="133"/>
      <c r="S125" s="133"/>
      <c r="T125" s="133"/>
      <c r="U125" s="133"/>
      <c r="V125" s="133"/>
      <c r="W125" s="133"/>
      <c r="X125" s="133"/>
      <c r="Y125" s="133"/>
      <c r="Z125" s="133"/>
      <c r="AA125" s="133"/>
      <c r="AB125" s="133"/>
    </row>
    <row r="126" spans="1:28" x14ac:dyDescent="0.25">
      <c r="A126" s="133"/>
      <c r="B126" s="133"/>
      <c r="C126" s="133"/>
      <c r="D126" s="133"/>
      <c r="E126" s="133"/>
      <c r="F126" s="133"/>
      <c r="G126" s="133"/>
      <c r="H126" s="133"/>
      <c r="I126" s="133"/>
      <c r="J126" s="133"/>
      <c r="K126" s="133"/>
      <c r="L126" s="133"/>
      <c r="M126" s="133"/>
      <c r="N126" s="133"/>
      <c r="O126" s="133"/>
      <c r="P126" s="133"/>
      <c r="Q126" s="133"/>
      <c r="R126" s="133"/>
      <c r="S126" s="133"/>
      <c r="T126" s="133"/>
      <c r="U126" s="133"/>
      <c r="V126" s="133"/>
      <c r="W126" s="133"/>
      <c r="X126" s="133"/>
      <c r="Y126" s="133"/>
      <c r="Z126" s="133"/>
      <c r="AA126" s="133"/>
      <c r="AB126" s="133"/>
    </row>
    <row r="127" spans="1:28" x14ac:dyDescent="0.25">
      <c r="A127" s="133"/>
      <c r="B127" s="133"/>
      <c r="C127" s="133"/>
      <c r="D127" s="133"/>
      <c r="E127" s="133"/>
      <c r="F127" s="133"/>
      <c r="G127" s="133"/>
      <c r="H127" s="133"/>
      <c r="I127" s="133"/>
      <c r="J127" s="133"/>
      <c r="K127" s="133"/>
      <c r="L127" s="133"/>
      <c r="M127" s="133"/>
      <c r="N127" s="133"/>
      <c r="O127" s="133"/>
      <c r="P127" s="133"/>
      <c r="Q127" s="133"/>
      <c r="R127" s="133"/>
      <c r="S127" s="133"/>
      <c r="T127" s="133"/>
      <c r="U127" s="133"/>
      <c r="V127" s="133"/>
      <c r="W127" s="133"/>
      <c r="X127" s="133"/>
      <c r="Y127" s="133"/>
      <c r="Z127" s="133"/>
      <c r="AA127" s="133"/>
      <c r="AB127" s="133"/>
    </row>
    <row r="128" spans="1:28" x14ac:dyDescent="0.25">
      <c r="A128" s="133"/>
      <c r="B128" s="133"/>
      <c r="C128" s="133"/>
      <c r="D128" s="133"/>
      <c r="E128" s="133"/>
      <c r="F128" s="133"/>
      <c r="G128" s="133"/>
      <c r="H128" s="133"/>
      <c r="I128" s="133"/>
      <c r="J128" s="133"/>
      <c r="K128" s="133"/>
      <c r="L128" s="133"/>
      <c r="M128" s="133"/>
      <c r="N128" s="133"/>
      <c r="O128" s="133"/>
      <c r="P128" s="133"/>
      <c r="Q128" s="133"/>
      <c r="R128" s="133"/>
      <c r="S128" s="133"/>
      <c r="T128" s="133"/>
      <c r="U128" s="133"/>
      <c r="V128" s="133"/>
      <c r="W128" s="133"/>
      <c r="X128" s="133"/>
      <c r="Y128" s="133"/>
      <c r="Z128" s="133"/>
      <c r="AA128" s="133"/>
      <c r="AB128" s="133"/>
    </row>
    <row r="129" spans="1:28" x14ac:dyDescent="0.25">
      <c r="A129" s="133"/>
      <c r="B129" s="133"/>
      <c r="C129" s="133"/>
      <c r="D129" s="133"/>
      <c r="E129" s="133"/>
      <c r="F129" s="133"/>
      <c r="G129" s="133"/>
      <c r="H129" s="133"/>
      <c r="I129" s="133"/>
      <c r="J129" s="133"/>
      <c r="K129" s="133"/>
      <c r="L129" s="133"/>
      <c r="M129" s="133"/>
      <c r="N129" s="133"/>
      <c r="O129" s="133"/>
      <c r="P129" s="133"/>
      <c r="Q129" s="133"/>
      <c r="R129" s="133"/>
      <c r="S129" s="133"/>
      <c r="T129" s="133"/>
      <c r="U129" s="133"/>
      <c r="V129" s="133"/>
      <c r="W129" s="133"/>
      <c r="X129" s="133"/>
      <c r="Y129" s="133"/>
      <c r="Z129" s="133"/>
      <c r="AA129" s="133"/>
      <c r="AB129" s="133"/>
    </row>
    <row r="130" spans="1:28" x14ac:dyDescent="0.25">
      <c r="A130" s="133"/>
      <c r="B130" s="133"/>
      <c r="C130" s="133"/>
      <c r="D130" s="133"/>
      <c r="E130" s="133"/>
      <c r="F130" s="133"/>
      <c r="G130" s="133"/>
      <c r="H130" s="133"/>
      <c r="I130" s="133"/>
      <c r="J130" s="133"/>
      <c r="K130" s="133"/>
      <c r="L130" s="133"/>
      <c r="M130" s="133"/>
      <c r="N130" s="133"/>
      <c r="O130" s="133"/>
      <c r="P130" s="133"/>
      <c r="Q130" s="133"/>
      <c r="R130" s="133"/>
      <c r="S130" s="133"/>
      <c r="T130" s="133"/>
      <c r="U130" s="133"/>
      <c r="V130" s="133"/>
      <c r="W130" s="133"/>
      <c r="X130" s="133"/>
      <c r="Y130" s="133"/>
      <c r="Z130" s="133"/>
      <c r="AA130" s="133"/>
      <c r="AB130" s="133"/>
    </row>
    <row r="131" spans="1:28" x14ac:dyDescent="0.25">
      <c r="A131" s="133"/>
      <c r="B131" s="133"/>
      <c r="C131" s="133"/>
      <c r="D131" s="133"/>
      <c r="E131" s="133"/>
      <c r="F131" s="133"/>
      <c r="G131" s="133"/>
      <c r="H131" s="133"/>
      <c r="I131" s="133"/>
      <c r="J131" s="133"/>
      <c r="K131" s="133"/>
      <c r="L131" s="133"/>
      <c r="M131" s="133"/>
      <c r="N131" s="133"/>
      <c r="O131" s="133"/>
      <c r="P131" s="133"/>
      <c r="Q131" s="133"/>
      <c r="R131" s="133"/>
      <c r="S131" s="133"/>
      <c r="T131" s="133"/>
      <c r="U131" s="133"/>
      <c r="V131" s="133"/>
      <c r="W131" s="133"/>
      <c r="X131" s="133"/>
      <c r="Y131" s="133"/>
      <c r="Z131" s="133"/>
      <c r="AA131" s="133"/>
      <c r="AB131" s="133"/>
    </row>
    <row r="132" spans="1:28" x14ac:dyDescent="0.25">
      <c r="A132" s="133"/>
      <c r="B132" s="133"/>
      <c r="C132" s="133"/>
      <c r="D132" s="133"/>
      <c r="E132" s="133"/>
      <c r="F132" s="133"/>
      <c r="G132" s="133"/>
      <c r="H132" s="133"/>
      <c r="I132" s="133"/>
      <c r="J132" s="133"/>
      <c r="K132" s="133"/>
      <c r="L132" s="133"/>
      <c r="M132" s="133"/>
      <c r="N132" s="133"/>
      <c r="O132" s="133"/>
      <c r="P132" s="133"/>
      <c r="Q132" s="133"/>
      <c r="R132" s="133"/>
      <c r="S132" s="133"/>
      <c r="T132" s="133"/>
      <c r="U132" s="133"/>
      <c r="V132" s="133"/>
      <c r="W132" s="133"/>
      <c r="X132" s="133"/>
      <c r="Y132" s="133"/>
      <c r="Z132" s="133"/>
      <c r="AA132" s="133"/>
      <c r="AB132" s="133"/>
    </row>
    <row r="133" spans="1:28" x14ac:dyDescent="0.25">
      <c r="A133" s="133"/>
      <c r="B133" s="133"/>
      <c r="C133" s="133"/>
      <c r="D133" s="133"/>
      <c r="E133" s="133"/>
      <c r="F133" s="133"/>
      <c r="G133" s="133"/>
      <c r="H133" s="133"/>
      <c r="I133" s="133"/>
      <c r="J133" s="133"/>
      <c r="K133" s="133"/>
      <c r="L133" s="133"/>
      <c r="M133" s="133"/>
      <c r="N133" s="133"/>
      <c r="O133" s="133"/>
      <c r="P133" s="133"/>
      <c r="Q133" s="133"/>
      <c r="R133" s="133"/>
      <c r="S133" s="133"/>
      <c r="T133" s="133"/>
      <c r="U133" s="133"/>
      <c r="V133" s="133"/>
      <c r="W133" s="133"/>
      <c r="X133" s="133"/>
      <c r="Y133" s="133"/>
      <c r="Z133" s="133"/>
      <c r="AA133" s="133"/>
      <c r="AB133" s="133"/>
    </row>
    <row r="134" spans="1:28" x14ac:dyDescent="0.25">
      <c r="A134" s="133"/>
      <c r="B134" s="133"/>
      <c r="C134" s="133"/>
      <c r="D134" s="133"/>
      <c r="E134" s="133"/>
      <c r="F134" s="133"/>
      <c r="G134" s="133"/>
      <c r="H134" s="133"/>
      <c r="I134" s="133"/>
      <c r="J134" s="133"/>
      <c r="K134" s="133"/>
      <c r="L134" s="133"/>
      <c r="M134" s="133"/>
      <c r="N134" s="133"/>
      <c r="O134" s="133"/>
      <c r="P134" s="133"/>
      <c r="Q134" s="133"/>
      <c r="R134" s="133"/>
      <c r="S134" s="133"/>
      <c r="T134" s="133"/>
      <c r="U134" s="133"/>
      <c r="V134" s="133"/>
      <c r="W134" s="133"/>
      <c r="X134" s="133"/>
      <c r="Y134" s="133"/>
      <c r="Z134" s="133"/>
      <c r="AA134" s="133"/>
      <c r="AB134" s="133"/>
    </row>
    <row r="135" spans="1:28" x14ac:dyDescent="0.25">
      <c r="A135" s="133"/>
      <c r="B135" s="133"/>
      <c r="C135" s="133"/>
      <c r="D135" s="133"/>
      <c r="E135" s="133"/>
      <c r="F135" s="133"/>
      <c r="G135" s="133"/>
      <c r="H135" s="133"/>
      <c r="I135" s="133"/>
      <c r="J135" s="133"/>
      <c r="K135" s="133"/>
      <c r="L135" s="133"/>
      <c r="M135" s="133"/>
      <c r="N135" s="133"/>
      <c r="O135" s="133"/>
      <c r="P135" s="133"/>
      <c r="Q135" s="133"/>
      <c r="R135" s="133"/>
      <c r="S135" s="133"/>
      <c r="T135" s="133"/>
      <c r="U135" s="133"/>
      <c r="V135" s="133"/>
      <c r="W135" s="133"/>
      <c r="X135" s="133"/>
      <c r="Y135" s="133"/>
      <c r="Z135" s="133"/>
      <c r="AA135" s="133"/>
      <c r="AB135" s="133"/>
    </row>
    <row r="136" spans="1:28" x14ac:dyDescent="0.25">
      <c r="A136" s="133"/>
      <c r="B136" s="133"/>
      <c r="C136" s="133"/>
      <c r="D136" s="133"/>
      <c r="E136" s="133"/>
      <c r="F136" s="133"/>
      <c r="G136" s="133"/>
      <c r="H136" s="133"/>
      <c r="I136" s="133"/>
      <c r="J136" s="133"/>
      <c r="K136" s="133"/>
      <c r="L136" s="133"/>
      <c r="M136" s="133"/>
      <c r="N136" s="133"/>
      <c r="O136" s="133"/>
      <c r="P136" s="133"/>
      <c r="Q136" s="133"/>
      <c r="R136" s="133"/>
      <c r="S136" s="133"/>
      <c r="T136" s="133"/>
      <c r="U136" s="133"/>
      <c r="V136" s="133"/>
      <c r="W136" s="133"/>
      <c r="X136" s="133"/>
      <c r="Y136" s="133"/>
      <c r="Z136" s="133"/>
      <c r="AA136" s="133"/>
      <c r="AB136" s="133"/>
    </row>
    <row r="137" spans="1:28" x14ac:dyDescent="0.25">
      <c r="A137" s="133"/>
      <c r="B137" s="133"/>
      <c r="C137" s="133"/>
      <c r="D137" s="133"/>
      <c r="E137" s="133"/>
      <c r="F137" s="133"/>
      <c r="G137" s="133"/>
      <c r="H137" s="133"/>
      <c r="I137" s="133"/>
      <c r="J137" s="133"/>
      <c r="K137" s="133"/>
      <c r="L137" s="133"/>
      <c r="M137" s="133"/>
      <c r="N137" s="133"/>
      <c r="O137" s="133"/>
      <c r="P137" s="133"/>
      <c r="Q137" s="133"/>
      <c r="R137" s="133"/>
      <c r="S137" s="133"/>
      <c r="T137" s="133"/>
      <c r="U137" s="133"/>
      <c r="V137" s="133"/>
      <c r="W137" s="133"/>
      <c r="X137" s="133"/>
      <c r="Y137" s="133"/>
      <c r="Z137" s="133"/>
      <c r="AA137" s="133"/>
      <c r="AB137" s="133"/>
    </row>
    <row r="138" spans="1:28" x14ac:dyDescent="0.25">
      <c r="A138" s="133"/>
      <c r="B138" s="133"/>
      <c r="C138" s="133"/>
      <c r="D138" s="133"/>
      <c r="E138" s="133"/>
      <c r="F138" s="133"/>
      <c r="G138" s="133"/>
      <c r="H138" s="133"/>
      <c r="I138" s="133"/>
      <c r="J138" s="133"/>
      <c r="K138" s="133"/>
      <c r="L138" s="133"/>
      <c r="M138" s="133"/>
      <c r="N138" s="133"/>
      <c r="O138" s="133"/>
      <c r="P138" s="133"/>
      <c r="Q138" s="133"/>
      <c r="R138" s="133"/>
      <c r="S138" s="133"/>
      <c r="T138" s="133"/>
      <c r="U138" s="133"/>
      <c r="V138" s="133"/>
      <c r="W138" s="133"/>
      <c r="X138" s="133"/>
      <c r="Y138" s="133"/>
      <c r="Z138" s="133"/>
      <c r="AA138" s="133"/>
      <c r="AB138" s="133"/>
    </row>
    <row r="139" spans="1:28" x14ac:dyDescent="0.25">
      <c r="A139" s="133"/>
      <c r="B139" s="133"/>
      <c r="C139" s="133"/>
      <c r="D139" s="133"/>
      <c r="E139" s="133"/>
      <c r="F139" s="133"/>
      <c r="G139" s="133"/>
      <c r="H139" s="133"/>
      <c r="I139" s="133"/>
      <c r="J139" s="133"/>
      <c r="K139" s="133"/>
      <c r="L139" s="133"/>
      <c r="M139" s="133"/>
      <c r="N139" s="133"/>
      <c r="O139" s="133"/>
      <c r="P139" s="133"/>
      <c r="Q139" s="133"/>
      <c r="R139" s="133"/>
      <c r="S139" s="133"/>
      <c r="T139" s="133"/>
      <c r="U139" s="133"/>
      <c r="V139" s="133"/>
      <c r="W139" s="133"/>
      <c r="X139" s="133"/>
      <c r="Y139" s="133"/>
      <c r="Z139" s="133"/>
      <c r="AA139" s="133"/>
      <c r="AB139" s="133"/>
    </row>
    <row r="140" spans="1:28" x14ac:dyDescent="0.25">
      <c r="A140" s="133"/>
      <c r="B140" s="133"/>
      <c r="C140" s="133"/>
      <c r="D140" s="133"/>
      <c r="E140" s="133"/>
      <c r="F140" s="133"/>
      <c r="G140" s="133"/>
      <c r="H140" s="133"/>
      <c r="I140" s="133"/>
      <c r="J140" s="133"/>
      <c r="K140" s="133"/>
      <c r="L140" s="133"/>
      <c r="M140" s="133"/>
      <c r="N140" s="133"/>
      <c r="O140" s="133"/>
      <c r="P140" s="133"/>
      <c r="Q140" s="133"/>
      <c r="R140" s="133"/>
      <c r="S140" s="133"/>
      <c r="T140" s="133"/>
      <c r="U140" s="133"/>
      <c r="V140" s="133"/>
      <c r="W140" s="133"/>
      <c r="X140" s="133"/>
      <c r="Y140" s="133"/>
      <c r="Z140" s="133"/>
      <c r="AA140" s="133"/>
      <c r="AB140" s="133"/>
    </row>
    <row r="141" spans="1:28" x14ac:dyDescent="0.25">
      <c r="A141" s="133"/>
      <c r="B141" s="133"/>
      <c r="C141" s="133"/>
      <c r="D141" s="133"/>
      <c r="E141" s="133"/>
      <c r="F141" s="133"/>
      <c r="G141" s="133"/>
      <c r="H141" s="133"/>
      <c r="I141" s="133"/>
      <c r="J141" s="133"/>
      <c r="K141" s="133"/>
      <c r="L141" s="133"/>
      <c r="M141" s="133"/>
      <c r="N141" s="133"/>
      <c r="O141" s="133"/>
      <c r="P141" s="133"/>
      <c r="Q141" s="133"/>
      <c r="R141" s="133"/>
      <c r="S141" s="133"/>
      <c r="T141" s="133"/>
      <c r="U141" s="133"/>
      <c r="V141" s="133"/>
      <c r="W141" s="133"/>
      <c r="X141" s="133"/>
      <c r="Y141" s="133"/>
      <c r="Z141" s="133"/>
      <c r="AA141" s="133"/>
      <c r="AB141" s="133"/>
    </row>
    <row r="142" spans="1:28" x14ac:dyDescent="0.25">
      <c r="A142" s="133"/>
      <c r="B142" s="133"/>
      <c r="C142" s="133"/>
      <c r="D142" s="133"/>
      <c r="E142" s="133"/>
      <c r="F142" s="133"/>
      <c r="G142" s="133"/>
      <c r="H142" s="133"/>
      <c r="I142" s="133"/>
      <c r="J142" s="133"/>
      <c r="K142" s="133"/>
      <c r="L142" s="133"/>
      <c r="M142" s="133"/>
      <c r="N142" s="133"/>
      <c r="O142" s="133"/>
      <c r="P142" s="133"/>
      <c r="Q142" s="133"/>
      <c r="R142" s="133"/>
      <c r="S142" s="133"/>
      <c r="T142" s="133"/>
      <c r="U142" s="133"/>
      <c r="V142" s="133"/>
      <c r="W142" s="133"/>
      <c r="X142" s="133"/>
      <c r="Y142" s="133"/>
      <c r="Z142" s="133"/>
      <c r="AA142" s="133"/>
      <c r="AB142" s="133"/>
    </row>
    <row r="143" spans="1:28" x14ac:dyDescent="0.25">
      <c r="A143" s="133"/>
      <c r="B143" s="133"/>
      <c r="C143" s="133"/>
      <c r="D143" s="133"/>
      <c r="E143" s="133"/>
      <c r="F143" s="133"/>
      <c r="G143" s="133"/>
      <c r="H143" s="133"/>
      <c r="I143" s="133"/>
      <c r="J143" s="133"/>
      <c r="K143" s="133"/>
      <c r="L143" s="133"/>
      <c r="M143" s="133"/>
      <c r="N143" s="133"/>
      <c r="O143" s="133"/>
      <c r="P143" s="133"/>
      <c r="Q143" s="133"/>
      <c r="R143" s="133"/>
      <c r="S143" s="133"/>
      <c r="T143" s="133"/>
      <c r="U143" s="133"/>
      <c r="V143" s="133"/>
      <c r="W143" s="133"/>
      <c r="X143" s="133"/>
      <c r="Y143" s="133"/>
      <c r="Z143" s="133"/>
      <c r="AA143" s="133"/>
      <c r="AB143" s="133"/>
    </row>
    <row r="144" spans="1:28" x14ac:dyDescent="0.25">
      <c r="A144" s="133"/>
      <c r="B144" s="133"/>
      <c r="C144" s="133"/>
      <c r="D144" s="133"/>
      <c r="E144" s="133"/>
      <c r="F144" s="133"/>
      <c r="G144" s="133"/>
      <c r="H144" s="133"/>
      <c r="I144" s="133"/>
      <c r="J144" s="133"/>
      <c r="K144" s="133"/>
      <c r="L144" s="133"/>
      <c r="M144" s="133"/>
      <c r="N144" s="133"/>
      <c r="O144" s="133"/>
      <c r="P144" s="133"/>
      <c r="Q144" s="133"/>
      <c r="R144" s="133"/>
      <c r="S144" s="133"/>
      <c r="T144" s="133"/>
      <c r="U144" s="133"/>
      <c r="V144" s="133"/>
      <c r="W144" s="133"/>
      <c r="X144" s="133"/>
      <c r="Y144" s="133"/>
      <c r="Z144" s="133"/>
      <c r="AA144" s="133"/>
      <c r="AB144" s="133"/>
    </row>
    <row r="145" spans="1:28" x14ac:dyDescent="0.25">
      <c r="A145" s="133"/>
      <c r="B145" s="133"/>
      <c r="C145" s="133"/>
      <c r="D145" s="133"/>
      <c r="E145" s="133"/>
      <c r="F145" s="133"/>
      <c r="G145" s="133"/>
      <c r="H145" s="133"/>
      <c r="I145" s="133"/>
      <c r="J145" s="133"/>
      <c r="K145" s="133"/>
      <c r="L145" s="133"/>
      <c r="M145" s="133"/>
      <c r="N145" s="133"/>
      <c r="O145" s="133"/>
      <c r="P145" s="133"/>
      <c r="Q145" s="133"/>
      <c r="R145" s="133"/>
      <c r="S145" s="133"/>
      <c r="T145" s="133"/>
      <c r="U145" s="133"/>
      <c r="V145" s="133"/>
      <c r="W145" s="133"/>
      <c r="X145" s="133"/>
      <c r="Y145" s="133"/>
      <c r="Z145" s="133"/>
      <c r="AA145" s="133"/>
      <c r="AB145" s="133"/>
    </row>
    <row r="146" spans="1:28" x14ac:dyDescent="0.25">
      <c r="A146" s="133"/>
      <c r="B146" s="133"/>
      <c r="C146" s="133"/>
      <c r="D146" s="133"/>
      <c r="E146" s="133"/>
      <c r="F146" s="133"/>
      <c r="G146" s="133"/>
      <c r="H146" s="133"/>
      <c r="I146" s="133"/>
      <c r="J146" s="133"/>
      <c r="K146" s="133"/>
      <c r="L146" s="133"/>
      <c r="M146" s="133"/>
      <c r="N146" s="133"/>
      <c r="O146" s="133"/>
      <c r="P146" s="133"/>
      <c r="Q146" s="133"/>
      <c r="R146" s="133"/>
      <c r="S146" s="133"/>
      <c r="T146" s="133"/>
      <c r="U146" s="133"/>
      <c r="V146" s="133"/>
      <c r="W146" s="133"/>
      <c r="X146" s="133"/>
      <c r="Y146" s="133"/>
      <c r="Z146" s="133"/>
      <c r="AA146" s="133"/>
      <c r="AB146" s="133"/>
    </row>
    <row r="147" spans="1:28" x14ac:dyDescent="0.25">
      <c r="A147" s="133"/>
      <c r="B147" s="133"/>
      <c r="C147" s="133"/>
      <c r="D147" s="133"/>
      <c r="E147" s="133"/>
      <c r="F147" s="133"/>
      <c r="G147" s="133"/>
      <c r="H147" s="133"/>
      <c r="I147" s="133"/>
      <c r="J147" s="133"/>
      <c r="K147" s="133"/>
      <c r="L147" s="133"/>
      <c r="M147" s="133"/>
      <c r="N147" s="133"/>
      <c r="O147" s="133"/>
      <c r="P147" s="133"/>
      <c r="Q147" s="133"/>
      <c r="R147" s="133"/>
      <c r="S147" s="133"/>
      <c r="T147" s="133"/>
      <c r="U147" s="133"/>
      <c r="V147" s="133"/>
      <c r="W147" s="133"/>
      <c r="X147" s="133"/>
      <c r="Y147" s="133"/>
      <c r="Z147" s="133"/>
      <c r="AA147" s="133"/>
      <c r="AB147" s="133"/>
    </row>
    <row r="148" spans="1:28" x14ac:dyDescent="0.25">
      <c r="A148" s="133"/>
      <c r="B148" s="133"/>
      <c r="C148" s="133"/>
      <c r="D148" s="133"/>
      <c r="E148" s="133"/>
      <c r="F148" s="133"/>
      <c r="G148" s="133"/>
      <c r="H148" s="133"/>
      <c r="I148" s="133"/>
      <c r="J148" s="133"/>
      <c r="K148" s="133"/>
      <c r="L148" s="133"/>
      <c r="M148" s="133"/>
      <c r="N148" s="133"/>
      <c r="O148" s="133"/>
      <c r="P148" s="133"/>
      <c r="Q148" s="133"/>
      <c r="R148" s="133"/>
      <c r="S148" s="133"/>
      <c r="T148" s="133"/>
      <c r="U148" s="133"/>
      <c r="V148" s="133"/>
      <c r="W148" s="133"/>
      <c r="X148" s="133"/>
      <c r="Y148" s="133"/>
      <c r="Z148" s="133"/>
      <c r="AA148" s="133"/>
      <c r="AB148" s="133"/>
    </row>
    <row r="149" spans="1:28" x14ac:dyDescent="0.25">
      <c r="A149" s="133"/>
      <c r="B149" s="133"/>
      <c r="C149" s="133"/>
      <c r="D149" s="133"/>
      <c r="E149" s="133"/>
      <c r="F149" s="133"/>
      <c r="G149" s="133"/>
      <c r="H149" s="133"/>
      <c r="I149" s="133"/>
      <c r="J149" s="133"/>
      <c r="K149" s="133"/>
      <c r="L149" s="133"/>
      <c r="M149" s="133"/>
      <c r="N149" s="133"/>
      <c r="O149" s="133"/>
      <c r="P149" s="133"/>
      <c r="Q149" s="133"/>
      <c r="R149" s="133"/>
      <c r="S149" s="133"/>
      <c r="T149" s="133"/>
      <c r="U149" s="133"/>
      <c r="V149" s="133"/>
      <c r="W149" s="133"/>
      <c r="X149" s="133"/>
      <c r="Y149" s="133"/>
      <c r="Z149" s="133"/>
      <c r="AA149" s="133"/>
      <c r="AB149" s="133"/>
    </row>
    <row r="150" spans="1:28" x14ac:dyDescent="0.25">
      <c r="A150" s="133"/>
      <c r="B150" s="133"/>
      <c r="C150" s="133"/>
      <c r="D150" s="133"/>
      <c r="E150" s="133"/>
      <c r="F150" s="133"/>
      <c r="G150" s="133"/>
      <c r="H150" s="133"/>
      <c r="I150" s="133"/>
      <c r="J150" s="133"/>
      <c r="K150" s="133"/>
      <c r="L150" s="133"/>
      <c r="M150" s="133"/>
      <c r="N150" s="133"/>
      <c r="O150" s="133"/>
      <c r="P150" s="133"/>
      <c r="Q150" s="133"/>
      <c r="R150" s="133"/>
      <c r="S150" s="133"/>
      <c r="T150" s="133"/>
      <c r="U150" s="133"/>
      <c r="V150" s="133"/>
      <c r="W150" s="133"/>
      <c r="X150" s="133"/>
      <c r="Y150" s="133"/>
      <c r="Z150" s="133"/>
      <c r="AA150" s="133"/>
      <c r="AB150" s="133"/>
    </row>
    <row r="151" spans="1:28" x14ac:dyDescent="0.25">
      <c r="A151" s="133"/>
      <c r="B151" s="133"/>
      <c r="C151" s="133"/>
      <c r="D151" s="133"/>
      <c r="E151" s="133"/>
      <c r="F151" s="133"/>
      <c r="G151" s="133"/>
      <c r="H151" s="133"/>
      <c r="I151" s="133"/>
      <c r="J151" s="133"/>
      <c r="K151" s="133"/>
      <c r="L151" s="133"/>
      <c r="M151" s="133"/>
      <c r="N151" s="133"/>
      <c r="O151" s="133"/>
      <c r="P151" s="133"/>
      <c r="Q151" s="133"/>
      <c r="R151" s="133"/>
      <c r="S151" s="133"/>
      <c r="T151" s="133"/>
      <c r="U151" s="133"/>
      <c r="V151" s="133"/>
      <c r="W151" s="133"/>
      <c r="X151" s="133"/>
      <c r="Y151" s="133"/>
      <c r="Z151" s="133"/>
      <c r="AA151" s="133"/>
      <c r="AB151" s="133"/>
    </row>
    <row r="152" spans="1:28" x14ac:dyDescent="0.25">
      <c r="A152" s="133"/>
      <c r="B152" s="133"/>
      <c r="C152" s="133"/>
      <c r="D152" s="133"/>
      <c r="E152" s="133"/>
      <c r="F152" s="133"/>
      <c r="G152" s="133"/>
      <c r="H152" s="133"/>
      <c r="I152" s="133"/>
      <c r="J152" s="133"/>
      <c r="K152" s="133"/>
      <c r="L152" s="133"/>
      <c r="M152" s="133"/>
      <c r="N152" s="133"/>
      <c r="O152" s="133"/>
      <c r="P152" s="133"/>
      <c r="Q152" s="133"/>
      <c r="R152" s="133"/>
      <c r="S152" s="133"/>
      <c r="T152" s="133"/>
      <c r="U152" s="133"/>
      <c r="V152" s="133"/>
      <c r="W152" s="133"/>
      <c r="X152" s="133"/>
      <c r="Y152" s="133"/>
      <c r="Z152" s="133"/>
      <c r="AA152" s="133"/>
      <c r="AB152" s="133"/>
    </row>
    <row r="153" spans="1:28" x14ac:dyDescent="0.25">
      <c r="A153" s="133"/>
      <c r="B153" s="133"/>
      <c r="C153" s="133"/>
      <c r="D153" s="133"/>
      <c r="E153" s="133"/>
      <c r="F153" s="133"/>
      <c r="G153" s="133"/>
      <c r="H153" s="133"/>
      <c r="I153" s="133"/>
      <c r="J153" s="133"/>
      <c r="K153" s="133"/>
      <c r="L153" s="133"/>
      <c r="M153" s="133"/>
      <c r="N153" s="133"/>
      <c r="O153" s="133"/>
      <c r="P153" s="133"/>
      <c r="Q153" s="133"/>
      <c r="R153" s="133"/>
      <c r="S153" s="133"/>
      <c r="T153" s="133"/>
      <c r="U153" s="133"/>
      <c r="V153" s="133"/>
      <c r="W153" s="133"/>
      <c r="X153" s="133"/>
      <c r="Y153" s="133"/>
      <c r="Z153" s="133"/>
      <c r="AA153" s="133"/>
      <c r="AB153" s="133"/>
    </row>
    <row r="154" spans="1:28" x14ac:dyDescent="0.25">
      <c r="A154" s="133"/>
      <c r="B154" s="133"/>
      <c r="C154" s="133"/>
      <c r="D154" s="133"/>
      <c r="E154" s="133"/>
      <c r="F154" s="133"/>
      <c r="G154" s="133"/>
      <c r="H154" s="133"/>
      <c r="I154" s="133"/>
      <c r="J154" s="133"/>
      <c r="K154" s="133"/>
      <c r="L154" s="133"/>
      <c r="M154" s="133"/>
      <c r="N154" s="133"/>
      <c r="O154" s="133"/>
      <c r="P154" s="133"/>
      <c r="Q154" s="133"/>
      <c r="R154" s="133"/>
      <c r="S154" s="133"/>
      <c r="T154" s="133"/>
      <c r="U154" s="133"/>
      <c r="V154" s="133"/>
      <c r="W154" s="133"/>
      <c r="X154" s="133"/>
      <c r="Y154" s="133"/>
      <c r="Z154" s="133"/>
      <c r="AA154" s="133"/>
      <c r="AB154" s="133"/>
    </row>
    <row r="155" spans="1:28" x14ac:dyDescent="0.25">
      <c r="A155" s="133"/>
      <c r="B155" s="133"/>
      <c r="C155" s="133"/>
      <c r="D155" s="133"/>
      <c r="E155" s="133"/>
      <c r="F155" s="133"/>
      <c r="G155" s="133"/>
      <c r="H155" s="133"/>
      <c r="I155" s="133"/>
      <c r="J155" s="133"/>
      <c r="K155" s="133"/>
      <c r="L155" s="133"/>
      <c r="M155" s="133"/>
      <c r="N155" s="133"/>
      <c r="O155" s="133"/>
      <c r="P155" s="133"/>
      <c r="Q155" s="133"/>
      <c r="R155" s="133"/>
      <c r="S155" s="133"/>
      <c r="T155" s="133"/>
      <c r="U155" s="133"/>
      <c r="V155" s="133"/>
      <c r="W155" s="133"/>
      <c r="X155" s="133"/>
      <c r="Y155" s="133"/>
      <c r="Z155" s="133"/>
      <c r="AA155" s="133"/>
      <c r="AB155" s="133"/>
    </row>
    <row r="156" spans="1:28" x14ac:dyDescent="0.25">
      <c r="A156" s="133"/>
      <c r="B156" s="133"/>
      <c r="C156" s="133"/>
      <c r="D156" s="133"/>
      <c r="E156" s="133"/>
      <c r="F156" s="133"/>
      <c r="G156" s="133"/>
      <c r="H156" s="133"/>
      <c r="I156" s="133"/>
      <c r="J156" s="133"/>
      <c r="K156" s="133"/>
      <c r="L156" s="133"/>
      <c r="M156" s="133"/>
      <c r="N156" s="133"/>
      <c r="O156" s="133"/>
      <c r="P156" s="133"/>
      <c r="Q156" s="133"/>
      <c r="R156" s="133"/>
      <c r="S156" s="133"/>
      <c r="T156" s="133"/>
      <c r="U156" s="133"/>
      <c r="V156" s="133"/>
      <c r="W156" s="133"/>
      <c r="X156" s="133"/>
      <c r="Y156" s="133"/>
      <c r="Z156" s="133"/>
      <c r="AA156" s="133"/>
      <c r="AB156" s="133"/>
    </row>
    <row r="157" spans="1:28" x14ac:dyDescent="0.25">
      <c r="A157" s="133"/>
      <c r="B157" s="133"/>
      <c r="C157" s="133"/>
      <c r="D157" s="133"/>
      <c r="E157" s="133"/>
      <c r="F157" s="133"/>
      <c r="G157" s="133"/>
      <c r="H157" s="133"/>
      <c r="I157" s="133"/>
      <c r="J157" s="133"/>
      <c r="K157" s="133"/>
      <c r="L157" s="133"/>
      <c r="M157" s="133"/>
      <c r="N157" s="133"/>
      <c r="O157" s="133"/>
      <c r="P157" s="133"/>
      <c r="Q157" s="133"/>
      <c r="R157" s="133"/>
      <c r="S157" s="133"/>
      <c r="T157" s="133"/>
      <c r="U157" s="133"/>
      <c r="V157" s="133"/>
      <c r="W157" s="133"/>
      <c r="X157" s="133"/>
      <c r="Y157" s="133"/>
      <c r="Z157" s="133"/>
      <c r="AA157" s="133"/>
      <c r="AB157" s="133"/>
    </row>
    <row r="158" spans="1:28" x14ac:dyDescent="0.25">
      <c r="A158" s="133"/>
      <c r="B158" s="133"/>
      <c r="C158" s="133"/>
      <c r="D158" s="133"/>
      <c r="E158" s="133"/>
      <c r="F158" s="133"/>
      <c r="G158" s="133"/>
      <c r="H158" s="133"/>
      <c r="I158" s="133"/>
      <c r="J158" s="133"/>
      <c r="K158" s="133"/>
      <c r="L158" s="133"/>
      <c r="M158" s="133"/>
      <c r="N158" s="133"/>
      <c r="O158" s="133"/>
      <c r="P158" s="133"/>
      <c r="Q158" s="133"/>
      <c r="R158" s="133"/>
      <c r="S158" s="133"/>
      <c r="T158" s="133"/>
      <c r="U158" s="133"/>
      <c r="V158" s="133"/>
      <c r="W158" s="133"/>
      <c r="X158" s="133"/>
      <c r="Y158" s="133"/>
      <c r="Z158" s="133"/>
      <c r="AA158" s="133"/>
      <c r="AB158" s="133"/>
    </row>
    <row r="159" spans="1:28" x14ac:dyDescent="0.25">
      <c r="A159" s="133"/>
      <c r="B159" s="133"/>
      <c r="C159" s="133"/>
      <c r="D159" s="133"/>
      <c r="E159" s="133"/>
      <c r="F159" s="133"/>
      <c r="G159" s="133"/>
      <c r="H159" s="133"/>
      <c r="I159" s="133"/>
      <c r="J159" s="133"/>
      <c r="K159" s="133"/>
      <c r="L159" s="133"/>
      <c r="M159" s="133"/>
      <c r="N159" s="133"/>
      <c r="O159" s="133"/>
      <c r="P159" s="133"/>
      <c r="Q159" s="133"/>
      <c r="R159" s="133"/>
      <c r="S159" s="133"/>
      <c r="T159" s="133"/>
      <c r="U159" s="133"/>
      <c r="V159" s="133"/>
      <c r="W159" s="133"/>
      <c r="X159" s="133"/>
      <c r="Y159" s="133"/>
      <c r="Z159" s="133"/>
      <c r="AA159" s="133"/>
      <c r="AB159" s="133"/>
    </row>
    <row r="160" spans="1:28" x14ac:dyDescent="0.25">
      <c r="A160" s="133"/>
      <c r="B160" s="133"/>
      <c r="C160" s="133"/>
      <c r="D160" s="133"/>
      <c r="E160" s="133"/>
      <c r="F160" s="133"/>
      <c r="G160" s="133"/>
      <c r="H160" s="133"/>
      <c r="I160" s="133"/>
      <c r="J160" s="133"/>
      <c r="K160" s="133"/>
      <c r="L160" s="133"/>
      <c r="M160" s="133"/>
      <c r="N160" s="133"/>
      <c r="O160" s="133"/>
      <c r="P160" s="133"/>
      <c r="Q160" s="133"/>
      <c r="R160" s="133"/>
      <c r="S160" s="133"/>
      <c r="T160" s="133"/>
      <c r="U160" s="133"/>
      <c r="V160" s="133"/>
      <c r="W160" s="133"/>
      <c r="X160" s="133"/>
      <c r="Y160" s="133"/>
      <c r="Z160" s="133"/>
      <c r="AA160" s="133"/>
      <c r="AB160" s="133"/>
    </row>
    <row r="161" spans="1:28" x14ac:dyDescent="0.25">
      <c r="A161" s="133"/>
      <c r="B161" s="133"/>
      <c r="C161" s="133"/>
      <c r="D161" s="133"/>
      <c r="E161" s="133"/>
      <c r="F161" s="133"/>
      <c r="G161" s="133"/>
      <c r="H161" s="133"/>
      <c r="I161" s="133"/>
      <c r="J161" s="133"/>
      <c r="K161" s="133"/>
      <c r="L161" s="133"/>
      <c r="M161" s="133"/>
      <c r="N161" s="133"/>
      <c r="O161" s="133"/>
      <c r="P161" s="133"/>
      <c r="Q161" s="133"/>
      <c r="R161" s="133"/>
      <c r="S161" s="133"/>
      <c r="T161" s="133"/>
      <c r="U161" s="133"/>
      <c r="V161" s="133"/>
      <c r="W161" s="133"/>
      <c r="X161" s="133"/>
      <c r="Y161" s="133"/>
      <c r="Z161" s="133"/>
      <c r="AA161" s="133"/>
      <c r="AB161" s="133"/>
    </row>
    <row r="162" spans="1:28" x14ac:dyDescent="0.25">
      <c r="A162" s="133"/>
      <c r="B162" s="133"/>
      <c r="C162" s="133"/>
      <c r="D162" s="133"/>
      <c r="E162" s="133"/>
      <c r="F162" s="133"/>
      <c r="G162" s="133"/>
      <c r="H162" s="133"/>
      <c r="I162" s="133"/>
      <c r="J162" s="133"/>
      <c r="K162" s="133"/>
      <c r="L162" s="133"/>
      <c r="M162" s="133"/>
      <c r="N162" s="133"/>
      <c r="O162" s="133"/>
      <c r="P162" s="133"/>
      <c r="Q162" s="133"/>
      <c r="R162" s="133"/>
      <c r="S162" s="133"/>
      <c r="T162" s="133"/>
      <c r="U162" s="133"/>
      <c r="V162" s="133"/>
      <c r="W162" s="133"/>
      <c r="X162" s="133"/>
      <c r="Y162" s="133"/>
      <c r="Z162" s="133"/>
      <c r="AA162" s="133"/>
      <c r="AB162" s="133"/>
    </row>
    <row r="163" spans="1:28" x14ac:dyDescent="0.25">
      <c r="A163" s="133"/>
      <c r="B163" s="133"/>
      <c r="C163" s="133"/>
      <c r="D163" s="133"/>
      <c r="E163" s="133"/>
      <c r="F163" s="133"/>
      <c r="G163" s="133"/>
      <c r="H163" s="133"/>
      <c r="I163" s="133"/>
      <c r="J163" s="133"/>
      <c r="K163" s="133"/>
      <c r="L163" s="133"/>
      <c r="M163" s="133"/>
      <c r="N163" s="133"/>
      <c r="O163" s="133"/>
      <c r="P163" s="133"/>
      <c r="Q163" s="133"/>
      <c r="R163" s="133"/>
      <c r="S163" s="133"/>
      <c r="T163" s="133"/>
      <c r="U163" s="133"/>
      <c r="V163" s="133"/>
      <c r="W163" s="133"/>
      <c r="X163" s="133"/>
      <c r="Y163" s="133"/>
      <c r="Z163" s="133"/>
      <c r="AA163" s="133"/>
      <c r="AB163" s="133"/>
    </row>
    <row r="164" spans="1:28" x14ac:dyDescent="0.25">
      <c r="A164" s="133"/>
      <c r="B164" s="133"/>
      <c r="C164" s="133"/>
      <c r="D164" s="133"/>
      <c r="E164" s="133"/>
      <c r="F164" s="133"/>
      <c r="G164" s="133"/>
      <c r="H164" s="133"/>
      <c r="I164" s="133"/>
      <c r="J164" s="133"/>
      <c r="K164" s="133"/>
      <c r="L164" s="133"/>
      <c r="M164" s="133"/>
      <c r="N164" s="133"/>
      <c r="O164" s="133"/>
      <c r="P164" s="133"/>
      <c r="Q164" s="133"/>
      <c r="R164" s="133"/>
      <c r="S164" s="133"/>
      <c r="T164" s="133"/>
      <c r="U164" s="133"/>
      <c r="V164" s="133"/>
      <c r="W164" s="133"/>
      <c r="X164" s="133"/>
      <c r="Y164" s="133"/>
      <c r="Z164" s="133"/>
      <c r="AA164" s="133"/>
      <c r="AB164" s="133"/>
    </row>
    <row r="165" spans="1:28" x14ac:dyDescent="0.25">
      <c r="A165" s="133"/>
      <c r="B165" s="133"/>
      <c r="C165" s="133"/>
      <c r="D165" s="133"/>
      <c r="E165" s="133"/>
      <c r="F165" s="133"/>
      <c r="G165" s="133"/>
      <c r="H165" s="133"/>
      <c r="I165" s="133"/>
      <c r="J165" s="133"/>
      <c r="K165" s="133"/>
      <c r="L165" s="133"/>
      <c r="M165" s="133"/>
      <c r="N165" s="133"/>
      <c r="O165" s="133"/>
      <c r="P165" s="133"/>
      <c r="Q165" s="133"/>
      <c r="R165" s="133"/>
      <c r="S165" s="133"/>
      <c r="T165" s="133"/>
      <c r="U165" s="133"/>
      <c r="V165" s="133"/>
      <c r="W165" s="133"/>
      <c r="X165" s="133"/>
      <c r="Y165" s="133"/>
      <c r="Z165" s="133"/>
      <c r="AA165" s="133"/>
      <c r="AB165" s="133"/>
    </row>
    <row r="166" spans="1:28" x14ac:dyDescent="0.25">
      <c r="A166" s="133"/>
      <c r="B166" s="133"/>
      <c r="C166" s="133"/>
      <c r="D166" s="133"/>
      <c r="E166" s="133"/>
      <c r="F166" s="133"/>
      <c r="G166" s="133"/>
      <c r="H166" s="133"/>
      <c r="I166" s="133"/>
      <c r="J166" s="133"/>
      <c r="K166" s="133"/>
      <c r="L166" s="133"/>
      <c r="M166" s="133"/>
      <c r="N166" s="133"/>
      <c r="O166" s="133"/>
      <c r="P166" s="133"/>
      <c r="Q166" s="133"/>
      <c r="R166" s="133"/>
      <c r="S166" s="133"/>
      <c r="T166" s="133"/>
      <c r="U166" s="133"/>
      <c r="V166" s="133"/>
      <c r="W166" s="133"/>
      <c r="X166" s="133"/>
      <c r="Y166" s="133"/>
      <c r="Z166" s="133"/>
      <c r="AA166" s="133"/>
      <c r="AB166" s="133"/>
    </row>
    <row r="167" spans="1:28" x14ac:dyDescent="0.25">
      <c r="A167" s="133"/>
      <c r="B167" s="133"/>
      <c r="C167" s="133"/>
      <c r="D167" s="133"/>
      <c r="E167" s="133"/>
      <c r="F167" s="133"/>
      <c r="G167" s="133"/>
      <c r="H167" s="133"/>
      <c r="I167" s="133"/>
      <c r="J167" s="133"/>
      <c r="K167" s="133"/>
      <c r="L167" s="133"/>
      <c r="M167" s="133"/>
      <c r="N167" s="133"/>
      <c r="O167" s="133"/>
      <c r="P167" s="133"/>
      <c r="Q167" s="133"/>
      <c r="R167" s="133"/>
      <c r="S167" s="133"/>
      <c r="T167" s="133"/>
      <c r="U167" s="133"/>
      <c r="V167" s="133"/>
      <c r="W167" s="133"/>
      <c r="X167" s="133"/>
      <c r="Y167" s="133"/>
      <c r="Z167" s="133"/>
      <c r="AA167" s="133"/>
      <c r="AB167" s="133"/>
    </row>
    <row r="168" spans="1:28" x14ac:dyDescent="0.25">
      <c r="A168" s="133"/>
      <c r="B168" s="133"/>
      <c r="C168" s="133"/>
      <c r="D168" s="133"/>
      <c r="E168" s="133"/>
      <c r="F168" s="133"/>
      <c r="G168" s="133"/>
      <c r="H168" s="133"/>
      <c r="I168" s="133"/>
      <c r="J168" s="133"/>
      <c r="K168" s="133"/>
      <c r="L168" s="133"/>
      <c r="M168" s="133"/>
      <c r="N168" s="133"/>
      <c r="O168" s="133"/>
      <c r="P168" s="133"/>
      <c r="Q168" s="133"/>
      <c r="R168" s="133"/>
      <c r="S168" s="133"/>
      <c r="T168" s="133"/>
      <c r="U168" s="133"/>
      <c r="V168" s="133"/>
      <c r="W168" s="133"/>
      <c r="X168" s="133"/>
      <c r="Y168" s="133"/>
      <c r="Z168" s="133"/>
      <c r="AA168" s="133"/>
      <c r="AB168" s="133"/>
    </row>
    <row r="169" spans="1:28" x14ac:dyDescent="0.25">
      <c r="A169" s="133"/>
      <c r="B169" s="133"/>
      <c r="C169" s="133"/>
      <c r="D169" s="133"/>
      <c r="E169" s="133"/>
      <c r="F169" s="133"/>
      <c r="G169" s="133"/>
      <c r="H169" s="133"/>
      <c r="I169" s="133"/>
      <c r="J169" s="133"/>
      <c r="K169" s="133"/>
      <c r="L169" s="133"/>
      <c r="M169" s="133"/>
      <c r="N169" s="133"/>
      <c r="O169" s="133"/>
      <c r="P169" s="133"/>
      <c r="Q169" s="133"/>
      <c r="R169" s="133"/>
      <c r="S169" s="133"/>
      <c r="T169" s="133"/>
      <c r="U169" s="133"/>
      <c r="V169" s="133"/>
      <c r="W169" s="133"/>
      <c r="X169" s="133"/>
      <c r="Y169" s="133"/>
      <c r="Z169" s="133"/>
      <c r="AA169" s="133"/>
      <c r="AB169" s="133"/>
    </row>
    <row r="170" spans="1:28" x14ac:dyDescent="0.25">
      <c r="A170" s="133"/>
      <c r="B170" s="133"/>
      <c r="C170" s="133"/>
      <c r="D170" s="133"/>
      <c r="E170" s="133"/>
      <c r="F170" s="133"/>
      <c r="G170" s="133"/>
      <c r="H170" s="133"/>
      <c r="I170" s="133"/>
      <c r="J170" s="133"/>
      <c r="K170" s="133"/>
      <c r="L170" s="133"/>
      <c r="M170" s="133"/>
      <c r="N170" s="133"/>
      <c r="O170" s="133"/>
      <c r="P170" s="133"/>
      <c r="Q170" s="133"/>
      <c r="R170" s="133"/>
      <c r="S170" s="133"/>
      <c r="T170" s="133"/>
      <c r="U170" s="133"/>
      <c r="V170" s="133"/>
      <c r="W170" s="133"/>
      <c r="X170" s="133"/>
      <c r="Y170" s="133"/>
      <c r="Z170" s="133"/>
      <c r="AA170" s="133"/>
      <c r="AB170" s="133"/>
    </row>
    <row r="171" spans="1:28" x14ac:dyDescent="0.25">
      <c r="A171" s="133"/>
      <c r="B171" s="133"/>
      <c r="C171" s="133"/>
      <c r="D171" s="133"/>
      <c r="E171" s="133"/>
      <c r="F171" s="133"/>
      <c r="G171" s="133"/>
      <c r="H171" s="133"/>
      <c r="I171" s="133"/>
      <c r="J171" s="133"/>
      <c r="K171" s="133"/>
      <c r="L171" s="133"/>
      <c r="M171" s="133"/>
      <c r="N171" s="133"/>
      <c r="O171" s="133"/>
      <c r="P171" s="133"/>
      <c r="Q171" s="133"/>
      <c r="R171" s="133"/>
      <c r="S171" s="133"/>
      <c r="T171" s="133"/>
      <c r="U171" s="133"/>
      <c r="V171" s="133"/>
      <c r="W171" s="133"/>
      <c r="X171" s="133"/>
      <c r="Y171" s="133"/>
      <c r="Z171" s="133"/>
      <c r="AA171" s="133"/>
      <c r="AB171" s="133"/>
    </row>
    <row r="172" spans="1:28" x14ac:dyDescent="0.25">
      <c r="A172" s="133"/>
      <c r="B172" s="133"/>
      <c r="C172" s="133"/>
      <c r="D172" s="133"/>
      <c r="E172" s="133"/>
      <c r="F172" s="133"/>
      <c r="G172" s="133"/>
      <c r="H172" s="133"/>
      <c r="I172" s="133"/>
      <c r="J172" s="133"/>
      <c r="K172" s="133"/>
      <c r="L172" s="133"/>
      <c r="M172" s="133"/>
      <c r="N172" s="133"/>
      <c r="O172" s="133"/>
      <c r="P172" s="133"/>
      <c r="Q172" s="133"/>
      <c r="R172" s="133"/>
      <c r="S172" s="133"/>
      <c r="T172" s="133"/>
      <c r="U172" s="133"/>
      <c r="V172" s="133"/>
      <c r="W172" s="133"/>
      <c r="X172" s="133"/>
      <c r="Y172" s="133"/>
      <c r="Z172" s="133"/>
      <c r="AA172" s="133"/>
      <c r="AB172" s="133"/>
    </row>
    <row r="173" spans="1:28" x14ac:dyDescent="0.25">
      <c r="A173" s="133"/>
      <c r="B173" s="133"/>
      <c r="C173" s="133"/>
      <c r="D173" s="133"/>
      <c r="E173" s="133"/>
      <c r="F173" s="133"/>
      <c r="G173" s="133"/>
      <c r="H173" s="133"/>
      <c r="I173" s="133"/>
      <c r="J173" s="133"/>
      <c r="K173" s="133"/>
      <c r="L173" s="133"/>
      <c r="M173" s="133"/>
      <c r="N173" s="133"/>
      <c r="O173" s="133"/>
      <c r="P173" s="133"/>
      <c r="Q173" s="133"/>
      <c r="R173" s="133"/>
      <c r="S173" s="133"/>
      <c r="T173" s="133"/>
      <c r="U173" s="133"/>
      <c r="V173" s="133"/>
      <c r="W173" s="133"/>
      <c r="X173" s="133"/>
      <c r="Y173" s="133"/>
      <c r="Z173" s="133"/>
      <c r="AA173" s="133"/>
      <c r="AB173" s="133"/>
    </row>
    <row r="174" spans="1:28" x14ac:dyDescent="0.25">
      <c r="A174" s="133"/>
      <c r="B174" s="133"/>
      <c r="C174" s="133"/>
      <c r="D174" s="133"/>
      <c r="E174" s="133"/>
      <c r="F174" s="133"/>
      <c r="G174" s="133"/>
      <c r="H174" s="133"/>
      <c r="I174" s="133"/>
      <c r="J174" s="133"/>
      <c r="K174" s="133"/>
      <c r="L174" s="133"/>
      <c r="M174" s="133"/>
      <c r="N174" s="133"/>
      <c r="O174" s="133"/>
      <c r="P174" s="133"/>
      <c r="Q174" s="133"/>
      <c r="R174" s="133"/>
      <c r="S174" s="133"/>
      <c r="T174" s="133"/>
      <c r="U174" s="133"/>
      <c r="V174" s="133"/>
      <c r="W174" s="133"/>
      <c r="X174" s="133"/>
      <c r="Y174" s="133"/>
      <c r="Z174" s="133"/>
      <c r="AA174" s="133"/>
      <c r="AB174" s="133"/>
    </row>
    <row r="175" spans="1:28" x14ac:dyDescent="0.25">
      <c r="A175" s="133"/>
      <c r="B175" s="133"/>
      <c r="C175" s="133"/>
      <c r="D175" s="133"/>
      <c r="E175" s="133"/>
      <c r="F175" s="133"/>
      <c r="G175" s="133"/>
      <c r="H175" s="133"/>
      <c r="I175" s="133"/>
      <c r="J175" s="133"/>
      <c r="K175" s="133"/>
      <c r="L175" s="133"/>
      <c r="M175" s="133"/>
      <c r="N175" s="133"/>
      <c r="O175" s="133"/>
      <c r="P175" s="133"/>
      <c r="Q175" s="133"/>
      <c r="R175" s="133"/>
      <c r="S175" s="133"/>
      <c r="T175" s="133"/>
      <c r="U175" s="133"/>
      <c r="V175" s="133"/>
      <c r="W175" s="133"/>
      <c r="X175" s="133"/>
      <c r="Y175" s="133"/>
      <c r="Z175" s="133"/>
      <c r="AA175" s="133"/>
      <c r="AB175" s="133"/>
    </row>
    <row r="176" spans="1:28" x14ac:dyDescent="0.25">
      <c r="A176" s="133"/>
      <c r="B176" s="133"/>
      <c r="C176" s="133"/>
      <c r="D176" s="133"/>
      <c r="E176" s="133"/>
      <c r="F176" s="133"/>
      <c r="G176" s="133"/>
      <c r="H176" s="133"/>
      <c r="I176" s="133"/>
      <c r="J176" s="133"/>
      <c r="K176" s="133"/>
      <c r="L176" s="133"/>
      <c r="M176" s="133"/>
      <c r="N176" s="133"/>
      <c r="O176" s="133"/>
      <c r="P176" s="133"/>
      <c r="Q176" s="133"/>
      <c r="R176" s="133"/>
      <c r="S176" s="133"/>
      <c r="T176" s="133"/>
      <c r="U176" s="133"/>
      <c r="V176" s="133"/>
      <c r="W176" s="133"/>
      <c r="X176" s="133"/>
      <c r="Y176" s="133"/>
      <c r="Z176" s="133"/>
      <c r="AA176" s="133"/>
      <c r="AB176" s="133"/>
    </row>
    <row r="177" spans="1:28" x14ac:dyDescent="0.25">
      <c r="A177" s="133"/>
      <c r="B177" s="133"/>
      <c r="C177" s="133"/>
      <c r="D177" s="133"/>
      <c r="E177" s="133"/>
      <c r="F177" s="133"/>
      <c r="G177" s="133"/>
      <c r="H177" s="133"/>
      <c r="I177" s="133"/>
      <c r="J177" s="133"/>
      <c r="K177" s="133"/>
      <c r="L177" s="133"/>
      <c r="M177" s="133"/>
      <c r="N177" s="133"/>
      <c r="O177" s="133"/>
      <c r="P177" s="133"/>
      <c r="Q177" s="133"/>
      <c r="R177" s="133"/>
      <c r="S177" s="133"/>
      <c r="T177" s="133"/>
      <c r="U177" s="133"/>
      <c r="V177" s="133"/>
      <c r="W177" s="133"/>
      <c r="X177" s="133"/>
      <c r="Y177" s="133"/>
      <c r="Z177" s="133"/>
      <c r="AA177" s="133"/>
      <c r="AB177" s="133"/>
    </row>
    <row r="178" spans="1:28" x14ac:dyDescent="0.25">
      <c r="A178" s="133"/>
      <c r="B178" s="133"/>
      <c r="C178" s="133"/>
      <c r="D178" s="133"/>
      <c r="E178" s="133"/>
      <c r="F178" s="133"/>
      <c r="G178" s="133"/>
      <c r="H178" s="133"/>
      <c r="I178" s="133"/>
      <c r="J178" s="133"/>
      <c r="K178" s="133"/>
      <c r="L178" s="133"/>
      <c r="M178" s="133"/>
      <c r="N178" s="133"/>
      <c r="O178" s="133"/>
      <c r="P178" s="133"/>
      <c r="Q178" s="133"/>
      <c r="R178" s="133"/>
      <c r="S178" s="133"/>
      <c r="T178" s="133"/>
      <c r="U178" s="133"/>
      <c r="V178" s="133"/>
      <c r="W178" s="133"/>
      <c r="X178" s="133"/>
      <c r="Y178" s="133"/>
      <c r="Z178" s="133"/>
      <c r="AA178" s="133"/>
      <c r="AB178" s="133"/>
    </row>
    <row r="179" spans="1:28" x14ac:dyDescent="0.25">
      <c r="A179" s="133"/>
      <c r="B179" s="133"/>
      <c r="C179" s="133"/>
      <c r="D179" s="133"/>
      <c r="E179" s="133"/>
      <c r="F179" s="133"/>
      <c r="G179" s="133"/>
      <c r="H179" s="133"/>
      <c r="I179" s="133"/>
      <c r="J179" s="133"/>
      <c r="K179" s="133"/>
      <c r="L179" s="133"/>
      <c r="M179" s="133"/>
      <c r="N179" s="133"/>
      <c r="O179" s="133"/>
      <c r="P179" s="133"/>
      <c r="Q179" s="133"/>
      <c r="R179" s="133"/>
      <c r="S179" s="133"/>
      <c r="T179" s="133"/>
      <c r="U179" s="133"/>
      <c r="V179" s="133"/>
      <c r="W179" s="133"/>
      <c r="X179" s="133"/>
      <c r="Y179" s="133"/>
      <c r="Z179" s="133"/>
      <c r="AA179" s="133"/>
      <c r="AB179" s="133"/>
    </row>
    <row r="180" spans="1:28" x14ac:dyDescent="0.25">
      <c r="A180" s="133"/>
      <c r="B180" s="133"/>
      <c r="C180" s="133"/>
      <c r="D180" s="133"/>
      <c r="E180" s="133"/>
      <c r="F180" s="133"/>
      <c r="G180" s="133"/>
      <c r="H180" s="133"/>
      <c r="I180" s="133"/>
      <c r="J180" s="133"/>
      <c r="K180" s="133"/>
      <c r="L180" s="133"/>
      <c r="M180" s="133"/>
      <c r="N180" s="133"/>
      <c r="O180" s="133"/>
      <c r="P180" s="133"/>
      <c r="Q180" s="133"/>
      <c r="R180" s="133"/>
      <c r="S180" s="133"/>
      <c r="T180" s="133"/>
      <c r="U180" s="133"/>
      <c r="V180" s="133"/>
      <c r="W180" s="133"/>
      <c r="X180" s="133"/>
      <c r="Y180" s="133"/>
      <c r="Z180" s="133"/>
      <c r="AA180" s="133"/>
      <c r="AB180" s="133"/>
    </row>
    <row r="181" spans="1:28" x14ac:dyDescent="0.25">
      <c r="A181" s="133"/>
      <c r="B181" s="133"/>
      <c r="C181" s="133"/>
      <c r="D181" s="133"/>
      <c r="E181" s="133"/>
      <c r="F181" s="133"/>
      <c r="G181" s="133"/>
      <c r="H181" s="133"/>
      <c r="I181" s="133"/>
      <c r="J181" s="133"/>
      <c r="K181" s="133"/>
      <c r="L181" s="133"/>
      <c r="M181" s="133"/>
      <c r="N181" s="133"/>
      <c r="O181" s="133"/>
      <c r="P181" s="133"/>
      <c r="Q181" s="133"/>
      <c r="R181" s="133"/>
      <c r="S181" s="133"/>
      <c r="T181" s="133"/>
      <c r="U181" s="133"/>
      <c r="V181" s="133"/>
      <c r="W181" s="133"/>
      <c r="X181" s="133"/>
      <c r="Y181" s="133"/>
      <c r="Z181" s="133"/>
      <c r="AA181" s="133"/>
      <c r="AB181" s="133"/>
    </row>
    <row r="182" spans="1:28" x14ac:dyDescent="0.25">
      <c r="A182" s="133"/>
      <c r="B182" s="133"/>
      <c r="C182" s="133"/>
      <c r="D182" s="133"/>
      <c r="E182" s="133"/>
      <c r="F182" s="133"/>
      <c r="G182" s="133"/>
      <c r="H182" s="133"/>
      <c r="I182" s="133"/>
      <c r="J182" s="133"/>
      <c r="K182" s="133"/>
      <c r="L182" s="133"/>
      <c r="M182" s="133"/>
      <c r="N182" s="133"/>
      <c r="O182" s="133"/>
      <c r="P182" s="133"/>
      <c r="Q182" s="133"/>
      <c r="R182" s="133"/>
      <c r="S182" s="133"/>
      <c r="T182" s="133"/>
      <c r="U182" s="133"/>
      <c r="V182" s="133"/>
      <c r="W182" s="133"/>
      <c r="X182" s="133"/>
      <c r="Y182" s="133"/>
      <c r="Z182" s="133"/>
      <c r="AA182" s="133"/>
      <c r="AB182" s="133"/>
    </row>
    <row r="183" spans="1:28" x14ac:dyDescent="0.25">
      <c r="A183" s="133"/>
      <c r="B183" s="133"/>
      <c r="C183" s="133"/>
      <c r="D183" s="133"/>
      <c r="E183" s="133"/>
      <c r="F183" s="133"/>
      <c r="G183" s="133"/>
      <c r="H183" s="133"/>
      <c r="I183" s="133"/>
      <c r="J183" s="133"/>
      <c r="K183" s="133"/>
      <c r="L183" s="133"/>
      <c r="M183" s="133"/>
      <c r="N183" s="133"/>
      <c r="O183" s="133"/>
      <c r="P183" s="133"/>
      <c r="Q183" s="133"/>
      <c r="R183" s="133"/>
      <c r="S183" s="133"/>
      <c r="T183" s="133"/>
      <c r="U183" s="133"/>
      <c r="V183" s="133"/>
      <c r="W183" s="133"/>
      <c r="X183" s="133"/>
      <c r="Y183" s="133"/>
      <c r="Z183" s="133"/>
      <c r="AA183" s="133"/>
      <c r="AB183" s="133"/>
    </row>
    <row r="184" spans="1:28" x14ac:dyDescent="0.25">
      <c r="A184" s="133"/>
      <c r="B184" s="133"/>
      <c r="C184" s="133"/>
      <c r="D184" s="133"/>
      <c r="E184" s="133"/>
      <c r="F184" s="133"/>
      <c r="G184" s="133"/>
      <c r="H184" s="133"/>
      <c r="I184" s="133"/>
      <c r="J184" s="133"/>
      <c r="K184" s="133"/>
      <c r="L184" s="133"/>
      <c r="M184" s="133"/>
      <c r="N184" s="133"/>
      <c r="O184" s="133"/>
      <c r="P184" s="133"/>
      <c r="Q184" s="133"/>
      <c r="R184" s="133"/>
      <c r="S184" s="133"/>
      <c r="T184" s="133"/>
      <c r="U184" s="133"/>
      <c r="V184" s="133"/>
      <c r="W184" s="133"/>
      <c r="X184" s="133"/>
      <c r="Y184" s="133"/>
      <c r="Z184" s="133"/>
      <c r="AA184" s="133"/>
      <c r="AB184" s="133"/>
    </row>
    <row r="185" spans="1:28" x14ac:dyDescent="0.25">
      <c r="A185" s="133"/>
      <c r="B185" s="133"/>
      <c r="C185" s="133"/>
      <c r="D185" s="133"/>
      <c r="E185" s="133"/>
      <c r="F185" s="133"/>
      <c r="G185" s="133"/>
      <c r="H185" s="133"/>
      <c r="I185" s="133"/>
      <c r="J185" s="133"/>
      <c r="K185" s="133"/>
      <c r="L185" s="133"/>
      <c r="M185" s="133"/>
      <c r="N185" s="133"/>
      <c r="O185" s="133"/>
      <c r="P185" s="133"/>
      <c r="Q185" s="133"/>
      <c r="R185" s="133"/>
      <c r="S185" s="133"/>
      <c r="T185" s="133"/>
      <c r="U185" s="133"/>
      <c r="V185" s="133"/>
      <c r="W185" s="133"/>
      <c r="X185" s="133"/>
      <c r="Y185" s="133"/>
      <c r="Z185" s="133"/>
      <c r="AA185" s="133"/>
      <c r="AB185" s="133"/>
    </row>
    <row r="186" spans="1:28" x14ac:dyDescent="0.25">
      <c r="A186" s="133"/>
      <c r="B186" s="133"/>
      <c r="C186" s="133"/>
      <c r="D186" s="133"/>
      <c r="E186" s="133"/>
      <c r="F186" s="133"/>
      <c r="G186" s="133"/>
      <c r="H186" s="133"/>
      <c r="I186" s="133"/>
      <c r="J186" s="133"/>
      <c r="K186" s="133"/>
      <c r="L186" s="133"/>
      <c r="M186" s="133"/>
      <c r="N186" s="133"/>
      <c r="O186" s="133"/>
      <c r="P186" s="133"/>
      <c r="Q186" s="133"/>
      <c r="R186" s="133"/>
      <c r="S186" s="133"/>
      <c r="T186" s="133"/>
      <c r="U186" s="133"/>
      <c r="V186" s="133"/>
      <c r="W186" s="133"/>
      <c r="X186" s="133"/>
      <c r="Y186" s="133"/>
      <c r="Z186" s="133"/>
      <c r="AA186" s="133"/>
      <c r="AB186" s="133"/>
    </row>
    <row r="187" spans="1:28" x14ac:dyDescent="0.25">
      <c r="A187" s="133"/>
      <c r="B187" s="133"/>
      <c r="C187" s="133"/>
      <c r="D187" s="133"/>
      <c r="E187" s="133"/>
      <c r="F187" s="133"/>
      <c r="G187" s="133"/>
      <c r="H187" s="133"/>
      <c r="I187" s="133"/>
      <c r="J187" s="133"/>
      <c r="K187" s="133"/>
      <c r="L187" s="133"/>
      <c r="M187" s="133"/>
      <c r="N187" s="133"/>
      <c r="O187" s="133"/>
      <c r="P187" s="133"/>
      <c r="Q187" s="133"/>
      <c r="R187" s="133"/>
      <c r="S187" s="133"/>
      <c r="T187" s="133"/>
      <c r="U187" s="133"/>
      <c r="V187" s="133"/>
      <c r="W187" s="133"/>
      <c r="X187" s="133"/>
      <c r="Y187" s="133"/>
      <c r="Z187" s="133"/>
      <c r="AA187" s="133"/>
      <c r="AB187" s="133"/>
    </row>
    <row r="188" spans="1:28" x14ac:dyDescent="0.25">
      <c r="A188" s="133"/>
      <c r="B188" s="133"/>
      <c r="C188" s="133"/>
      <c r="D188" s="133"/>
      <c r="E188" s="133"/>
      <c r="F188" s="133"/>
      <c r="G188" s="133"/>
      <c r="H188" s="133"/>
      <c r="I188" s="133"/>
      <c r="J188" s="133"/>
      <c r="K188" s="133"/>
      <c r="L188" s="133"/>
      <c r="M188" s="133"/>
      <c r="N188" s="133"/>
      <c r="O188" s="133"/>
      <c r="P188" s="133"/>
      <c r="Q188" s="133"/>
      <c r="R188" s="133"/>
      <c r="S188" s="133"/>
      <c r="T188" s="133"/>
      <c r="U188" s="133"/>
      <c r="V188" s="133"/>
      <c r="W188" s="133"/>
      <c r="X188" s="133"/>
      <c r="Y188" s="133"/>
      <c r="Z188" s="133"/>
      <c r="AA188" s="133"/>
      <c r="AB188" s="133"/>
    </row>
    <row r="189" spans="1:28" x14ac:dyDescent="0.25">
      <c r="A189" s="133"/>
      <c r="B189" s="133"/>
      <c r="C189" s="133"/>
      <c r="D189" s="133"/>
      <c r="E189" s="133"/>
      <c r="F189" s="133"/>
      <c r="G189" s="133"/>
      <c r="H189" s="133"/>
      <c r="I189" s="133"/>
      <c r="J189" s="133"/>
      <c r="K189" s="133"/>
      <c r="L189" s="133"/>
      <c r="M189" s="133"/>
      <c r="N189" s="133"/>
      <c r="O189" s="133"/>
      <c r="P189" s="133"/>
      <c r="Q189" s="133"/>
      <c r="R189" s="133"/>
      <c r="S189" s="133"/>
      <c r="T189" s="133"/>
      <c r="U189" s="133"/>
      <c r="V189" s="133"/>
      <c r="W189" s="133"/>
      <c r="X189" s="133"/>
      <c r="Y189" s="133"/>
      <c r="Z189" s="133"/>
      <c r="AA189" s="133"/>
      <c r="AB189" s="133"/>
    </row>
    <row r="190" spans="1:28" x14ac:dyDescent="0.25">
      <c r="A190" s="133"/>
      <c r="B190" s="133"/>
      <c r="C190" s="133"/>
      <c r="D190" s="133"/>
      <c r="E190" s="133"/>
      <c r="F190" s="133"/>
      <c r="G190" s="133"/>
      <c r="H190" s="133"/>
      <c r="I190" s="133"/>
      <c r="J190" s="133"/>
      <c r="K190" s="133"/>
      <c r="L190" s="133"/>
      <c r="M190" s="133"/>
      <c r="N190" s="133"/>
      <c r="O190" s="133"/>
      <c r="P190" s="133"/>
      <c r="Q190" s="133"/>
      <c r="R190" s="133"/>
      <c r="S190" s="133"/>
      <c r="T190" s="133"/>
      <c r="U190" s="133"/>
      <c r="V190" s="133"/>
      <c r="W190" s="133"/>
      <c r="X190" s="133"/>
      <c r="Y190" s="133"/>
      <c r="Z190" s="133"/>
      <c r="AA190" s="133"/>
      <c r="AB190" s="133"/>
    </row>
    <row r="191" spans="1:28" x14ac:dyDescent="0.25">
      <c r="A191" s="133"/>
      <c r="B191" s="133"/>
      <c r="C191" s="133"/>
      <c r="D191" s="133"/>
      <c r="E191" s="133"/>
      <c r="F191" s="133"/>
      <c r="G191" s="133"/>
      <c r="H191" s="133"/>
      <c r="I191" s="133"/>
      <c r="J191" s="133"/>
      <c r="K191" s="133"/>
      <c r="L191" s="133"/>
      <c r="M191" s="133"/>
      <c r="N191" s="133"/>
      <c r="O191" s="133"/>
      <c r="P191" s="133"/>
      <c r="Q191" s="133"/>
      <c r="R191" s="133"/>
      <c r="S191" s="133"/>
      <c r="T191" s="133"/>
      <c r="U191" s="133"/>
      <c r="V191" s="133"/>
      <c r="W191" s="133"/>
      <c r="X191" s="133"/>
      <c r="Y191" s="133"/>
      <c r="Z191" s="133"/>
      <c r="AA191" s="133"/>
      <c r="AB191" s="133"/>
    </row>
    <row r="192" spans="1:28" x14ac:dyDescent="0.25">
      <c r="A192" s="133"/>
      <c r="B192" s="133"/>
      <c r="C192" s="133"/>
      <c r="D192" s="133"/>
      <c r="E192" s="133"/>
      <c r="F192" s="133"/>
      <c r="G192" s="133"/>
      <c r="H192" s="133"/>
      <c r="I192" s="133"/>
      <c r="J192" s="133"/>
      <c r="K192" s="133"/>
      <c r="L192" s="133"/>
      <c r="M192" s="133"/>
      <c r="N192" s="133"/>
      <c r="O192" s="133"/>
      <c r="P192" s="133"/>
      <c r="Q192" s="133"/>
      <c r="R192" s="133"/>
      <c r="S192" s="133"/>
      <c r="T192" s="133"/>
      <c r="U192" s="133"/>
      <c r="V192" s="133"/>
      <c r="W192" s="133"/>
      <c r="X192" s="133"/>
      <c r="Y192" s="133"/>
      <c r="Z192" s="133"/>
      <c r="AA192" s="133"/>
      <c r="AB192" s="133"/>
    </row>
    <row r="193" spans="1:28" x14ac:dyDescent="0.25">
      <c r="A193" s="133"/>
      <c r="B193" s="133"/>
      <c r="C193" s="133"/>
      <c r="D193" s="133"/>
      <c r="E193" s="133"/>
      <c r="F193" s="133"/>
      <c r="G193" s="133"/>
      <c r="H193" s="133"/>
      <c r="I193" s="133"/>
      <c r="J193" s="133"/>
      <c r="K193" s="133"/>
      <c r="L193" s="133"/>
      <c r="M193" s="133"/>
      <c r="N193" s="133"/>
      <c r="O193" s="133"/>
      <c r="P193" s="133"/>
      <c r="Q193" s="133"/>
      <c r="R193" s="133"/>
      <c r="S193" s="133"/>
      <c r="T193" s="133"/>
      <c r="U193" s="133"/>
      <c r="V193" s="133"/>
      <c r="W193" s="133"/>
      <c r="X193" s="133"/>
      <c r="Y193" s="133"/>
      <c r="Z193" s="133"/>
      <c r="AA193" s="133"/>
      <c r="AB193" s="133"/>
    </row>
    <row r="194" spans="1:28" x14ac:dyDescent="0.25">
      <c r="A194" s="133"/>
      <c r="B194" s="133"/>
      <c r="C194" s="133"/>
      <c r="D194" s="133"/>
      <c r="E194" s="133"/>
      <c r="F194" s="133"/>
      <c r="G194" s="133"/>
      <c r="H194" s="133"/>
      <c r="I194" s="133"/>
      <c r="J194" s="133"/>
      <c r="K194" s="133"/>
      <c r="L194" s="133"/>
      <c r="M194" s="133"/>
      <c r="N194" s="133"/>
      <c r="O194" s="133"/>
      <c r="P194" s="133"/>
      <c r="Q194" s="133"/>
      <c r="R194" s="133"/>
      <c r="S194" s="133"/>
      <c r="T194" s="133"/>
      <c r="U194" s="133"/>
      <c r="V194" s="133"/>
      <c r="W194" s="133"/>
      <c r="X194" s="133"/>
      <c r="Y194" s="133"/>
      <c r="Z194" s="133"/>
      <c r="AA194" s="133"/>
      <c r="AB194" s="133"/>
    </row>
    <row r="195" spans="1:28" x14ac:dyDescent="0.25">
      <c r="A195" s="133"/>
      <c r="B195" s="133"/>
      <c r="C195" s="133"/>
      <c r="D195" s="133"/>
      <c r="E195" s="133"/>
      <c r="F195" s="133"/>
      <c r="G195" s="133"/>
      <c r="H195" s="133"/>
      <c r="I195" s="133"/>
      <c r="J195" s="133"/>
      <c r="K195" s="133"/>
      <c r="L195" s="133"/>
      <c r="M195" s="133"/>
      <c r="N195" s="133"/>
      <c r="O195" s="133"/>
      <c r="P195" s="133"/>
      <c r="Q195" s="133"/>
      <c r="R195" s="133"/>
      <c r="S195" s="133"/>
      <c r="T195" s="133"/>
      <c r="U195" s="133"/>
      <c r="V195" s="133"/>
      <c r="W195" s="133"/>
      <c r="X195" s="133"/>
      <c r="Y195" s="133"/>
      <c r="Z195" s="133"/>
      <c r="AA195" s="133"/>
      <c r="AB195" s="133"/>
    </row>
    <row r="196" spans="1:28" x14ac:dyDescent="0.25">
      <c r="A196" s="133"/>
      <c r="B196" s="133"/>
      <c r="C196" s="133"/>
      <c r="D196" s="133"/>
      <c r="E196" s="133"/>
      <c r="F196" s="133"/>
      <c r="G196" s="133"/>
      <c r="H196" s="133"/>
      <c r="I196" s="133"/>
      <c r="J196" s="133"/>
      <c r="K196" s="133"/>
      <c r="L196" s="133"/>
      <c r="M196" s="133"/>
      <c r="N196" s="133"/>
      <c r="O196" s="133"/>
      <c r="P196" s="133"/>
      <c r="Q196" s="133"/>
      <c r="R196" s="133"/>
      <c r="S196" s="133"/>
      <c r="T196" s="133"/>
      <c r="U196" s="133"/>
      <c r="V196" s="133"/>
      <c r="W196" s="133"/>
      <c r="X196" s="133"/>
      <c r="Y196" s="133"/>
      <c r="Z196" s="133"/>
      <c r="AA196" s="133"/>
      <c r="AB196" s="133"/>
    </row>
    <row r="197" spans="1:28" x14ac:dyDescent="0.25">
      <c r="A197" s="133"/>
      <c r="B197" s="133"/>
      <c r="C197" s="133"/>
      <c r="D197" s="133"/>
      <c r="E197" s="133"/>
      <c r="F197" s="133"/>
      <c r="G197" s="133"/>
      <c r="H197" s="133"/>
      <c r="I197" s="133"/>
      <c r="J197" s="133"/>
      <c r="K197" s="133"/>
      <c r="L197" s="133"/>
      <c r="M197" s="133"/>
      <c r="N197" s="133"/>
      <c r="O197" s="133"/>
      <c r="P197" s="133"/>
      <c r="Q197" s="133"/>
      <c r="R197" s="133"/>
      <c r="S197" s="133"/>
      <c r="T197" s="133"/>
      <c r="U197" s="133"/>
      <c r="V197" s="133"/>
      <c r="W197" s="133"/>
      <c r="X197" s="133"/>
      <c r="Y197" s="133"/>
      <c r="Z197" s="133"/>
      <c r="AA197" s="133"/>
      <c r="AB197" s="133"/>
    </row>
    <row r="198" spans="1:28" x14ac:dyDescent="0.25">
      <c r="A198" s="133"/>
      <c r="B198" s="133"/>
      <c r="C198" s="133"/>
      <c r="D198" s="133"/>
      <c r="E198" s="133"/>
      <c r="F198" s="133"/>
      <c r="G198" s="133"/>
      <c r="H198" s="133"/>
      <c r="I198" s="133"/>
      <c r="J198" s="133"/>
      <c r="K198" s="133"/>
      <c r="L198" s="133"/>
      <c r="M198" s="133"/>
      <c r="N198" s="133"/>
      <c r="O198" s="133"/>
      <c r="P198" s="133"/>
      <c r="Q198" s="133"/>
      <c r="R198" s="133"/>
      <c r="S198" s="133"/>
      <c r="T198" s="133"/>
      <c r="U198" s="133"/>
      <c r="V198" s="133"/>
      <c r="W198" s="133"/>
      <c r="X198" s="133"/>
      <c r="Y198" s="133"/>
      <c r="Z198" s="133"/>
      <c r="AA198" s="133"/>
      <c r="AB198" s="133"/>
    </row>
    <row r="199" spans="1:28" x14ac:dyDescent="0.25">
      <c r="A199" s="133"/>
      <c r="B199" s="133"/>
      <c r="C199" s="133"/>
      <c r="D199" s="133"/>
      <c r="E199" s="133"/>
      <c r="F199" s="133"/>
      <c r="G199" s="133"/>
      <c r="H199" s="133"/>
      <c r="I199" s="133"/>
      <c r="J199" s="133"/>
      <c r="K199" s="133"/>
      <c r="L199" s="133"/>
      <c r="M199" s="133"/>
      <c r="N199" s="133"/>
      <c r="O199" s="133"/>
      <c r="P199" s="133"/>
      <c r="Q199" s="133"/>
      <c r="R199" s="133"/>
      <c r="S199" s="133"/>
      <c r="T199" s="133"/>
      <c r="U199" s="133"/>
      <c r="V199" s="133"/>
      <c r="W199" s="133"/>
      <c r="X199" s="133"/>
      <c r="Y199" s="133"/>
      <c r="Z199" s="133"/>
      <c r="AA199" s="133"/>
      <c r="AB199" s="133"/>
    </row>
    <row r="200" spans="1:28" x14ac:dyDescent="0.25">
      <c r="A200" s="133"/>
      <c r="B200" s="133"/>
      <c r="C200" s="133"/>
      <c r="D200" s="133"/>
      <c r="E200" s="133"/>
      <c r="F200" s="133"/>
      <c r="G200" s="133"/>
      <c r="H200" s="133"/>
      <c r="I200" s="133"/>
      <c r="J200" s="133"/>
      <c r="K200" s="133"/>
      <c r="L200" s="133"/>
      <c r="M200" s="133"/>
      <c r="N200" s="133"/>
      <c r="O200" s="133"/>
      <c r="P200" s="133"/>
      <c r="Q200" s="133"/>
      <c r="R200" s="133"/>
      <c r="S200" s="133"/>
      <c r="T200" s="133"/>
      <c r="U200" s="133"/>
      <c r="V200" s="133"/>
      <c r="W200" s="133"/>
      <c r="X200" s="133"/>
      <c r="Y200" s="133"/>
      <c r="Z200" s="133"/>
      <c r="AA200" s="133"/>
      <c r="AB200" s="133"/>
    </row>
    <row r="201" spans="1:28" x14ac:dyDescent="0.25">
      <c r="A201" s="133"/>
      <c r="B201" s="133"/>
      <c r="C201" s="133"/>
      <c r="D201" s="133"/>
      <c r="E201" s="133"/>
      <c r="F201" s="133"/>
      <c r="G201" s="133"/>
      <c r="H201" s="133"/>
      <c r="I201" s="133"/>
      <c r="J201" s="133"/>
      <c r="K201" s="133"/>
      <c r="L201" s="133"/>
      <c r="M201" s="133"/>
      <c r="N201" s="133"/>
      <c r="O201" s="133"/>
      <c r="P201" s="133"/>
      <c r="Q201" s="133"/>
      <c r="R201" s="133"/>
      <c r="S201" s="133"/>
      <c r="T201" s="133"/>
      <c r="U201" s="133"/>
      <c r="V201" s="133"/>
      <c r="W201" s="133"/>
      <c r="X201" s="133"/>
      <c r="Y201" s="133"/>
      <c r="Z201" s="133"/>
      <c r="AA201" s="133"/>
      <c r="AB201" s="133"/>
    </row>
    <row r="202" spans="1:28" x14ac:dyDescent="0.25">
      <c r="A202" s="133"/>
      <c r="B202" s="133"/>
      <c r="C202" s="133"/>
      <c r="D202" s="133"/>
      <c r="E202" s="133"/>
      <c r="F202" s="133"/>
      <c r="G202" s="133"/>
      <c r="H202" s="133"/>
      <c r="I202" s="133"/>
      <c r="J202" s="133"/>
      <c r="K202" s="133"/>
      <c r="L202" s="133"/>
      <c r="M202" s="133"/>
      <c r="N202" s="133"/>
      <c r="O202" s="133"/>
      <c r="P202" s="133"/>
      <c r="Q202" s="133"/>
      <c r="R202" s="133"/>
      <c r="S202" s="133"/>
      <c r="T202" s="133"/>
      <c r="U202" s="133"/>
      <c r="V202" s="133"/>
      <c r="W202" s="133"/>
      <c r="X202" s="133"/>
      <c r="Y202" s="133"/>
      <c r="Z202" s="133"/>
      <c r="AA202" s="133"/>
      <c r="AB202" s="133"/>
    </row>
    <row r="203" spans="1:28" x14ac:dyDescent="0.25">
      <c r="A203" s="133"/>
      <c r="B203" s="133"/>
      <c r="C203" s="133"/>
      <c r="D203" s="133"/>
      <c r="E203" s="133"/>
      <c r="F203" s="133"/>
      <c r="G203" s="133"/>
      <c r="H203" s="133"/>
      <c r="I203" s="133"/>
      <c r="J203" s="133"/>
      <c r="K203" s="133"/>
      <c r="L203" s="133"/>
      <c r="M203" s="133"/>
      <c r="N203" s="133"/>
      <c r="O203" s="133"/>
      <c r="P203" s="133"/>
      <c r="Q203" s="133"/>
      <c r="R203" s="133"/>
      <c r="S203" s="133"/>
      <c r="T203" s="133"/>
      <c r="U203" s="133"/>
      <c r="V203" s="133"/>
      <c r="W203" s="133"/>
      <c r="X203" s="133"/>
      <c r="Y203" s="133"/>
      <c r="Z203" s="133"/>
      <c r="AA203" s="133"/>
      <c r="AB203" s="133"/>
    </row>
    <row r="204" spans="1:28" x14ac:dyDescent="0.25">
      <c r="A204" s="133"/>
      <c r="B204" s="133"/>
      <c r="C204" s="133"/>
      <c r="D204" s="133"/>
      <c r="E204" s="133"/>
      <c r="F204" s="133"/>
      <c r="G204" s="133"/>
      <c r="H204" s="133"/>
      <c r="I204" s="133"/>
      <c r="J204" s="133"/>
      <c r="K204" s="133"/>
      <c r="L204" s="133"/>
      <c r="M204" s="133"/>
      <c r="N204" s="133"/>
      <c r="O204" s="133"/>
      <c r="P204" s="133"/>
      <c r="Q204" s="133"/>
      <c r="R204" s="133"/>
      <c r="S204" s="133"/>
      <c r="T204" s="133"/>
      <c r="U204" s="133"/>
      <c r="V204" s="133"/>
      <c r="W204" s="133"/>
      <c r="X204" s="133"/>
      <c r="Y204" s="133"/>
      <c r="Z204" s="133"/>
      <c r="AA204" s="133"/>
      <c r="AB204" s="133"/>
    </row>
    <row r="205" spans="1:28" x14ac:dyDescent="0.25">
      <c r="A205" s="133"/>
      <c r="B205" s="133"/>
      <c r="C205" s="133"/>
      <c r="D205" s="133"/>
      <c r="E205" s="133"/>
      <c r="F205" s="133"/>
      <c r="G205" s="133"/>
      <c r="H205" s="133"/>
      <c r="I205" s="133"/>
      <c r="J205" s="133"/>
      <c r="K205" s="133"/>
      <c r="L205" s="133"/>
      <c r="M205" s="133"/>
      <c r="N205" s="133"/>
      <c r="O205" s="133"/>
      <c r="P205" s="133"/>
      <c r="Q205" s="133"/>
      <c r="R205" s="133"/>
      <c r="S205" s="133"/>
      <c r="T205" s="133"/>
      <c r="U205" s="133"/>
      <c r="V205" s="133"/>
      <c r="W205" s="133"/>
      <c r="X205" s="133"/>
      <c r="Y205" s="133"/>
      <c r="Z205" s="133"/>
      <c r="AA205" s="133"/>
      <c r="AB205" s="133"/>
    </row>
    <row r="206" spans="1:28" x14ac:dyDescent="0.25">
      <c r="A206" s="133"/>
      <c r="B206" s="133"/>
      <c r="C206" s="133"/>
      <c r="D206" s="133"/>
      <c r="E206" s="133"/>
      <c r="F206" s="133"/>
      <c r="G206" s="133"/>
      <c r="H206" s="133"/>
      <c r="I206" s="133"/>
      <c r="J206" s="133"/>
      <c r="K206" s="133"/>
      <c r="L206" s="133"/>
      <c r="M206" s="133"/>
      <c r="N206" s="133"/>
      <c r="O206" s="133"/>
      <c r="P206" s="133"/>
      <c r="Q206" s="133"/>
      <c r="R206" s="133"/>
      <c r="S206" s="133"/>
      <c r="T206" s="133"/>
      <c r="U206" s="133"/>
      <c r="V206" s="133"/>
      <c r="W206" s="133"/>
      <c r="X206" s="133"/>
      <c r="Y206" s="133"/>
      <c r="Z206" s="133"/>
      <c r="AA206" s="133"/>
      <c r="AB206" s="133"/>
    </row>
    <row r="207" spans="1:28" x14ac:dyDescent="0.25">
      <c r="A207" s="133"/>
      <c r="B207" s="133"/>
      <c r="C207" s="133"/>
      <c r="D207" s="133"/>
      <c r="E207" s="133"/>
      <c r="F207" s="133"/>
      <c r="G207" s="133"/>
      <c r="H207" s="133"/>
      <c r="I207" s="133"/>
      <c r="J207" s="133"/>
      <c r="K207" s="133"/>
      <c r="L207" s="133"/>
      <c r="M207" s="133"/>
      <c r="N207" s="133"/>
      <c r="O207" s="133"/>
      <c r="P207" s="133"/>
      <c r="Q207" s="133"/>
      <c r="R207" s="133"/>
      <c r="S207" s="133"/>
      <c r="T207" s="133"/>
      <c r="U207" s="133"/>
      <c r="V207" s="133"/>
      <c r="W207" s="133"/>
      <c r="X207" s="133"/>
      <c r="Y207" s="133"/>
      <c r="Z207" s="133"/>
      <c r="AA207" s="133"/>
      <c r="AB207" s="133"/>
    </row>
    <row r="208" spans="1:28" x14ac:dyDescent="0.25">
      <c r="A208" s="133"/>
      <c r="B208" s="133"/>
      <c r="C208" s="133"/>
      <c r="D208" s="133"/>
      <c r="E208" s="133"/>
      <c r="F208" s="133"/>
      <c r="G208" s="133"/>
      <c r="H208" s="133"/>
      <c r="I208" s="133"/>
      <c r="J208" s="133"/>
      <c r="K208" s="133"/>
      <c r="L208" s="133"/>
      <c r="M208" s="133"/>
      <c r="N208" s="133"/>
      <c r="O208" s="133"/>
      <c r="P208" s="133"/>
      <c r="Q208" s="133"/>
      <c r="R208" s="133"/>
      <c r="S208" s="133"/>
      <c r="T208" s="133"/>
      <c r="U208" s="133"/>
      <c r="V208" s="133"/>
      <c r="W208" s="133"/>
      <c r="X208" s="133"/>
      <c r="Y208" s="133"/>
      <c r="Z208" s="133"/>
      <c r="AA208" s="133"/>
      <c r="AB208" s="133"/>
    </row>
    <row r="209" spans="1:28" x14ac:dyDescent="0.25">
      <c r="A209" s="133"/>
      <c r="B209" s="133"/>
      <c r="C209" s="133"/>
      <c r="D209" s="133"/>
      <c r="E209" s="133"/>
      <c r="F209" s="133"/>
      <c r="G209" s="133"/>
      <c r="H209" s="133"/>
      <c r="I209" s="133"/>
      <c r="J209" s="133"/>
      <c r="K209" s="133"/>
      <c r="L209" s="133"/>
      <c r="M209" s="133"/>
      <c r="N209" s="133"/>
      <c r="O209" s="133"/>
      <c r="P209" s="133"/>
      <c r="Q209" s="133"/>
      <c r="R209" s="133"/>
      <c r="S209" s="133"/>
      <c r="T209" s="133"/>
      <c r="U209" s="133"/>
      <c r="V209" s="133"/>
      <c r="W209" s="133"/>
      <c r="X209" s="133"/>
      <c r="Y209" s="133"/>
      <c r="Z209" s="133"/>
      <c r="AA209" s="133"/>
      <c r="AB209" s="133"/>
    </row>
    <row r="210" spans="1:28" x14ac:dyDescent="0.25">
      <c r="A210" s="133"/>
      <c r="B210" s="133"/>
      <c r="C210" s="133"/>
      <c r="D210" s="133"/>
      <c r="E210" s="133"/>
      <c r="F210" s="133"/>
      <c r="G210" s="133"/>
      <c r="H210" s="133"/>
      <c r="I210" s="133"/>
      <c r="J210" s="133"/>
      <c r="K210" s="133"/>
      <c r="L210" s="133"/>
      <c r="M210" s="133"/>
      <c r="N210" s="133"/>
      <c r="O210" s="133"/>
      <c r="P210" s="133"/>
      <c r="Q210" s="133"/>
      <c r="R210" s="133"/>
      <c r="S210" s="133"/>
      <c r="T210" s="133"/>
      <c r="U210" s="133"/>
      <c r="V210" s="133"/>
      <c r="W210" s="133"/>
      <c r="X210" s="133"/>
      <c r="Y210" s="133"/>
      <c r="Z210" s="133"/>
      <c r="AA210" s="133"/>
      <c r="AB210" s="133"/>
    </row>
    <row r="211" spans="1:28" x14ac:dyDescent="0.25">
      <c r="A211" s="133"/>
      <c r="B211" s="133"/>
      <c r="C211" s="133"/>
      <c r="D211" s="133"/>
      <c r="E211" s="133"/>
      <c r="F211" s="133"/>
      <c r="G211" s="133"/>
      <c r="H211" s="133"/>
      <c r="I211" s="133"/>
      <c r="J211" s="133"/>
      <c r="K211" s="133"/>
      <c r="L211" s="133"/>
      <c r="M211" s="133"/>
      <c r="N211" s="133"/>
      <c r="O211" s="133"/>
      <c r="P211" s="133"/>
      <c r="Q211" s="133"/>
      <c r="R211" s="133"/>
      <c r="S211" s="133"/>
      <c r="T211" s="133"/>
      <c r="U211" s="133"/>
      <c r="V211" s="133"/>
      <c r="W211" s="133"/>
      <c r="X211" s="133"/>
      <c r="Y211" s="133"/>
      <c r="Z211" s="133"/>
      <c r="AA211" s="133"/>
      <c r="AB211" s="133"/>
    </row>
    <row r="212" spans="1:28" x14ac:dyDescent="0.25">
      <c r="A212" s="133"/>
      <c r="B212" s="133"/>
      <c r="C212" s="133"/>
      <c r="D212" s="133"/>
      <c r="E212" s="133"/>
      <c r="F212" s="133"/>
      <c r="G212" s="133"/>
      <c r="H212" s="133"/>
      <c r="I212" s="133"/>
      <c r="J212" s="133"/>
      <c r="K212" s="133"/>
      <c r="L212" s="133"/>
      <c r="M212" s="133"/>
      <c r="N212" s="133"/>
      <c r="O212" s="133"/>
      <c r="P212" s="133"/>
      <c r="Q212" s="133"/>
      <c r="R212" s="133"/>
      <c r="S212" s="133"/>
      <c r="T212" s="133"/>
      <c r="U212" s="133"/>
      <c r="V212" s="133"/>
      <c r="W212" s="133"/>
      <c r="X212" s="133"/>
      <c r="Y212" s="133"/>
      <c r="Z212" s="133"/>
      <c r="AA212" s="133"/>
      <c r="AB212" s="133"/>
    </row>
    <row r="213" spans="1:28" x14ac:dyDescent="0.25">
      <c r="A213" s="133"/>
      <c r="B213" s="133"/>
      <c r="C213" s="133"/>
      <c r="D213" s="133"/>
      <c r="E213" s="133"/>
      <c r="F213" s="133"/>
      <c r="G213" s="133"/>
      <c r="H213" s="133"/>
      <c r="I213" s="133"/>
      <c r="J213" s="133"/>
      <c r="K213" s="133"/>
      <c r="L213" s="133"/>
      <c r="M213" s="133"/>
      <c r="N213" s="133"/>
      <c r="O213" s="133"/>
      <c r="P213" s="133"/>
      <c r="Q213" s="133"/>
      <c r="R213" s="133"/>
      <c r="S213" s="133"/>
      <c r="T213" s="133"/>
      <c r="U213" s="133"/>
      <c r="V213" s="133"/>
      <c r="W213" s="133"/>
      <c r="X213" s="133"/>
      <c r="Y213" s="133"/>
      <c r="Z213" s="133"/>
      <c r="AA213" s="133"/>
      <c r="AB213" s="133"/>
    </row>
    <row r="214" spans="1:28" x14ac:dyDescent="0.25">
      <c r="A214" s="133"/>
      <c r="B214" s="133"/>
      <c r="C214" s="133"/>
      <c r="D214" s="133"/>
      <c r="E214" s="133"/>
      <c r="F214" s="133"/>
      <c r="G214" s="133"/>
      <c r="H214" s="133"/>
      <c r="I214" s="133"/>
      <c r="J214" s="133"/>
      <c r="K214" s="133"/>
      <c r="L214" s="133"/>
      <c r="M214" s="133"/>
      <c r="N214" s="133"/>
      <c r="O214" s="133"/>
      <c r="P214" s="133"/>
      <c r="Q214" s="133"/>
      <c r="R214" s="133"/>
      <c r="S214" s="133"/>
      <c r="T214" s="133"/>
      <c r="U214" s="133"/>
      <c r="V214" s="133"/>
      <c r="W214" s="133"/>
      <c r="X214" s="133"/>
      <c r="Y214" s="133"/>
      <c r="Z214" s="133"/>
      <c r="AA214" s="133"/>
      <c r="AB214" s="133"/>
    </row>
    <row r="215" spans="1:28" x14ac:dyDescent="0.25">
      <c r="A215" s="133"/>
      <c r="B215" s="133"/>
      <c r="C215" s="133"/>
      <c r="D215" s="133"/>
      <c r="E215" s="133"/>
      <c r="F215" s="133"/>
      <c r="G215" s="133"/>
      <c r="H215" s="133"/>
      <c r="I215" s="133"/>
      <c r="J215" s="133"/>
      <c r="K215" s="133"/>
      <c r="L215" s="133"/>
      <c r="M215" s="133"/>
      <c r="N215" s="133"/>
      <c r="O215" s="133"/>
      <c r="P215" s="133"/>
      <c r="Q215" s="133"/>
      <c r="R215" s="133"/>
      <c r="S215" s="133"/>
      <c r="T215" s="133"/>
      <c r="U215" s="133"/>
      <c r="V215" s="133"/>
      <c r="W215" s="133"/>
      <c r="X215" s="133"/>
      <c r="Y215" s="133"/>
      <c r="Z215" s="133"/>
      <c r="AA215" s="133"/>
      <c r="AB215" s="133"/>
    </row>
    <row r="216" spans="1:28" x14ac:dyDescent="0.25">
      <c r="A216" s="133"/>
      <c r="B216" s="133"/>
      <c r="C216" s="133"/>
      <c r="D216" s="133"/>
      <c r="E216" s="133"/>
      <c r="F216" s="133"/>
      <c r="G216" s="133"/>
      <c r="H216" s="133"/>
      <c r="I216" s="133"/>
      <c r="J216" s="133"/>
      <c r="K216" s="133"/>
      <c r="L216" s="133"/>
      <c r="M216" s="133"/>
      <c r="N216" s="133"/>
      <c r="O216" s="133"/>
      <c r="P216" s="133"/>
      <c r="Q216" s="133"/>
      <c r="R216" s="133"/>
      <c r="S216" s="133"/>
      <c r="T216" s="133"/>
      <c r="U216" s="133"/>
      <c r="V216" s="133"/>
      <c r="W216" s="133"/>
      <c r="X216" s="133"/>
      <c r="Y216" s="133"/>
      <c r="Z216" s="133"/>
      <c r="AA216" s="133"/>
      <c r="AB216" s="133"/>
    </row>
    <row r="217" spans="1:28" x14ac:dyDescent="0.25">
      <c r="A217" s="133"/>
      <c r="B217" s="133"/>
      <c r="C217" s="133"/>
      <c r="D217" s="133"/>
      <c r="E217" s="133"/>
      <c r="F217" s="133"/>
      <c r="G217" s="133"/>
      <c r="H217" s="133"/>
      <c r="I217" s="133"/>
      <c r="J217" s="133"/>
      <c r="K217" s="133"/>
      <c r="L217" s="133"/>
      <c r="M217" s="133"/>
      <c r="N217" s="133"/>
      <c r="O217" s="133"/>
      <c r="P217" s="133"/>
      <c r="Q217" s="133"/>
      <c r="R217" s="133"/>
      <c r="S217" s="133"/>
      <c r="T217" s="133"/>
      <c r="U217" s="133"/>
      <c r="V217" s="133"/>
      <c r="W217" s="133"/>
      <c r="X217" s="133"/>
      <c r="Y217" s="133"/>
      <c r="Z217" s="133"/>
      <c r="AA217" s="133"/>
      <c r="AB217" s="133"/>
    </row>
    <row r="218" spans="1:28" x14ac:dyDescent="0.25">
      <c r="A218" s="133"/>
      <c r="B218" s="133"/>
      <c r="C218" s="133"/>
      <c r="D218" s="133"/>
      <c r="E218" s="133"/>
      <c r="F218" s="133"/>
      <c r="G218" s="133"/>
      <c r="H218" s="133"/>
      <c r="I218" s="133"/>
      <c r="J218" s="133"/>
      <c r="K218" s="133"/>
      <c r="L218" s="133"/>
      <c r="M218" s="133"/>
      <c r="N218" s="133"/>
      <c r="O218" s="133"/>
      <c r="P218" s="133"/>
      <c r="Q218" s="133"/>
      <c r="R218" s="133"/>
      <c r="S218" s="133"/>
      <c r="T218" s="133"/>
      <c r="U218" s="133"/>
      <c r="V218" s="133"/>
      <c r="W218" s="133"/>
      <c r="X218" s="133"/>
      <c r="Y218" s="133"/>
      <c r="Z218" s="133"/>
      <c r="AA218" s="133"/>
      <c r="AB218" s="133"/>
    </row>
    <row r="219" spans="1:28" x14ac:dyDescent="0.25">
      <c r="A219" s="133"/>
      <c r="B219" s="133"/>
      <c r="C219" s="133"/>
      <c r="D219" s="133"/>
      <c r="E219" s="133"/>
      <c r="F219" s="133"/>
      <c r="G219" s="133"/>
      <c r="H219" s="133"/>
      <c r="I219" s="133"/>
      <c r="J219" s="133"/>
      <c r="K219" s="133"/>
      <c r="L219" s="133"/>
      <c r="M219" s="133"/>
      <c r="N219" s="133"/>
      <c r="O219" s="133"/>
      <c r="P219" s="133"/>
      <c r="Q219" s="133"/>
      <c r="R219" s="133"/>
      <c r="S219" s="133"/>
      <c r="T219" s="133"/>
      <c r="U219" s="133"/>
      <c r="V219" s="133"/>
      <c r="W219" s="133"/>
      <c r="X219" s="133"/>
      <c r="Y219" s="133"/>
      <c r="Z219" s="133"/>
      <c r="AA219" s="133"/>
      <c r="AB219" s="133"/>
    </row>
    <row r="220" spans="1:28" x14ac:dyDescent="0.25">
      <c r="A220" s="133"/>
      <c r="B220" s="133"/>
      <c r="C220" s="133"/>
      <c r="D220" s="133"/>
      <c r="E220" s="133"/>
      <c r="F220" s="133"/>
      <c r="G220" s="133"/>
      <c r="H220" s="133"/>
      <c r="I220" s="133"/>
      <c r="J220" s="133"/>
      <c r="K220" s="133"/>
      <c r="L220" s="133"/>
      <c r="M220" s="133"/>
      <c r="N220" s="133"/>
      <c r="O220" s="133"/>
      <c r="P220" s="133"/>
      <c r="Q220" s="133"/>
      <c r="R220" s="133"/>
      <c r="S220" s="133"/>
      <c r="T220" s="133"/>
      <c r="U220" s="133"/>
      <c r="V220" s="133"/>
      <c r="W220" s="133"/>
      <c r="X220" s="133"/>
      <c r="Y220" s="133"/>
      <c r="Z220" s="133"/>
      <c r="AA220" s="133"/>
      <c r="AB220" s="133"/>
    </row>
    <row r="221" spans="1:28" x14ac:dyDescent="0.25">
      <c r="A221" s="133"/>
      <c r="B221" s="133"/>
      <c r="C221" s="133"/>
      <c r="D221" s="133"/>
      <c r="E221" s="133"/>
      <c r="F221" s="133"/>
      <c r="G221" s="133"/>
      <c r="H221" s="133"/>
      <c r="I221" s="133"/>
      <c r="J221" s="133"/>
      <c r="K221" s="133"/>
      <c r="L221" s="133"/>
      <c r="M221" s="133"/>
      <c r="N221" s="133"/>
      <c r="O221" s="133"/>
      <c r="P221" s="133"/>
      <c r="Q221" s="133"/>
      <c r="R221" s="133"/>
      <c r="S221" s="133"/>
      <c r="T221" s="133"/>
      <c r="U221" s="133"/>
      <c r="V221" s="133"/>
      <c r="W221" s="133"/>
      <c r="X221" s="133"/>
      <c r="Y221" s="133"/>
      <c r="Z221" s="133"/>
      <c r="AA221" s="133"/>
      <c r="AB221" s="133"/>
    </row>
    <row r="222" spans="1:28" x14ac:dyDescent="0.25">
      <c r="A222" s="133"/>
      <c r="B222" s="133"/>
      <c r="C222" s="133"/>
      <c r="D222" s="133"/>
      <c r="E222" s="133"/>
      <c r="F222" s="133"/>
      <c r="G222" s="133"/>
      <c r="H222" s="133"/>
      <c r="I222" s="133"/>
      <c r="J222" s="133"/>
      <c r="K222" s="133"/>
      <c r="L222" s="133"/>
      <c r="M222" s="133"/>
      <c r="N222" s="133"/>
      <c r="O222" s="133"/>
      <c r="P222" s="133"/>
      <c r="Q222" s="133"/>
      <c r="R222" s="133"/>
      <c r="S222" s="133"/>
      <c r="T222" s="133"/>
      <c r="U222" s="133"/>
      <c r="V222" s="133"/>
      <c r="W222" s="133"/>
      <c r="X222" s="133"/>
      <c r="Y222" s="133"/>
      <c r="Z222" s="133"/>
      <c r="AA222" s="133"/>
      <c r="AB222" s="133"/>
    </row>
    <row r="223" spans="1:28" x14ac:dyDescent="0.25">
      <c r="A223" s="133"/>
      <c r="B223" s="133"/>
      <c r="C223" s="133"/>
      <c r="D223" s="133"/>
      <c r="E223" s="133"/>
      <c r="F223" s="133"/>
      <c r="G223" s="133"/>
      <c r="H223" s="133"/>
      <c r="I223" s="133"/>
      <c r="J223" s="133"/>
      <c r="K223" s="133"/>
      <c r="L223" s="133"/>
      <c r="M223" s="133"/>
      <c r="N223" s="133"/>
      <c r="O223" s="133"/>
      <c r="P223" s="133"/>
      <c r="Q223" s="133"/>
      <c r="R223" s="133"/>
      <c r="S223" s="133"/>
      <c r="T223" s="133"/>
      <c r="U223" s="133"/>
      <c r="V223" s="133"/>
      <c r="W223" s="133"/>
      <c r="X223" s="133"/>
      <c r="Y223" s="133"/>
      <c r="Z223" s="133"/>
      <c r="AA223" s="133"/>
      <c r="AB223" s="133"/>
    </row>
    <row r="224" spans="1:28" x14ac:dyDescent="0.25">
      <c r="A224" s="133"/>
      <c r="B224" s="133"/>
      <c r="C224" s="133"/>
      <c r="D224" s="133"/>
      <c r="E224" s="133"/>
      <c r="F224" s="133"/>
      <c r="G224" s="133"/>
      <c r="H224" s="133"/>
      <c r="I224" s="133"/>
      <c r="J224" s="133"/>
      <c r="K224" s="133"/>
      <c r="L224" s="133"/>
      <c r="M224" s="133"/>
      <c r="N224" s="133"/>
      <c r="O224" s="133"/>
      <c r="P224" s="133"/>
      <c r="Q224" s="133"/>
      <c r="R224" s="133"/>
      <c r="S224" s="133"/>
      <c r="T224" s="133"/>
      <c r="U224" s="133"/>
      <c r="V224" s="133"/>
      <c r="W224" s="133"/>
      <c r="X224" s="133"/>
      <c r="Y224" s="133"/>
      <c r="Z224" s="133"/>
      <c r="AA224" s="133"/>
      <c r="AB224" s="133"/>
    </row>
    <row r="225" spans="1:28" x14ac:dyDescent="0.25">
      <c r="A225" s="133"/>
      <c r="B225" s="133"/>
      <c r="C225" s="133"/>
      <c r="D225" s="133"/>
      <c r="E225" s="133"/>
      <c r="F225" s="133"/>
      <c r="G225" s="133"/>
      <c r="H225" s="133"/>
      <c r="I225" s="133"/>
      <c r="J225" s="133"/>
      <c r="K225" s="133"/>
      <c r="L225" s="133"/>
      <c r="M225" s="133"/>
      <c r="N225" s="133"/>
      <c r="O225" s="133"/>
      <c r="P225" s="133"/>
      <c r="Q225" s="133"/>
      <c r="R225" s="133"/>
      <c r="S225" s="133"/>
      <c r="T225" s="133"/>
      <c r="U225" s="133"/>
      <c r="V225" s="133"/>
      <c r="W225" s="133"/>
      <c r="X225" s="133"/>
      <c r="Y225" s="133"/>
      <c r="Z225" s="133"/>
      <c r="AA225" s="133"/>
      <c r="AB225" s="133"/>
    </row>
    <row r="226" spans="1:28" x14ac:dyDescent="0.25">
      <c r="A226" s="133"/>
      <c r="B226" s="133"/>
      <c r="C226" s="133"/>
      <c r="D226" s="133"/>
      <c r="E226" s="133"/>
      <c r="F226" s="133"/>
      <c r="G226" s="133"/>
      <c r="H226" s="133"/>
      <c r="I226" s="133"/>
      <c r="J226" s="133"/>
      <c r="K226" s="133"/>
      <c r="L226" s="133"/>
      <c r="M226" s="133"/>
      <c r="N226" s="133"/>
      <c r="O226" s="133"/>
      <c r="P226" s="133"/>
      <c r="Q226" s="133"/>
      <c r="R226" s="133"/>
      <c r="S226" s="133"/>
      <c r="T226" s="133"/>
      <c r="U226" s="133"/>
      <c r="V226" s="133"/>
      <c r="W226" s="133"/>
      <c r="X226" s="133"/>
      <c r="Y226" s="133"/>
      <c r="Z226" s="133"/>
      <c r="AA226" s="133"/>
      <c r="AB226" s="133"/>
    </row>
    <row r="227" spans="1:28" x14ac:dyDescent="0.25">
      <c r="A227" s="133"/>
      <c r="B227" s="133"/>
      <c r="C227" s="133"/>
      <c r="D227" s="133"/>
      <c r="E227" s="133"/>
      <c r="F227" s="133"/>
      <c r="G227" s="133"/>
      <c r="H227" s="133"/>
      <c r="I227" s="133"/>
      <c r="J227" s="133"/>
      <c r="K227" s="133"/>
      <c r="L227" s="133"/>
      <c r="M227" s="133"/>
      <c r="N227" s="133"/>
      <c r="O227" s="133"/>
      <c r="P227" s="133"/>
      <c r="Q227" s="133"/>
      <c r="R227" s="133"/>
      <c r="S227" s="133"/>
      <c r="T227" s="133"/>
      <c r="U227" s="133"/>
      <c r="V227" s="133"/>
      <c r="W227" s="133"/>
      <c r="X227" s="133"/>
      <c r="Y227" s="133"/>
      <c r="Z227" s="133"/>
      <c r="AA227" s="133"/>
      <c r="AB227" s="133"/>
    </row>
    <row r="228" spans="1:28" x14ac:dyDescent="0.25">
      <c r="A228" s="133"/>
      <c r="B228" s="133"/>
      <c r="C228" s="133"/>
      <c r="D228" s="133"/>
      <c r="E228" s="133"/>
      <c r="F228" s="133"/>
      <c r="G228" s="133"/>
      <c r="H228" s="133"/>
      <c r="I228" s="133"/>
      <c r="J228" s="133"/>
      <c r="K228" s="133"/>
      <c r="L228" s="133"/>
      <c r="M228" s="133"/>
      <c r="N228" s="133"/>
      <c r="O228" s="133"/>
      <c r="P228" s="133"/>
      <c r="Q228" s="133"/>
      <c r="R228" s="133"/>
      <c r="S228" s="133"/>
      <c r="T228" s="133"/>
      <c r="U228" s="133"/>
      <c r="V228" s="133"/>
      <c r="W228" s="133"/>
      <c r="X228" s="133"/>
      <c r="Y228" s="133"/>
      <c r="Z228" s="133"/>
      <c r="AA228" s="133"/>
      <c r="AB228" s="133"/>
    </row>
    <row r="229" spans="1:28" x14ac:dyDescent="0.25">
      <c r="A229" s="133"/>
      <c r="B229" s="133"/>
      <c r="C229" s="133"/>
      <c r="D229" s="133"/>
      <c r="E229" s="133"/>
      <c r="F229" s="133"/>
      <c r="G229" s="133"/>
      <c r="H229" s="133"/>
      <c r="I229" s="133"/>
      <c r="J229" s="133"/>
      <c r="K229" s="133"/>
      <c r="L229" s="133"/>
      <c r="M229" s="133"/>
      <c r="N229" s="133"/>
      <c r="O229" s="133"/>
      <c r="P229" s="133"/>
      <c r="Q229" s="133"/>
      <c r="R229" s="133"/>
      <c r="S229" s="133"/>
      <c r="T229" s="133"/>
      <c r="U229" s="133"/>
      <c r="V229" s="133"/>
      <c r="W229" s="133"/>
      <c r="X229" s="133"/>
      <c r="Y229" s="133"/>
      <c r="Z229" s="133"/>
      <c r="AA229" s="133"/>
      <c r="AB229" s="133"/>
    </row>
    <row r="230" spans="1:28" x14ac:dyDescent="0.25">
      <c r="A230" s="133"/>
      <c r="B230" s="133"/>
      <c r="C230" s="133"/>
      <c r="D230" s="133"/>
      <c r="E230" s="133"/>
      <c r="F230" s="133"/>
      <c r="G230" s="133"/>
      <c r="H230" s="133"/>
      <c r="I230" s="133"/>
      <c r="J230" s="133"/>
      <c r="K230" s="133"/>
      <c r="L230" s="133"/>
      <c r="M230" s="133"/>
      <c r="N230" s="133"/>
      <c r="O230" s="133"/>
      <c r="P230" s="133"/>
      <c r="Q230" s="133"/>
      <c r="R230" s="133"/>
      <c r="S230" s="133"/>
      <c r="T230" s="133"/>
      <c r="U230" s="133"/>
      <c r="V230" s="133"/>
      <c r="W230" s="133"/>
      <c r="X230" s="133"/>
      <c r="Y230" s="133"/>
      <c r="Z230" s="133"/>
      <c r="AA230" s="133"/>
      <c r="AB230" s="133"/>
    </row>
    <row r="231" spans="1:28" x14ac:dyDescent="0.25">
      <c r="A231" s="133"/>
      <c r="B231" s="133"/>
      <c r="C231" s="133"/>
      <c r="D231" s="133"/>
      <c r="E231" s="133"/>
      <c r="F231" s="133"/>
      <c r="G231" s="133"/>
      <c r="H231" s="133"/>
      <c r="I231" s="133"/>
      <c r="J231" s="133"/>
      <c r="K231" s="133"/>
      <c r="L231" s="133"/>
      <c r="M231" s="133"/>
      <c r="N231" s="133"/>
      <c r="O231" s="133"/>
      <c r="P231" s="133"/>
      <c r="Q231" s="133"/>
      <c r="R231" s="133"/>
      <c r="S231" s="133"/>
      <c r="T231" s="133"/>
      <c r="U231" s="133"/>
      <c r="V231" s="133"/>
      <c r="W231" s="133"/>
      <c r="X231" s="133"/>
      <c r="Y231" s="133"/>
      <c r="Z231" s="133"/>
      <c r="AA231" s="133"/>
      <c r="AB231" s="133"/>
    </row>
    <row r="232" spans="1:28" x14ac:dyDescent="0.25">
      <c r="A232" s="133"/>
      <c r="B232" s="133"/>
      <c r="C232" s="133"/>
      <c r="D232" s="133"/>
      <c r="E232" s="133"/>
      <c r="F232" s="133"/>
      <c r="G232" s="133"/>
      <c r="H232" s="133"/>
      <c r="I232" s="133"/>
      <c r="J232" s="133"/>
      <c r="K232" s="133"/>
      <c r="L232" s="133"/>
      <c r="M232" s="133"/>
      <c r="N232" s="133"/>
      <c r="O232" s="133"/>
      <c r="P232" s="133"/>
      <c r="Q232" s="133"/>
      <c r="R232" s="133"/>
      <c r="S232" s="133"/>
      <c r="T232" s="133"/>
      <c r="U232" s="133"/>
      <c r="V232" s="133"/>
      <c r="W232" s="133"/>
      <c r="X232" s="133"/>
      <c r="Y232" s="133"/>
      <c r="Z232" s="133"/>
      <c r="AA232" s="133"/>
      <c r="AB232" s="133"/>
    </row>
    <row r="233" spans="1:28" x14ac:dyDescent="0.25">
      <c r="A233" s="133"/>
      <c r="B233" s="133"/>
      <c r="C233" s="133"/>
      <c r="D233" s="133"/>
      <c r="E233" s="133"/>
      <c r="F233" s="133"/>
      <c r="G233" s="133"/>
      <c r="H233" s="133"/>
      <c r="I233" s="133"/>
      <c r="J233" s="133"/>
      <c r="K233" s="133"/>
      <c r="L233" s="133"/>
      <c r="M233" s="133"/>
      <c r="N233" s="133"/>
      <c r="O233" s="133"/>
      <c r="P233" s="133"/>
      <c r="Q233" s="133"/>
      <c r="R233" s="133"/>
      <c r="S233" s="133"/>
      <c r="T233" s="133"/>
      <c r="U233" s="133"/>
      <c r="V233" s="133"/>
      <c r="W233" s="133"/>
      <c r="X233" s="133"/>
      <c r="Y233" s="133"/>
      <c r="Z233" s="133"/>
      <c r="AA233" s="133"/>
      <c r="AB233" s="133"/>
    </row>
    <row r="234" spans="1:28" x14ac:dyDescent="0.25">
      <c r="A234" s="133"/>
      <c r="B234" s="133"/>
      <c r="C234" s="133"/>
      <c r="D234" s="133"/>
      <c r="E234" s="133"/>
      <c r="F234" s="133"/>
      <c r="G234" s="133"/>
      <c r="H234" s="133"/>
      <c r="I234" s="133"/>
      <c r="J234" s="133"/>
      <c r="K234" s="133"/>
      <c r="L234" s="133"/>
      <c r="M234" s="133"/>
      <c r="N234" s="133"/>
      <c r="O234" s="133"/>
      <c r="P234" s="133"/>
      <c r="Q234" s="133"/>
      <c r="R234" s="133"/>
      <c r="S234" s="133"/>
      <c r="T234" s="133"/>
      <c r="U234" s="133"/>
      <c r="V234" s="133"/>
      <c r="W234" s="133"/>
      <c r="X234" s="133"/>
      <c r="Y234" s="133"/>
      <c r="Z234" s="133"/>
      <c r="AA234" s="133"/>
      <c r="AB234" s="133"/>
    </row>
    <row r="235" spans="1:28" x14ac:dyDescent="0.25">
      <c r="A235" s="133"/>
      <c r="B235" s="133"/>
      <c r="C235" s="133"/>
      <c r="D235" s="133"/>
      <c r="E235" s="133"/>
      <c r="F235" s="133"/>
      <c r="G235" s="133"/>
      <c r="H235" s="133"/>
      <c r="I235" s="133"/>
      <c r="J235" s="133"/>
      <c r="K235" s="133"/>
      <c r="L235" s="133"/>
      <c r="M235" s="133"/>
      <c r="N235" s="133"/>
      <c r="O235" s="133"/>
      <c r="P235" s="133"/>
      <c r="Q235" s="133"/>
      <c r="R235" s="133"/>
      <c r="S235" s="133"/>
      <c r="T235" s="133"/>
      <c r="U235" s="133"/>
      <c r="V235" s="133"/>
      <c r="W235" s="133"/>
      <c r="X235" s="133"/>
      <c r="Y235" s="133"/>
      <c r="Z235" s="133"/>
      <c r="AA235" s="133"/>
      <c r="AB235" s="133"/>
    </row>
    <row r="236" spans="1:28" x14ac:dyDescent="0.25">
      <c r="A236" s="133"/>
      <c r="B236" s="133"/>
      <c r="C236" s="133"/>
      <c r="D236" s="133"/>
      <c r="E236" s="133"/>
      <c r="F236" s="133"/>
      <c r="G236" s="133"/>
      <c r="H236" s="133"/>
      <c r="I236" s="133"/>
      <c r="J236" s="133"/>
      <c r="K236" s="133"/>
      <c r="L236" s="133"/>
      <c r="M236" s="133"/>
      <c r="N236" s="133"/>
      <c r="O236" s="133"/>
      <c r="P236" s="133"/>
      <c r="Q236" s="133"/>
      <c r="R236" s="133"/>
      <c r="S236" s="133"/>
      <c r="T236" s="133"/>
      <c r="U236" s="133"/>
      <c r="V236" s="133"/>
      <c r="W236" s="133"/>
      <c r="X236" s="133"/>
      <c r="Y236" s="133"/>
      <c r="Z236" s="133"/>
      <c r="AA236" s="133"/>
      <c r="AB236" s="133"/>
    </row>
    <row r="237" spans="1:28" x14ac:dyDescent="0.25">
      <c r="A237" s="133"/>
      <c r="B237" s="133"/>
      <c r="C237" s="133"/>
      <c r="D237" s="133"/>
      <c r="E237" s="133"/>
      <c r="F237" s="133"/>
      <c r="G237" s="133"/>
      <c r="H237" s="133"/>
      <c r="I237" s="133"/>
      <c r="J237" s="133"/>
      <c r="K237" s="133"/>
      <c r="L237" s="133"/>
      <c r="M237" s="133"/>
      <c r="N237" s="133"/>
      <c r="O237" s="133"/>
      <c r="P237" s="133"/>
      <c r="Q237" s="133"/>
      <c r="R237" s="133"/>
      <c r="S237" s="133"/>
      <c r="T237" s="133"/>
      <c r="U237" s="133"/>
      <c r="V237" s="133"/>
      <c r="W237" s="133"/>
      <c r="X237" s="133"/>
      <c r="Y237" s="133"/>
      <c r="Z237" s="133"/>
      <c r="AA237" s="133"/>
      <c r="AB237" s="133"/>
    </row>
    <row r="238" spans="1:28" x14ac:dyDescent="0.25">
      <c r="A238" s="133"/>
      <c r="B238" s="133"/>
      <c r="C238" s="133"/>
      <c r="D238" s="133"/>
      <c r="E238" s="133"/>
      <c r="F238" s="133"/>
      <c r="G238" s="133"/>
      <c r="H238" s="133"/>
      <c r="I238" s="133"/>
      <c r="J238" s="133"/>
      <c r="K238" s="133"/>
      <c r="L238" s="133"/>
      <c r="M238" s="133"/>
      <c r="N238" s="133"/>
      <c r="O238" s="133"/>
      <c r="P238" s="133"/>
      <c r="Q238" s="133"/>
      <c r="R238" s="133"/>
      <c r="S238" s="133"/>
      <c r="T238" s="133"/>
      <c r="U238" s="133"/>
      <c r="V238" s="133"/>
      <c r="W238" s="133"/>
      <c r="X238" s="133"/>
      <c r="Y238" s="133"/>
      <c r="Z238" s="133"/>
      <c r="AA238" s="133"/>
      <c r="AB238" s="133"/>
    </row>
    <row r="239" spans="1:28" x14ac:dyDescent="0.25">
      <c r="A239" s="133"/>
      <c r="B239" s="133"/>
      <c r="C239" s="133"/>
      <c r="D239" s="133"/>
      <c r="E239" s="133"/>
      <c r="F239" s="133"/>
      <c r="G239" s="133"/>
      <c r="H239" s="133"/>
      <c r="I239" s="133"/>
      <c r="J239" s="133"/>
      <c r="K239" s="133"/>
      <c r="L239" s="133"/>
      <c r="M239" s="133"/>
      <c r="N239" s="133"/>
      <c r="O239" s="133"/>
      <c r="P239" s="133"/>
      <c r="Q239" s="133"/>
      <c r="R239" s="133"/>
      <c r="S239" s="133"/>
      <c r="T239" s="133"/>
      <c r="U239" s="133"/>
      <c r="V239" s="133"/>
      <c r="W239" s="133"/>
      <c r="X239" s="133"/>
      <c r="Y239" s="133"/>
      <c r="Z239" s="133"/>
      <c r="AA239" s="133"/>
      <c r="AB239" s="133"/>
    </row>
    <row r="240" spans="1:28" x14ac:dyDescent="0.25">
      <c r="A240" s="133"/>
      <c r="B240" s="133"/>
      <c r="C240" s="133"/>
      <c r="D240" s="133"/>
      <c r="E240" s="133"/>
      <c r="F240" s="133"/>
      <c r="G240" s="133"/>
      <c r="H240" s="133"/>
      <c r="I240" s="133"/>
      <c r="J240" s="133"/>
      <c r="K240" s="133"/>
      <c r="L240" s="133"/>
      <c r="M240" s="133"/>
      <c r="N240" s="133"/>
      <c r="O240" s="133"/>
      <c r="P240" s="133"/>
      <c r="Q240" s="133"/>
      <c r="R240" s="133"/>
      <c r="S240" s="133"/>
      <c r="T240" s="133"/>
      <c r="U240" s="133"/>
      <c r="V240" s="133"/>
      <c r="W240" s="133"/>
      <c r="X240" s="133"/>
      <c r="Y240" s="133"/>
      <c r="Z240" s="133"/>
      <c r="AA240" s="133"/>
      <c r="AB240" s="133"/>
    </row>
    <row r="241" spans="1:28" x14ac:dyDescent="0.25">
      <c r="A241" s="133"/>
      <c r="B241" s="133"/>
      <c r="C241" s="133"/>
      <c r="D241" s="133"/>
      <c r="E241" s="133"/>
      <c r="F241" s="133"/>
      <c r="G241" s="133"/>
      <c r="H241" s="133"/>
      <c r="I241" s="133"/>
      <c r="J241" s="133"/>
      <c r="K241" s="133"/>
      <c r="L241" s="133"/>
      <c r="M241" s="133"/>
      <c r="N241" s="133"/>
      <c r="O241" s="133"/>
      <c r="P241" s="133"/>
      <c r="Q241" s="133"/>
      <c r="R241" s="133"/>
      <c r="S241" s="133"/>
      <c r="T241" s="133"/>
      <c r="U241" s="133"/>
      <c r="V241" s="133"/>
      <c r="W241" s="133"/>
      <c r="X241" s="133"/>
      <c r="Y241" s="133"/>
      <c r="Z241" s="133"/>
      <c r="AA241" s="133"/>
      <c r="AB241" s="133"/>
    </row>
    <row r="242" spans="1:28" x14ac:dyDescent="0.25">
      <c r="A242" s="133"/>
      <c r="B242" s="133"/>
      <c r="C242" s="133"/>
      <c r="D242" s="133"/>
      <c r="E242" s="133"/>
      <c r="F242" s="133"/>
      <c r="G242" s="133"/>
      <c r="H242" s="133"/>
      <c r="I242" s="133"/>
      <c r="J242" s="133"/>
      <c r="K242" s="133"/>
      <c r="L242" s="133"/>
      <c r="M242" s="133"/>
      <c r="N242" s="133"/>
      <c r="O242" s="133"/>
      <c r="P242" s="133"/>
      <c r="Q242" s="133"/>
      <c r="R242" s="133"/>
      <c r="S242" s="133"/>
      <c r="T242" s="133"/>
      <c r="U242" s="133"/>
      <c r="V242" s="133"/>
      <c r="W242" s="133"/>
      <c r="X242" s="133"/>
      <c r="Y242" s="133"/>
      <c r="Z242" s="133"/>
      <c r="AA242" s="133"/>
      <c r="AB242" s="133"/>
    </row>
    <row r="243" spans="1:28" x14ac:dyDescent="0.25">
      <c r="A243" s="133"/>
      <c r="B243" s="133"/>
      <c r="C243" s="133"/>
      <c r="D243" s="133"/>
      <c r="E243" s="133"/>
      <c r="F243" s="133"/>
      <c r="G243" s="133"/>
      <c r="H243" s="133"/>
      <c r="I243" s="133"/>
      <c r="J243" s="133"/>
      <c r="K243" s="133"/>
      <c r="L243" s="133"/>
      <c r="M243" s="133"/>
      <c r="N243" s="133"/>
      <c r="O243" s="133"/>
      <c r="P243" s="133"/>
      <c r="Q243" s="133"/>
      <c r="R243" s="133"/>
      <c r="S243" s="133"/>
      <c r="T243" s="133"/>
      <c r="U243" s="133"/>
      <c r="V243" s="133"/>
      <c r="W243" s="133"/>
      <c r="X243" s="133"/>
      <c r="Y243" s="133"/>
      <c r="Z243" s="133"/>
      <c r="AA243" s="133"/>
      <c r="AB243" s="133"/>
    </row>
    <row r="244" spans="1:28" x14ac:dyDescent="0.25">
      <c r="A244" s="133"/>
      <c r="B244" s="133"/>
      <c r="C244" s="133"/>
      <c r="D244" s="133"/>
      <c r="E244" s="133"/>
      <c r="F244" s="133"/>
      <c r="G244" s="133"/>
      <c r="H244" s="133"/>
      <c r="I244" s="133"/>
      <c r="J244" s="133"/>
      <c r="K244" s="133"/>
      <c r="L244" s="133"/>
      <c r="M244" s="133"/>
      <c r="N244" s="133"/>
      <c r="O244" s="133"/>
      <c r="P244" s="133"/>
      <c r="Q244" s="133"/>
      <c r="R244" s="133"/>
      <c r="S244" s="133"/>
      <c r="T244" s="133"/>
      <c r="U244" s="133"/>
      <c r="V244" s="133"/>
      <c r="W244" s="133"/>
      <c r="X244" s="133"/>
      <c r="Y244" s="133"/>
      <c r="Z244" s="133"/>
      <c r="AA244" s="133"/>
      <c r="AB244" s="133"/>
    </row>
    <row r="245" spans="1:28" x14ac:dyDescent="0.25">
      <c r="A245" s="133"/>
      <c r="B245" s="133"/>
      <c r="C245" s="133"/>
      <c r="D245" s="133"/>
      <c r="E245" s="133"/>
      <c r="F245" s="133"/>
      <c r="G245" s="133"/>
      <c r="H245" s="133"/>
      <c r="I245" s="133"/>
      <c r="J245" s="133"/>
      <c r="K245" s="133"/>
      <c r="L245" s="133"/>
      <c r="M245" s="133"/>
      <c r="N245" s="133"/>
      <c r="O245" s="133"/>
      <c r="P245" s="133"/>
      <c r="Q245" s="133"/>
      <c r="R245" s="133"/>
      <c r="S245" s="133"/>
      <c r="T245" s="133"/>
      <c r="U245" s="133"/>
      <c r="V245" s="133"/>
      <c r="W245" s="133"/>
      <c r="X245" s="133"/>
      <c r="Y245" s="133"/>
      <c r="Z245" s="133"/>
      <c r="AA245" s="133"/>
      <c r="AB245" s="133"/>
    </row>
    <row r="246" spans="1:28" x14ac:dyDescent="0.25">
      <c r="A246" s="133"/>
      <c r="B246" s="133"/>
      <c r="C246" s="133"/>
      <c r="D246" s="133"/>
      <c r="E246" s="133"/>
      <c r="F246" s="133"/>
      <c r="G246" s="133"/>
      <c r="H246" s="133"/>
      <c r="I246" s="133"/>
      <c r="J246" s="133"/>
      <c r="K246" s="133"/>
      <c r="L246" s="133"/>
      <c r="M246" s="133"/>
      <c r="N246" s="133"/>
      <c r="O246" s="133"/>
      <c r="P246" s="133"/>
      <c r="Q246" s="133"/>
      <c r="R246" s="133"/>
      <c r="S246" s="133"/>
      <c r="T246" s="133"/>
      <c r="U246" s="133"/>
      <c r="V246" s="133"/>
      <c r="W246" s="133"/>
      <c r="X246" s="133"/>
      <c r="Y246" s="133"/>
      <c r="Z246" s="133"/>
      <c r="AA246" s="133"/>
      <c r="AB246" s="133"/>
    </row>
    <row r="247" spans="1:28" x14ac:dyDescent="0.25">
      <c r="A247" s="133"/>
      <c r="B247" s="133"/>
      <c r="C247" s="133"/>
      <c r="D247" s="133"/>
      <c r="E247" s="133"/>
      <c r="F247" s="133"/>
      <c r="G247" s="133"/>
      <c r="H247" s="133"/>
      <c r="I247" s="133"/>
      <c r="J247" s="133"/>
      <c r="K247" s="133"/>
      <c r="L247" s="133"/>
      <c r="M247" s="133"/>
      <c r="N247" s="133"/>
      <c r="O247" s="133"/>
      <c r="P247" s="133"/>
      <c r="Q247" s="133"/>
      <c r="R247" s="133"/>
      <c r="S247" s="133"/>
      <c r="T247" s="133"/>
      <c r="U247" s="133"/>
      <c r="V247" s="133"/>
      <c r="W247" s="133"/>
      <c r="X247" s="133"/>
      <c r="Y247" s="133"/>
      <c r="Z247" s="133"/>
      <c r="AA247" s="133"/>
      <c r="AB247" s="133"/>
    </row>
    <row r="248" spans="1:28" x14ac:dyDescent="0.25">
      <c r="A248" s="133"/>
      <c r="B248" s="133"/>
      <c r="C248" s="133"/>
      <c r="D248" s="133"/>
      <c r="E248" s="133"/>
      <c r="F248" s="133"/>
      <c r="G248" s="133"/>
      <c r="H248" s="133"/>
      <c r="I248" s="133"/>
      <c r="J248" s="133"/>
      <c r="K248" s="133"/>
      <c r="L248" s="133"/>
      <c r="M248" s="133"/>
      <c r="N248" s="133"/>
      <c r="O248" s="133"/>
      <c r="P248" s="133"/>
      <c r="Q248" s="133"/>
      <c r="R248" s="133"/>
      <c r="S248" s="133"/>
      <c r="T248" s="133"/>
      <c r="U248" s="133"/>
      <c r="V248" s="133"/>
      <c r="W248" s="133"/>
      <c r="X248" s="133"/>
      <c r="Y248" s="133"/>
      <c r="Z248" s="133"/>
      <c r="AA248" s="133"/>
      <c r="AB248" s="133"/>
    </row>
    <row r="249" spans="1:28" x14ac:dyDescent="0.25">
      <c r="A249" s="133"/>
      <c r="B249" s="133"/>
      <c r="C249" s="133"/>
      <c r="D249" s="133"/>
      <c r="E249" s="133"/>
      <c r="F249" s="133"/>
      <c r="G249" s="133"/>
      <c r="H249" s="133"/>
      <c r="I249" s="133"/>
      <c r="J249" s="133"/>
      <c r="K249" s="133"/>
      <c r="L249" s="133"/>
      <c r="M249" s="133"/>
      <c r="N249" s="133"/>
      <c r="O249" s="133"/>
      <c r="P249" s="133"/>
      <c r="Q249" s="133"/>
      <c r="R249" s="133"/>
      <c r="S249" s="133"/>
      <c r="T249" s="133"/>
      <c r="U249" s="133"/>
      <c r="V249" s="133"/>
      <c r="W249" s="133"/>
      <c r="X249" s="133"/>
      <c r="Y249" s="133"/>
      <c r="Z249" s="133"/>
      <c r="AA249" s="133"/>
      <c r="AB249" s="133"/>
    </row>
    <row r="250" spans="1:28" x14ac:dyDescent="0.25">
      <c r="A250" s="133"/>
      <c r="B250" s="133"/>
      <c r="C250" s="133"/>
      <c r="D250" s="133"/>
      <c r="E250" s="133"/>
      <c r="F250" s="133"/>
      <c r="G250" s="133"/>
      <c r="H250" s="133"/>
      <c r="I250" s="133"/>
      <c r="J250" s="133"/>
      <c r="K250" s="133"/>
      <c r="L250" s="133"/>
      <c r="M250" s="133"/>
      <c r="N250" s="133"/>
      <c r="O250" s="133"/>
      <c r="P250" s="133"/>
      <c r="Q250" s="133"/>
      <c r="R250" s="133"/>
      <c r="S250" s="133"/>
      <c r="T250" s="133"/>
      <c r="U250" s="133"/>
      <c r="V250" s="133"/>
      <c r="W250" s="133"/>
      <c r="X250" s="133"/>
      <c r="Y250" s="133"/>
      <c r="Z250" s="133"/>
      <c r="AA250" s="133"/>
      <c r="AB250" s="133"/>
    </row>
    <row r="251" spans="1:28" x14ac:dyDescent="0.25">
      <c r="A251" s="133"/>
      <c r="B251" s="133"/>
      <c r="C251" s="133"/>
      <c r="D251" s="133"/>
      <c r="E251" s="133"/>
      <c r="F251" s="133"/>
      <c r="G251" s="133"/>
      <c r="H251" s="133"/>
      <c r="I251" s="133"/>
      <c r="J251" s="133"/>
      <c r="K251" s="133"/>
      <c r="L251" s="133"/>
      <c r="M251" s="133"/>
      <c r="N251" s="133"/>
      <c r="O251" s="133"/>
      <c r="P251" s="133"/>
      <c r="Q251" s="133"/>
      <c r="R251" s="133"/>
      <c r="S251" s="133"/>
      <c r="T251" s="133"/>
      <c r="U251" s="133"/>
      <c r="V251" s="133"/>
      <c r="W251" s="133"/>
      <c r="X251" s="133"/>
      <c r="Y251" s="133"/>
      <c r="Z251" s="133"/>
      <c r="AA251" s="133"/>
      <c r="AB251" s="133"/>
    </row>
    <row r="252" spans="1:28" x14ac:dyDescent="0.25">
      <c r="A252" s="133"/>
      <c r="B252" s="133"/>
      <c r="C252" s="133"/>
      <c r="D252" s="133"/>
      <c r="E252" s="133"/>
      <c r="F252" s="133"/>
      <c r="G252" s="133"/>
      <c r="H252" s="133"/>
      <c r="I252" s="133"/>
      <c r="J252" s="133"/>
      <c r="K252" s="133"/>
      <c r="L252" s="133"/>
      <c r="M252" s="133"/>
      <c r="N252" s="133"/>
      <c r="O252" s="133"/>
      <c r="P252" s="133"/>
      <c r="Q252" s="133"/>
      <c r="R252" s="133"/>
      <c r="S252" s="133"/>
      <c r="T252" s="133"/>
      <c r="U252" s="133"/>
      <c r="V252" s="133"/>
      <c r="W252" s="133"/>
      <c r="X252" s="133"/>
      <c r="Y252" s="133"/>
      <c r="Z252" s="133"/>
      <c r="AA252" s="133"/>
      <c r="AB252" s="133"/>
    </row>
    <row r="253" spans="1:28" x14ac:dyDescent="0.25">
      <c r="A253" s="133"/>
      <c r="B253" s="133"/>
      <c r="C253" s="133"/>
      <c r="D253" s="133"/>
      <c r="E253" s="133"/>
      <c r="F253" s="133"/>
      <c r="G253" s="133"/>
      <c r="H253" s="133"/>
      <c r="I253" s="133"/>
      <c r="J253" s="133"/>
      <c r="K253" s="133"/>
      <c r="L253" s="133"/>
      <c r="M253" s="133"/>
      <c r="N253" s="133"/>
      <c r="O253" s="133"/>
      <c r="P253" s="133"/>
      <c r="Q253" s="133"/>
      <c r="R253" s="133"/>
      <c r="S253" s="133"/>
      <c r="T253" s="133"/>
      <c r="U253" s="133"/>
      <c r="V253" s="133"/>
      <c r="W253" s="133"/>
      <c r="X253" s="133"/>
      <c r="Y253" s="133"/>
      <c r="Z253" s="133"/>
      <c r="AA253" s="133"/>
      <c r="AB253" s="133"/>
    </row>
    <row r="254" spans="1:28" x14ac:dyDescent="0.25">
      <c r="A254" s="133"/>
      <c r="B254" s="133"/>
      <c r="C254" s="133"/>
      <c r="D254" s="133"/>
      <c r="E254" s="133"/>
      <c r="F254" s="133"/>
      <c r="G254" s="133"/>
      <c r="H254" s="133"/>
      <c r="I254" s="133"/>
      <c r="J254" s="133"/>
      <c r="K254" s="133"/>
      <c r="L254" s="133"/>
      <c r="M254" s="133"/>
      <c r="N254" s="133"/>
      <c r="O254" s="133"/>
      <c r="P254" s="133"/>
      <c r="Q254" s="133"/>
      <c r="R254" s="133"/>
      <c r="S254" s="133"/>
      <c r="T254" s="133"/>
      <c r="U254" s="133"/>
      <c r="V254" s="133"/>
      <c r="W254" s="133"/>
      <c r="X254" s="133"/>
      <c r="Y254" s="133"/>
      <c r="Z254" s="133"/>
      <c r="AA254" s="133"/>
      <c r="AB254" s="133"/>
    </row>
    <row r="255" spans="1:28" x14ac:dyDescent="0.25">
      <c r="A255" s="133"/>
      <c r="B255" s="133"/>
      <c r="C255" s="133"/>
      <c r="D255" s="133"/>
      <c r="E255" s="133"/>
      <c r="F255" s="133"/>
      <c r="G255" s="133"/>
      <c r="H255" s="133"/>
      <c r="I255" s="133"/>
      <c r="J255" s="133"/>
      <c r="K255" s="133"/>
      <c r="L255" s="133"/>
      <c r="M255" s="133"/>
      <c r="N255" s="133"/>
      <c r="O255" s="133"/>
      <c r="P255" s="133"/>
      <c r="Q255" s="133"/>
      <c r="R255" s="133"/>
      <c r="S255" s="133"/>
      <c r="T255" s="133"/>
      <c r="U255" s="133"/>
      <c r="V255" s="133"/>
      <c r="W255" s="133"/>
      <c r="X255" s="133"/>
      <c r="Y255" s="133"/>
      <c r="Z255" s="133"/>
      <c r="AA255" s="133"/>
      <c r="AB255" s="133"/>
    </row>
    <row r="256" spans="1:28" x14ac:dyDescent="0.25">
      <c r="A256" s="133"/>
      <c r="B256" s="133"/>
      <c r="C256" s="133"/>
      <c r="D256" s="133"/>
      <c r="E256" s="133"/>
      <c r="F256" s="133"/>
      <c r="G256" s="133"/>
      <c r="H256" s="133"/>
      <c r="I256" s="133"/>
      <c r="J256" s="133"/>
      <c r="K256" s="133"/>
      <c r="L256" s="133"/>
      <c r="M256" s="133"/>
      <c r="N256" s="133"/>
      <c r="O256" s="133"/>
      <c r="P256" s="133"/>
      <c r="Q256" s="133"/>
      <c r="R256" s="133"/>
      <c r="S256" s="133"/>
      <c r="T256" s="133"/>
      <c r="U256" s="133"/>
      <c r="V256" s="133"/>
      <c r="W256" s="133"/>
      <c r="X256" s="133"/>
      <c r="Y256" s="133"/>
      <c r="Z256" s="133"/>
      <c r="AA256" s="133"/>
      <c r="AB256" s="133"/>
    </row>
    <row r="257" spans="1:28" x14ac:dyDescent="0.25">
      <c r="A257" s="133"/>
      <c r="B257" s="133"/>
      <c r="C257" s="133"/>
      <c r="D257" s="133"/>
      <c r="E257" s="133"/>
      <c r="F257" s="133"/>
      <c r="G257" s="133"/>
      <c r="H257" s="133"/>
      <c r="I257" s="133"/>
      <c r="J257" s="133"/>
      <c r="K257" s="133"/>
      <c r="L257" s="133"/>
      <c r="M257" s="133"/>
      <c r="N257" s="133"/>
      <c r="O257" s="133"/>
      <c r="P257" s="133"/>
      <c r="Q257" s="133"/>
      <c r="R257" s="133"/>
      <c r="S257" s="133"/>
      <c r="T257" s="133"/>
      <c r="U257" s="133"/>
      <c r="V257" s="133"/>
      <c r="W257" s="133"/>
      <c r="X257" s="133"/>
      <c r="Y257" s="133"/>
      <c r="Z257" s="133"/>
      <c r="AA257" s="133"/>
      <c r="AB257" s="133"/>
    </row>
    <row r="258" spans="1:28" x14ac:dyDescent="0.25">
      <c r="A258" s="133"/>
      <c r="B258" s="133"/>
      <c r="C258" s="133"/>
      <c r="D258" s="133"/>
      <c r="E258" s="133"/>
      <c r="F258" s="133"/>
      <c r="G258" s="133"/>
      <c r="H258" s="133"/>
      <c r="I258" s="133"/>
      <c r="J258" s="133"/>
      <c r="K258" s="133"/>
      <c r="L258" s="133"/>
      <c r="M258" s="133"/>
      <c r="N258" s="133"/>
      <c r="O258" s="133"/>
      <c r="P258" s="133"/>
      <c r="Q258" s="133"/>
      <c r="R258" s="133"/>
      <c r="S258" s="133"/>
      <c r="T258" s="133"/>
      <c r="U258" s="133"/>
      <c r="V258" s="133"/>
      <c r="W258" s="133"/>
      <c r="X258" s="133"/>
      <c r="Y258" s="133"/>
      <c r="Z258" s="133"/>
      <c r="AA258" s="133"/>
      <c r="AB258" s="133"/>
    </row>
    <row r="259" spans="1:28" x14ac:dyDescent="0.25">
      <c r="A259" s="133"/>
      <c r="B259" s="133"/>
      <c r="C259" s="133"/>
      <c r="D259" s="133"/>
      <c r="E259" s="133"/>
      <c r="F259" s="133"/>
      <c r="G259" s="133"/>
      <c r="H259" s="133"/>
      <c r="I259" s="133"/>
      <c r="J259" s="133"/>
      <c r="K259" s="133"/>
      <c r="L259" s="133"/>
      <c r="M259" s="133"/>
      <c r="N259" s="133"/>
      <c r="O259" s="133"/>
      <c r="P259" s="133"/>
      <c r="Q259" s="133"/>
      <c r="R259" s="133"/>
      <c r="S259" s="133"/>
      <c r="T259" s="133"/>
      <c r="U259" s="133"/>
      <c r="V259" s="133"/>
      <c r="W259" s="133"/>
      <c r="X259" s="133"/>
      <c r="Y259" s="133"/>
      <c r="Z259" s="133"/>
      <c r="AA259" s="133"/>
      <c r="AB259" s="133"/>
    </row>
    <row r="260" spans="1:28" x14ac:dyDescent="0.25">
      <c r="A260" s="133"/>
      <c r="B260" s="133"/>
      <c r="C260" s="133"/>
      <c r="D260" s="133"/>
      <c r="E260" s="133"/>
      <c r="F260" s="133"/>
      <c r="G260" s="133"/>
      <c r="H260" s="133"/>
      <c r="I260" s="133"/>
      <c r="J260" s="133"/>
      <c r="K260" s="133"/>
      <c r="L260" s="133"/>
      <c r="M260" s="133"/>
      <c r="N260" s="133"/>
      <c r="O260" s="133"/>
      <c r="P260" s="133"/>
      <c r="Q260" s="133"/>
      <c r="R260" s="133"/>
      <c r="S260" s="133"/>
      <c r="T260" s="133"/>
      <c r="U260" s="133"/>
      <c r="V260" s="133"/>
      <c r="W260" s="133"/>
      <c r="X260" s="133"/>
      <c r="Y260" s="133"/>
      <c r="Z260" s="133"/>
      <c r="AA260" s="133"/>
      <c r="AB260" s="133"/>
    </row>
    <row r="261" spans="1:28" x14ac:dyDescent="0.25">
      <c r="A261" s="133"/>
      <c r="B261" s="133"/>
      <c r="C261" s="133"/>
      <c r="D261" s="133"/>
      <c r="E261" s="133"/>
      <c r="F261" s="133"/>
      <c r="G261" s="133"/>
      <c r="H261" s="133"/>
      <c r="I261" s="133"/>
      <c r="J261" s="133"/>
      <c r="K261" s="133"/>
      <c r="L261" s="133"/>
      <c r="M261" s="133"/>
      <c r="N261" s="133"/>
      <c r="O261" s="133"/>
      <c r="P261" s="133"/>
      <c r="Q261" s="133"/>
      <c r="R261" s="133"/>
      <c r="S261" s="133"/>
      <c r="T261" s="133"/>
      <c r="U261" s="133"/>
      <c r="V261" s="133"/>
      <c r="W261" s="133"/>
      <c r="X261" s="133"/>
      <c r="Y261" s="133"/>
      <c r="Z261" s="133"/>
      <c r="AA261" s="133"/>
      <c r="AB261" s="133"/>
    </row>
    <row r="262" spans="1:28" x14ac:dyDescent="0.25">
      <c r="A262" s="133"/>
      <c r="B262" s="133"/>
      <c r="C262" s="133"/>
      <c r="D262" s="133"/>
      <c r="E262" s="133"/>
      <c r="F262" s="133"/>
      <c r="G262" s="133"/>
      <c r="H262" s="133"/>
      <c r="I262" s="133"/>
      <c r="J262" s="133"/>
      <c r="K262" s="133"/>
      <c r="L262" s="133"/>
      <c r="M262" s="133"/>
      <c r="N262" s="133"/>
      <c r="O262" s="133"/>
      <c r="P262" s="133"/>
      <c r="Q262" s="133"/>
      <c r="R262" s="133"/>
      <c r="S262" s="133"/>
      <c r="T262" s="133"/>
      <c r="U262" s="133"/>
      <c r="V262" s="133"/>
      <c r="W262" s="133"/>
      <c r="X262" s="133"/>
      <c r="Y262" s="133"/>
      <c r="Z262" s="133"/>
      <c r="AA262" s="133"/>
      <c r="AB262" s="133"/>
    </row>
    <row r="263" spans="1:28" x14ac:dyDescent="0.25">
      <c r="A263" s="133"/>
      <c r="B263" s="133"/>
      <c r="C263" s="133"/>
      <c r="D263" s="133"/>
      <c r="E263" s="133"/>
      <c r="F263" s="133"/>
      <c r="G263" s="133"/>
      <c r="H263" s="133"/>
      <c r="I263" s="133"/>
      <c r="J263" s="133"/>
      <c r="K263" s="133"/>
      <c r="L263" s="133"/>
      <c r="M263" s="133"/>
      <c r="N263" s="133"/>
      <c r="O263" s="133"/>
      <c r="P263" s="133"/>
      <c r="Q263" s="133"/>
      <c r="R263" s="133"/>
      <c r="S263" s="133"/>
      <c r="T263" s="133"/>
      <c r="U263" s="133"/>
      <c r="V263" s="133"/>
      <c r="W263" s="133"/>
      <c r="X263" s="133"/>
      <c r="Y263" s="133"/>
      <c r="Z263" s="133"/>
      <c r="AA263" s="133"/>
      <c r="AB263" s="133"/>
    </row>
    <row r="264" spans="1:28" x14ac:dyDescent="0.25">
      <c r="A264" s="133"/>
      <c r="B264" s="133"/>
      <c r="C264" s="133"/>
      <c r="D264" s="133"/>
      <c r="E264" s="133"/>
      <c r="F264" s="133"/>
      <c r="G264" s="133"/>
      <c r="H264" s="133"/>
      <c r="I264" s="133"/>
      <c r="J264" s="133"/>
      <c r="K264" s="133"/>
      <c r="L264" s="133"/>
      <c r="M264" s="133"/>
      <c r="N264" s="133"/>
      <c r="O264" s="133"/>
      <c r="P264" s="133"/>
      <c r="Q264" s="133"/>
      <c r="R264" s="133"/>
      <c r="S264" s="133"/>
      <c r="T264" s="133"/>
      <c r="U264" s="133"/>
      <c r="V264" s="133"/>
      <c r="W264" s="133"/>
      <c r="X264" s="133"/>
      <c r="Y264" s="133"/>
      <c r="Z264" s="133"/>
      <c r="AA264" s="133"/>
      <c r="AB264" s="133"/>
    </row>
    <row r="265" spans="1:28" x14ac:dyDescent="0.25">
      <c r="A265" s="133"/>
      <c r="B265" s="133"/>
      <c r="C265" s="133"/>
      <c r="D265" s="133"/>
      <c r="E265" s="133"/>
      <c r="F265" s="133"/>
      <c r="G265" s="133"/>
      <c r="H265" s="133"/>
      <c r="I265" s="133"/>
      <c r="J265" s="133"/>
      <c r="K265" s="133"/>
      <c r="L265" s="133"/>
      <c r="M265" s="133"/>
      <c r="N265" s="133"/>
      <c r="O265" s="133"/>
      <c r="P265" s="133"/>
      <c r="Q265" s="133"/>
      <c r="R265" s="133"/>
      <c r="S265" s="133"/>
      <c r="T265" s="133"/>
      <c r="U265" s="133"/>
      <c r="V265" s="133"/>
      <c r="W265" s="133"/>
      <c r="X265" s="133"/>
      <c r="Y265" s="133"/>
      <c r="Z265" s="133"/>
      <c r="AA265" s="133"/>
      <c r="AB265" s="133"/>
    </row>
    <row r="266" spans="1:28" x14ac:dyDescent="0.25">
      <c r="A266" s="133"/>
      <c r="B266" s="133"/>
      <c r="C266" s="133"/>
      <c r="D266" s="133"/>
      <c r="E266" s="133"/>
      <c r="F266" s="133"/>
      <c r="G266" s="133"/>
      <c r="H266" s="133"/>
      <c r="I266" s="133"/>
      <c r="J266" s="133"/>
      <c r="K266" s="133"/>
      <c r="L266" s="133"/>
      <c r="M266" s="133"/>
      <c r="N266" s="133"/>
      <c r="O266" s="133"/>
      <c r="P266" s="133"/>
      <c r="Q266" s="133"/>
      <c r="R266" s="133"/>
      <c r="S266" s="133"/>
      <c r="T266" s="133"/>
      <c r="U266" s="133"/>
      <c r="V266" s="133"/>
      <c r="W266" s="133"/>
      <c r="X266" s="133"/>
      <c r="Y266" s="133"/>
      <c r="Z266" s="133"/>
      <c r="AA266" s="133"/>
      <c r="AB266" s="133"/>
    </row>
    <row r="267" spans="1:28" x14ac:dyDescent="0.25">
      <c r="A267" s="133"/>
      <c r="B267" s="133"/>
      <c r="C267" s="133"/>
      <c r="D267" s="133"/>
      <c r="E267" s="133"/>
      <c r="F267" s="133"/>
      <c r="G267" s="133"/>
      <c r="H267" s="133"/>
      <c r="I267" s="133"/>
      <c r="J267" s="133"/>
      <c r="K267" s="133"/>
      <c r="L267" s="133"/>
      <c r="M267" s="133"/>
      <c r="N267" s="133"/>
      <c r="O267" s="133"/>
      <c r="P267" s="133"/>
      <c r="Q267" s="133"/>
      <c r="R267" s="133"/>
      <c r="S267" s="133"/>
      <c r="T267" s="133"/>
      <c r="U267" s="133"/>
      <c r="V267" s="133"/>
      <c r="W267" s="133"/>
      <c r="X267" s="133"/>
      <c r="Y267" s="133"/>
      <c r="Z267" s="133"/>
      <c r="AA267" s="133"/>
      <c r="AB267" s="133"/>
    </row>
    <row r="268" spans="1:28" x14ac:dyDescent="0.25">
      <c r="A268" s="133"/>
      <c r="B268" s="133"/>
      <c r="C268" s="133"/>
      <c r="D268" s="133"/>
      <c r="E268" s="133"/>
      <c r="F268" s="133"/>
      <c r="G268" s="133"/>
      <c r="H268" s="133"/>
      <c r="I268" s="133"/>
      <c r="J268" s="133"/>
      <c r="K268" s="133"/>
      <c r="L268" s="133"/>
      <c r="M268" s="133"/>
      <c r="N268" s="133"/>
      <c r="O268" s="133"/>
      <c r="P268" s="133"/>
      <c r="Q268" s="133"/>
      <c r="R268" s="133"/>
      <c r="S268" s="133"/>
      <c r="T268" s="133"/>
      <c r="U268" s="133"/>
      <c r="V268" s="133"/>
      <c r="W268" s="133"/>
      <c r="X268" s="133"/>
      <c r="Y268" s="133"/>
      <c r="Z268" s="133"/>
      <c r="AA268" s="133"/>
      <c r="AB268" s="133"/>
    </row>
    <row r="269" spans="1:28" x14ac:dyDescent="0.25">
      <c r="A269" s="133"/>
      <c r="B269" s="133"/>
      <c r="C269" s="133"/>
      <c r="D269" s="133"/>
      <c r="E269" s="133"/>
      <c r="F269" s="133"/>
      <c r="G269" s="133"/>
      <c r="H269" s="133"/>
      <c r="I269" s="133"/>
      <c r="J269" s="133"/>
      <c r="K269" s="133"/>
      <c r="L269" s="133"/>
      <c r="M269" s="133"/>
      <c r="N269" s="133"/>
      <c r="O269" s="133"/>
      <c r="P269" s="133"/>
      <c r="Q269" s="133"/>
      <c r="R269" s="133"/>
      <c r="S269" s="133"/>
      <c r="T269" s="133"/>
      <c r="U269" s="133"/>
      <c r="V269" s="133"/>
      <c r="W269" s="133"/>
      <c r="X269" s="133"/>
      <c r="Y269" s="133"/>
      <c r="Z269" s="133"/>
      <c r="AA269" s="133"/>
      <c r="AB269" s="133"/>
    </row>
    <row r="270" spans="1:28" x14ac:dyDescent="0.25">
      <c r="A270" s="133"/>
      <c r="B270" s="133"/>
      <c r="C270" s="133"/>
      <c r="D270" s="133"/>
      <c r="E270" s="133"/>
      <c r="F270" s="133"/>
      <c r="G270" s="133"/>
      <c r="H270" s="133"/>
      <c r="I270" s="133"/>
      <c r="J270" s="133"/>
      <c r="K270" s="133"/>
      <c r="L270" s="133"/>
      <c r="M270" s="133"/>
      <c r="N270" s="133"/>
      <c r="O270" s="133"/>
      <c r="P270" s="133"/>
      <c r="Q270" s="133"/>
      <c r="R270" s="133"/>
      <c r="S270" s="133"/>
      <c r="T270" s="133"/>
      <c r="U270" s="133"/>
      <c r="V270" s="133"/>
      <c r="W270" s="133"/>
      <c r="X270" s="133"/>
      <c r="Y270" s="133"/>
      <c r="Z270" s="133"/>
      <c r="AA270" s="133"/>
      <c r="AB270" s="133"/>
    </row>
    <row r="271" spans="1:28" x14ac:dyDescent="0.25">
      <c r="A271" s="133"/>
      <c r="B271" s="133"/>
      <c r="C271" s="133"/>
      <c r="D271" s="133"/>
      <c r="E271" s="133"/>
      <c r="F271" s="133"/>
      <c r="G271" s="133"/>
      <c r="H271" s="133"/>
      <c r="I271" s="133"/>
      <c r="J271" s="133"/>
      <c r="K271" s="133"/>
      <c r="L271" s="133"/>
      <c r="M271" s="133"/>
      <c r="N271" s="133"/>
      <c r="O271" s="133"/>
      <c r="P271" s="133"/>
      <c r="Q271" s="133"/>
      <c r="R271" s="133"/>
      <c r="S271" s="133"/>
      <c r="T271" s="133"/>
      <c r="U271" s="133"/>
      <c r="V271" s="133"/>
      <c r="W271" s="133"/>
      <c r="X271" s="133"/>
      <c r="Y271" s="133"/>
      <c r="Z271" s="133"/>
      <c r="AA271" s="133"/>
      <c r="AB271" s="133"/>
    </row>
    <row r="272" spans="1:28" x14ac:dyDescent="0.25">
      <c r="A272" s="133"/>
      <c r="B272" s="133"/>
      <c r="C272" s="133"/>
      <c r="D272" s="133"/>
      <c r="E272" s="133"/>
      <c r="F272" s="133"/>
      <c r="G272" s="133"/>
      <c r="H272" s="133"/>
      <c r="I272" s="133"/>
      <c r="J272" s="133"/>
      <c r="K272" s="133"/>
      <c r="L272" s="133"/>
      <c r="M272" s="133"/>
      <c r="N272" s="133"/>
      <c r="O272" s="133"/>
      <c r="P272" s="133"/>
      <c r="Q272" s="133"/>
      <c r="R272" s="133"/>
      <c r="S272" s="133"/>
      <c r="T272" s="133"/>
      <c r="U272" s="133"/>
      <c r="V272" s="133"/>
      <c r="W272" s="133"/>
      <c r="X272" s="133"/>
      <c r="Y272" s="133"/>
      <c r="Z272" s="133"/>
      <c r="AA272" s="133"/>
      <c r="AB272" s="133"/>
    </row>
    <row r="273" spans="1:28" x14ac:dyDescent="0.25">
      <c r="A273" s="133"/>
      <c r="B273" s="133"/>
      <c r="C273" s="133"/>
      <c r="D273" s="133"/>
      <c r="E273" s="133"/>
      <c r="F273" s="133"/>
      <c r="G273" s="133"/>
      <c r="H273" s="133"/>
      <c r="I273" s="133"/>
      <c r="J273" s="133"/>
      <c r="K273" s="133"/>
      <c r="L273" s="133"/>
      <c r="M273" s="133"/>
      <c r="N273" s="133"/>
      <c r="O273" s="133"/>
      <c r="P273" s="133"/>
      <c r="Q273" s="133"/>
      <c r="R273" s="133"/>
      <c r="S273" s="133"/>
      <c r="T273" s="133"/>
      <c r="U273" s="133"/>
      <c r="V273" s="133"/>
      <c r="W273" s="133"/>
      <c r="X273" s="133"/>
      <c r="Y273" s="133"/>
      <c r="Z273" s="133"/>
      <c r="AA273" s="133"/>
      <c r="AB273" s="133"/>
    </row>
    <row r="274" spans="1:28" x14ac:dyDescent="0.25">
      <c r="A274" s="133"/>
      <c r="B274" s="133"/>
      <c r="C274" s="133"/>
      <c r="D274" s="133"/>
      <c r="E274" s="133"/>
      <c r="F274" s="133"/>
      <c r="G274" s="133"/>
      <c r="H274" s="133"/>
      <c r="I274" s="133"/>
      <c r="J274" s="133"/>
      <c r="K274" s="133"/>
      <c r="L274" s="133"/>
      <c r="M274" s="133"/>
      <c r="N274" s="133"/>
      <c r="O274" s="133"/>
      <c r="P274" s="133"/>
      <c r="Q274" s="133"/>
      <c r="R274" s="133"/>
      <c r="S274" s="133"/>
      <c r="T274" s="133"/>
      <c r="U274" s="133"/>
      <c r="V274" s="133"/>
      <c r="W274" s="133"/>
      <c r="X274" s="133"/>
      <c r="Y274" s="133"/>
      <c r="Z274" s="133"/>
      <c r="AA274" s="133"/>
      <c r="AB274" s="133"/>
    </row>
    <row r="275" spans="1:28" x14ac:dyDescent="0.25">
      <c r="A275" s="133"/>
      <c r="B275" s="133"/>
      <c r="C275" s="133"/>
      <c r="D275" s="133"/>
      <c r="E275" s="133"/>
      <c r="F275" s="133"/>
      <c r="G275" s="133"/>
      <c r="H275" s="133"/>
      <c r="I275" s="133"/>
      <c r="J275" s="133"/>
      <c r="K275" s="133"/>
      <c r="L275" s="133"/>
      <c r="M275" s="133"/>
      <c r="N275" s="133"/>
      <c r="O275" s="133"/>
      <c r="P275" s="133"/>
      <c r="Q275" s="133"/>
      <c r="R275" s="133"/>
      <c r="S275" s="133"/>
      <c r="T275" s="133"/>
      <c r="U275" s="133"/>
      <c r="V275" s="133"/>
      <c r="W275" s="133"/>
      <c r="X275" s="133"/>
      <c r="Y275" s="133"/>
      <c r="Z275" s="133"/>
      <c r="AA275" s="133"/>
      <c r="AB275" s="133"/>
    </row>
    <row r="276" spans="1:28" x14ac:dyDescent="0.25">
      <c r="A276" s="133"/>
      <c r="B276" s="133"/>
      <c r="C276" s="133"/>
      <c r="D276" s="133"/>
      <c r="E276" s="133"/>
      <c r="F276" s="133"/>
      <c r="G276" s="133"/>
      <c r="H276" s="133"/>
      <c r="I276" s="133"/>
      <c r="J276" s="133"/>
      <c r="K276" s="133"/>
      <c r="L276" s="133"/>
      <c r="M276" s="133"/>
      <c r="N276" s="133"/>
      <c r="O276" s="133"/>
      <c r="P276" s="133"/>
      <c r="Q276" s="133"/>
      <c r="R276" s="133"/>
      <c r="S276" s="133"/>
      <c r="T276" s="133"/>
      <c r="U276" s="133"/>
      <c r="V276" s="133"/>
      <c r="W276" s="133"/>
      <c r="X276" s="133"/>
      <c r="Y276" s="133"/>
      <c r="Z276" s="133"/>
      <c r="AA276" s="133"/>
      <c r="AB276" s="133"/>
    </row>
    <row r="277" spans="1:28" x14ac:dyDescent="0.25">
      <c r="A277" s="133"/>
      <c r="B277" s="133"/>
      <c r="C277" s="133"/>
      <c r="D277" s="133"/>
      <c r="E277" s="133"/>
      <c r="F277" s="133"/>
      <c r="G277" s="133"/>
      <c r="H277" s="133"/>
      <c r="I277" s="133"/>
      <c r="J277" s="133"/>
      <c r="K277" s="133"/>
      <c r="L277" s="133"/>
      <c r="M277" s="133"/>
      <c r="N277" s="133"/>
      <c r="O277" s="133"/>
      <c r="P277" s="133"/>
      <c r="Q277" s="133"/>
      <c r="R277" s="133"/>
      <c r="S277" s="133"/>
      <c r="T277" s="133"/>
      <c r="U277" s="133"/>
      <c r="V277" s="133"/>
      <c r="W277" s="133"/>
      <c r="X277" s="133"/>
      <c r="Y277" s="133"/>
      <c r="Z277" s="133"/>
      <c r="AA277" s="133"/>
      <c r="AB277" s="133"/>
    </row>
    <row r="278" spans="1:28" x14ac:dyDescent="0.25">
      <c r="A278" s="133"/>
      <c r="B278" s="133"/>
      <c r="C278" s="133"/>
      <c r="D278" s="133"/>
      <c r="E278" s="133"/>
      <c r="F278" s="133"/>
      <c r="G278" s="133"/>
      <c r="H278" s="133"/>
      <c r="I278" s="133"/>
      <c r="J278" s="133"/>
      <c r="K278" s="133"/>
      <c r="L278" s="133"/>
      <c r="M278" s="133"/>
      <c r="N278" s="133"/>
      <c r="O278" s="133"/>
      <c r="P278" s="133"/>
      <c r="Q278" s="133"/>
      <c r="R278" s="133"/>
      <c r="S278" s="133"/>
      <c r="T278" s="133"/>
      <c r="U278" s="133"/>
      <c r="V278" s="133"/>
      <c r="W278" s="133"/>
      <c r="X278" s="133"/>
      <c r="Y278" s="133"/>
      <c r="Z278" s="133"/>
      <c r="AA278" s="133"/>
      <c r="AB278" s="133"/>
    </row>
    <row r="279" spans="1:28" x14ac:dyDescent="0.25">
      <c r="A279" s="133"/>
      <c r="B279" s="133"/>
      <c r="C279" s="133"/>
      <c r="D279" s="133"/>
      <c r="E279" s="133"/>
      <c r="F279" s="133"/>
      <c r="G279" s="133"/>
      <c r="H279" s="133"/>
      <c r="I279" s="133"/>
      <c r="J279" s="133"/>
      <c r="K279" s="133"/>
      <c r="L279" s="133"/>
      <c r="M279" s="133"/>
      <c r="N279" s="133"/>
      <c r="O279" s="133"/>
      <c r="P279" s="133"/>
      <c r="Q279" s="133"/>
      <c r="R279" s="133"/>
      <c r="S279" s="133"/>
      <c r="T279" s="133"/>
      <c r="U279" s="133"/>
      <c r="V279" s="133"/>
      <c r="W279" s="133"/>
      <c r="X279" s="133"/>
      <c r="Y279" s="133"/>
      <c r="Z279" s="133"/>
      <c r="AA279" s="133"/>
      <c r="AB279" s="133"/>
    </row>
    <row r="280" spans="1:28" x14ac:dyDescent="0.25">
      <c r="A280" s="133"/>
      <c r="B280" s="133"/>
      <c r="C280" s="133"/>
      <c r="D280" s="133"/>
      <c r="E280" s="133"/>
      <c r="F280" s="133"/>
      <c r="G280" s="133"/>
      <c r="H280" s="133"/>
      <c r="I280" s="133"/>
      <c r="J280" s="133"/>
      <c r="K280" s="133"/>
      <c r="L280" s="133"/>
      <c r="M280" s="133"/>
      <c r="N280" s="133"/>
      <c r="O280" s="133"/>
      <c r="P280" s="133"/>
      <c r="Q280" s="133"/>
      <c r="R280" s="133"/>
      <c r="S280" s="133"/>
      <c r="T280" s="133"/>
      <c r="U280" s="133"/>
      <c r="V280" s="133"/>
      <c r="W280" s="133"/>
      <c r="X280" s="133"/>
      <c r="Y280" s="133"/>
      <c r="Z280" s="133"/>
      <c r="AA280" s="133"/>
      <c r="AB280" s="133"/>
    </row>
    <row r="281" spans="1:28" x14ac:dyDescent="0.25">
      <c r="A281" s="133"/>
      <c r="B281" s="133"/>
      <c r="C281" s="133"/>
      <c r="D281" s="133"/>
      <c r="E281" s="133"/>
      <c r="F281" s="133"/>
      <c r="G281" s="133"/>
      <c r="H281" s="133"/>
      <c r="I281" s="133"/>
      <c r="J281" s="133"/>
      <c r="K281" s="133"/>
      <c r="L281" s="133"/>
      <c r="M281" s="133"/>
      <c r="N281" s="133"/>
      <c r="O281" s="133"/>
      <c r="P281" s="133"/>
      <c r="Q281" s="133"/>
      <c r="R281" s="133"/>
      <c r="S281" s="133"/>
      <c r="T281" s="133"/>
      <c r="U281" s="133"/>
      <c r="V281" s="133"/>
      <c r="W281" s="133"/>
      <c r="X281" s="133"/>
      <c r="Y281" s="133"/>
      <c r="Z281" s="133"/>
      <c r="AA281" s="133"/>
      <c r="AB281" s="133"/>
    </row>
    <row r="282" spans="1:28" x14ac:dyDescent="0.25">
      <c r="A282" s="133"/>
      <c r="B282" s="133"/>
      <c r="C282" s="133"/>
      <c r="D282" s="133"/>
      <c r="E282" s="133"/>
      <c r="F282" s="133"/>
      <c r="G282" s="133"/>
      <c r="H282" s="133"/>
      <c r="I282" s="133"/>
      <c r="J282" s="133"/>
      <c r="K282" s="133"/>
      <c r="L282" s="133"/>
      <c r="M282" s="133"/>
      <c r="N282" s="133"/>
      <c r="O282" s="133"/>
      <c r="P282" s="133"/>
      <c r="Q282" s="133"/>
      <c r="R282" s="133"/>
      <c r="S282" s="133"/>
      <c r="T282" s="133"/>
      <c r="U282" s="133"/>
      <c r="V282" s="133"/>
      <c r="W282" s="133"/>
      <c r="X282" s="133"/>
      <c r="Y282" s="133"/>
      <c r="Z282" s="133"/>
      <c r="AA282" s="133"/>
      <c r="AB282" s="133"/>
    </row>
    <row r="283" spans="1:28" x14ac:dyDescent="0.25">
      <c r="A283" s="133"/>
      <c r="B283" s="133"/>
      <c r="C283" s="133"/>
      <c r="D283" s="133"/>
      <c r="E283" s="133"/>
      <c r="F283" s="133"/>
      <c r="G283" s="133"/>
      <c r="H283" s="133"/>
      <c r="I283" s="133"/>
      <c r="J283" s="133"/>
      <c r="K283" s="133"/>
      <c r="L283" s="133"/>
      <c r="M283" s="133"/>
      <c r="N283" s="133"/>
      <c r="O283" s="133"/>
      <c r="P283" s="133"/>
      <c r="Q283" s="133"/>
      <c r="R283" s="133"/>
      <c r="S283" s="133"/>
      <c r="T283" s="133"/>
      <c r="U283" s="133"/>
      <c r="V283" s="133"/>
      <c r="W283" s="133"/>
      <c r="X283" s="133"/>
      <c r="Y283" s="133"/>
      <c r="Z283" s="133"/>
      <c r="AA283" s="133"/>
      <c r="AB283" s="133"/>
    </row>
    <row r="284" spans="1:28" x14ac:dyDescent="0.25">
      <c r="A284" s="133"/>
      <c r="B284" s="133"/>
      <c r="C284" s="133"/>
      <c r="D284" s="133"/>
      <c r="E284" s="133"/>
      <c r="F284" s="133"/>
      <c r="G284" s="133"/>
      <c r="H284" s="133"/>
      <c r="I284" s="133"/>
      <c r="J284" s="133"/>
      <c r="K284" s="133"/>
      <c r="L284" s="133"/>
      <c r="M284" s="133"/>
      <c r="N284" s="133"/>
      <c r="O284" s="133"/>
      <c r="P284" s="133"/>
      <c r="Q284" s="133"/>
      <c r="R284" s="133"/>
      <c r="S284" s="133"/>
      <c r="T284" s="133"/>
      <c r="U284" s="133"/>
      <c r="V284" s="133"/>
      <c r="W284" s="133"/>
      <c r="X284" s="133"/>
      <c r="Y284" s="133"/>
      <c r="Z284" s="133"/>
      <c r="AA284" s="133"/>
      <c r="AB284" s="133"/>
    </row>
    <row r="285" spans="1:28" x14ac:dyDescent="0.25">
      <c r="A285" s="133"/>
      <c r="B285" s="133"/>
      <c r="C285" s="133"/>
      <c r="D285" s="133"/>
      <c r="E285" s="133"/>
      <c r="F285" s="133"/>
      <c r="G285" s="133"/>
      <c r="H285" s="133"/>
      <c r="I285" s="133"/>
      <c r="J285" s="133"/>
      <c r="K285" s="133"/>
      <c r="L285" s="133"/>
      <c r="M285" s="133"/>
      <c r="N285" s="133"/>
      <c r="O285" s="133"/>
      <c r="P285" s="133"/>
      <c r="Q285" s="133"/>
      <c r="R285" s="133"/>
      <c r="S285" s="133"/>
      <c r="T285" s="133"/>
      <c r="U285" s="133"/>
      <c r="V285" s="133"/>
      <c r="W285" s="133"/>
      <c r="X285" s="133"/>
      <c r="Y285" s="133"/>
      <c r="Z285" s="133"/>
      <c r="AA285" s="133"/>
      <c r="AB285" s="133"/>
    </row>
    <row r="286" spans="1:28" x14ac:dyDescent="0.25">
      <c r="A286" s="133"/>
      <c r="B286" s="133"/>
      <c r="C286" s="133"/>
      <c r="D286" s="133"/>
      <c r="E286" s="133"/>
      <c r="F286" s="133"/>
      <c r="G286" s="133"/>
      <c r="H286" s="133"/>
      <c r="I286" s="133"/>
      <c r="J286" s="133"/>
      <c r="K286" s="133"/>
      <c r="L286" s="133"/>
      <c r="M286" s="133"/>
      <c r="N286" s="133"/>
      <c r="O286" s="133"/>
      <c r="P286" s="133"/>
      <c r="Q286" s="133"/>
      <c r="R286" s="133"/>
      <c r="S286" s="133"/>
      <c r="T286" s="133"/>
      <c r="U286" s="133"/>
      <c r="V286" s="133"/>
      <c r="W286" s="133"/>
      <c r="X286" s="133"/>
      <c r="Y286" s="133"/>
      <c r="Z286" s="133"/>
      <c r="AA286" s="133"/>
      <c r="AB286" s="133"/>
    </row>
    <row r="287" spans="1:28" x14ac:dyDescent="0.25">
      <c r="A287" s="133"/>
      <c r="B287" s="133"/>
      <c r="C287" s="133"/>
      <c r="D287" s="133"/>
      <c r="E287" s="133"/>
      <c r="F287" s="133"/>
      <c r="G287" s="133"/>
      <c r="H287" s="133"/>
      <c r="I287" s="133"/>
      <c r="J287" s="133"/>
      <c r="K287" s="133"/>
      <c r="L287" s="133"/>
      <c r="M287" s="133"/>
      <c r="N287" s="133"/>
      <c r="O287" s="133"/>
      <c r="P287" s="133"/>
      <c r="Q287" s="133"/>
      <c r="R287" s="133"/>
      <c r="S287" s="133"/>
      <c r="T287" s="133"/>
      <c r="U287" s="133"/>
      <c r="V287" s="133"/>
      <c r="W287" s="133"/>
      <c r="X287" s="133"/>
      <c r="Y287" s="133"/>
      <c r="Z287" s="133"/>
      <c r="AA287" s="133"/>
      <c r="AB287" s="133"/>
    </row>
    <row r="288" spans="1:28" x14ac:dyDescent="0.25">
      <c r="A288" s="133"/>
      <c r="B288" s="133"/>
      <c r="C288" s="133"/>
      <c r="D288" s="133"/>
      <c r="E288" s="133"/>
      <c r="F288" s="133"/>
      <c r="G288" s="133"/>
      <c r="H288" s="133"/>
      <c r="I288" s="133"/>
      <c r="J288" s="133"/>
      <c r="K288" s="133"/>
      <c r="L288" s="133"/>
      <c r="M288" s="133"/>
      <c r="N288" s="133"/>
      <c r="O288" s="133"/>
      <c r="P288" s="133"/>
      <c r="Q288" s="133"/>
      <c r="R288" s="133"/>
      <c r="S288" s="133"/>
      <c r="T288" s="133"/>
      <c r="U288" s="133"/>
      <c r="V288" s="133"/>
      <c r="W288" s="133"/>
      <c r="X288" s="133"/>
      <c r="Y288" s="133"/>
      <c r="Z288" s="133"/>
      <c r="AA288" s="133"/>
      <c r="AB288" s="133"/>
    </row>
    <row r="289" spans="1:28" x14ac:dyDescent="0.25">
      <c r="A289" s="133"/>
      <c r="B289" s="133"/>
      <c r="C289" s="133"/>
      <c r="D289" s="133"/>
      <c r="E289" s="133"/>
      <c r="F289" s="133"/>
      <c r="G289" s="133"/>
      <c r="H289" s="133"/>
      <c r="I289" s="133"/>
      <c r="J289" s="133"/>
      <c r="K289" s="133"/>
      <c r="L289" s="133"/>
      <c r="M289" s="133"/>
      <c r="N289" s="133"/>
      <c r="O289" s="133"/>
      <c r="P289" s="133"/>
      <c r="Q289" s="133"/>
      <c r="R289" s="133"/>
      <c r="S289" s="133"/>
      <c r="T289" s="133"/>
      <c r="U289" s="133"/>
      <c r="V289" s="133"/>
      <c r="W289" s="133"/>
      <c r="X289" s="133"/>
      <c r="Y289" s="133"/>
      <c r="Z289" s="133"/>
      <c r="AA289" s="133"/>
      <c r="AB289" s="133"/>
    </row>
    <row r="290" spans="1:28" x14ac:dyDescent="0.25">
      <c r="A290" s="133"/>
      <c r="B290" s="133"/>
      <c r="C290" s="133"/>
      <c r="D290" s="133"/>
      <c r="E290" s="133"/>
      <c r="F290" s="133"/>
      <c r="G290" s="133"/>
      <c r="H290" s="133"/>
      <c r="I290" s="133"/>
      <c r="J290" s="133"/>
      <c r="K290" s="133"/>
      <c r="L290" s="133"/>
      <c r="M290" s="133"/>
      <c r="N290" s="133"/>
      <c r="O290" s="133"/>
      <c r="P290" s="133"/>
      <c r="Q290" s="133"/>
      <c r="R290" s="133"/>
      <c r="S290" s="133"/>
      <c r="T290" s="133"/>
      <c r="U290" s="133"/>
      <c r="V290" s="133"/>
      <c r="W290" s="133"/>
      <c r="X290" s="133"/>
      <c r="Y290" s="133"/>
      <c r="Z290" s="133"/>
      <c r="AA290" s="133"/>
      <c r="AB290" s="133"/>
    </row>
    <row r="291" spans="1:28" x14ac:dyDescent="0.25">
      <c r="A291" s="133"/>
      <c r="B291" s="133"/>
      <c r="C291" s="133"/>
      <c r="D291" s="133"/>
      <c r="E291" s="133"/>
      <c r="F291" s="133"/>
      <c r="G291" s="133"/>
      <c r="H291" s="133"/>
      <c r="I291" s="133"/>
      <c r="J291" s="133"/>
      <c r="K291" s="133"/>
      <c r="L291" s="133"/>
      <c r="M291" s="133"/>
      <c r="N291" s="133"/>
      <c r="O291" s="133"/>
      <c r="P291" s="133"/>
      <c r="Q291" s="133"/>
      <c r="R291" s="133"/>
      <c r="S291" s="133"/>
      <c r="T291" s="133"/>
      <c r="U291" s="133"/>
      <c r="V291" s="133"/>
      <c r="W291" s="133"/>
      <c r="X291" s="133"/>
      <c r="Y291" s="133"/>
      <c r="Z291" s="133"/>
      <c r="AA291" s="133"/>
      <c r="AB291" s="133"/>
    </row>
    <row r="292" spans="1:28" x14ac:dyDescent="0.25">
      <c r="A292" s="133"/>
      <c r="B292" s="133"/>
      <c r="C292" s="133"/>
      <c r="D292" s="133"/>
      <c r="E292" s="133"/>
      <c r="F292" s="133"/>
      <c r="G292" s="133"/>
      <c r="H292" s="133"/>
      <c r="I292" s="133"/>
      <c r="J292" s="133"/>
      <c r="K292" s="133"/>
      <c r="L292" s="133"/>
      <c r="M292" s="133"/>
      <c r="N292" s="133"/>
      <c r="O292" s="133"/>
      <c r="P292" s="133"/>
      <c r="Q292" s="133"/>
      <c r="R292" s="133"/>
      <c r="S292" s="133"/>
      <c r="T292" s="133"/>
      <c r="U292" s="133"/>
      <c r="V292" s="133"/>
      <c r="W292" s="133"/>
      <c r="X292" s="133"/>
      <c r="Y292" s="133"/>
      <c r="Z292" s="133"/>
      <c r="AA292" s="133"/>
      <c r="AB292" s="133"/>
    </row>
    <row r="293" spans="1:28" x14ac:dyDescent="0.25">
      <c r="A293" s="133"/>
      <c r="B293" s="133"/>
      <c r="C293" s="133"/>
      <c r="D293" s="133"/>
      <c r="E293" s="133"/>
      <c r="F293" s="133"/>
      <c r="G293" s="133"/>
      <c r="H293" s="133"/>
      <c r="I293" s="133"/>
      <c r="J293" s="133"/>
      <c r="K293" s="133"/>
      <c r="L293" s="133"/>
      <c r="M293" s="133"/>
      <c r="N293" s="133"/>
      <c r="O293" s="133"/>
      <c r="P293" s="133"/>
      <c r="Q293" s="133"/>
      <c r="R293" s="133"/>
      <c r="S293" s="133"/>
      <c r="T293" s="133"/>
      <c r="U293" s="133"/>
      <c r="V293" s="133"/>
      <c r="W293" s="133"/>
      <c r="X293" s="133"/>
      <c r="Y293" s="133"/>
      <c r="Z293" s="133"/>
      <c r="AA293" s="133"/>
      <c r="AB293" s="133"/>
    </row>
    <row r="294" spans="1:28" x14ac:dyDescent="0.25">
      <c r="A294" s="133"/>
      <c r="B294" s="133"/>
      <c r="C294" s="133"/>
      <c r="D294" s="133"/>
      <c r="E294" s="133"/>
      <c r="F294" s="133"/>
      <c r="G294" s="133"/>
      <c r="H294" s="133"/>
      <c r="I294" s="133"/>
      <c r="J294" s="133"/>
      <c r="K294" s="133"/>
      <c r="L294" s="133"/>
      <c r="M294" s="133"/>
      <c r="N294" s="133"/>
      <c r="O294" s="133"/>
      <c r="P294" s="133"/>
      <c r="Q294" s="133"/>
      <c r="R294" s="133"/>
      <c r="S294" s="133"/>
      <c r="T294" s="133"/>
      <c r="U294" s="133"/>
      <c r="V294" s="133"/>
      <c r="W294" s="133"/>
      <c r="X294" s="133"/>
      <c r="Y294" s="133"/>
      <c r="Z294" s="133"/>
      <c r="AA294" s="133"/>
      <c r="AB294" s="133"/>
    </row>
    <row r="295" spans="1:28" x14ac:dyDescent="0.25">
      <c r="A295" s="133"/>
      <c r="B295" s="133"/>
      <c r="C295" s="133"/>
      <c r="D295" s="133"/>
      <c r="E295" s="133"/>
      <c r="F295" s="133"/>
      <c r="G295" s="133"/>
      <c r="H295" s="133"/>
      <c r="I295" s="133"/>
      <c r="J295" s="133"/>
      <c r="K295" s="133"/>
      <c r="L295" s="133"/>
      <c r="M295" s="133"/>
      <c r="N295" s="133"/>
      <c r="O295" s="133"/>
      <c r="P295" s="133"/>
      <c r="Q295" s="133"/>
      <c r="R295" s="133"/>
      <c r="S295" s="133"/>
      <c r="T295" s="133"/>
      <c r="U295" s="133"/>
      <c r="V295" s="133"/>
      <c r="W295" s="133"/>
      <c r="X295" s="133"/>
      <c r="Y295" s="133"/>
      <c r="Z295" s="133"/>
      <c r="AA295" s="133"/>
      <c r="AB295" s="133"/>
    </row>
    <row r="296" spans="1:28" x14ac:dyDescent="0.25">
      <c r="A296" s="133"/>
      <c r="B296" s="133"/>
      <c r="C296" s="133"/>
      <c r="D296" s="133"/>
      <c r="E296" s="133"/>
      <c r="F296" s="133"/>
      <c r="G296" s="133"/>
      <c r="H296" s="133"/>
      <c r="I296" s="133"/>
      <c r="J296" s="133"/>
      <c r="K296" s="133"/>
      <c r="L296" s="133"/>
      <c r="M296" s="133"/>
      <c r="N296" s="133"/>
      <c r="O296" s="133"/>
      <c r="P296" s="133"/>
      <c r="Q296" s="133"/>
      <c r="R296" s="133"/>
      <c r="S296" s="133"/>
      <c r="T296" s="133"/>
      <c r="U296" s="133"/>
      <c r="V296" s="133"/>
      <c r="W296" s="133"/>
      <c r="X296" s="133"/>
      <c r="Y296" s="133"/>
      <c r="Z296" s="133"/>
      <c r="AA296" s="133"/>
      <c r="AB296" s="133"/>
    </row>
    <row r="297" spans="1:28" x14ac:dyDescent="0.25">
      <c r="A297" s="133"/>
      <c r="B297" s="133"/>
      <c r="C297" s="133"/>
      <c r="D297" s="133"/>
      <c r="E297" s="133"/>
      <c r="F297" s="133"/>
      <c r="G297" s="133"/>
      <c r="H297" s="133"/>
      <c r="I297" s="133"/>
      <c r="J297" s="133"/>
      <c r="K297" s="133"/>
      <c r="L297" s="133"/>
      <c r="M297" s="133"/>
      <c r="N297" s="133"/>
      <c r="O297" s="133"/>
      <c r="P297" s="133"/>
      <c r="Q297" s="133"/>
      <c r="R297" s="133"/>
      <c r="S297" s="133"/>
      <c r="T297" s="133"/>
      <c r="U297" s="133"/>
      <c r="V297" s="133"/>
      <c r="W297" s="133"/>
      <c r="X297" s="133"/>
      <c r="Y297" s="133"/>
      <c r="Z297" s="133"/>
      <c r="AA297" s="133"/>
      <c r="AB297" s="133"/>
    </row>
    <row r="298" spans="1:28" x14ac:dyDescent="0.25">
      <c r="A298" s="133"/>
      <c r="B298" s="133"/>
      <c r="C298" s="133"/>
      <c r="D298" s="133"/>
      <c r="E298" s="133"/>
      <c r="F298" s="133"/>
      <c r="G298" s="133"/>
      <c r="H298" s="133"/>
      <c r="I298" s="133"/>
      <c r="J298" s="133"/>
      <c r="K298" s="133"/>
      <c r="L298" s="133"/>
      <c r="M298" s="133"/>
      <c r="N298" s="133"/>
      <c r="O298" s="133"/>
      <c r="P298" s="133"/>
      <c r="Q298" s="133"/>
      <c r="R298" s="133"/>
      <c r="S298" s="133"/>
      <c r="T298" s="133"/>
      <c r="U298" s="133"/>
      <c r="V298" s="133"/>
      <c r="W298" s="133"/>
      <c r="X298" s="133"/>
      <c r="Y298" s="133"/>
      <c r="Z298" s="133"/>
      <c r="AA298" s="133"/>
      <c r="AB298" s="133"/>
    </row>
    <row r="299" spans="1:28" x14ac:dyDescent="0.25">
      <c r="A299" s="133"/>
      <c r="B299" s="133"/>
      <c r="C299" s="133"/>
      <c r="D299" s="133"/>
      <c r="E299" s="133"/>
      <c r="F299" s="133"/>
      <c r="G299" s="133"/>
      <c r="H299" s="133"/>
      <c r="I299" s="133"/>
      <c r="J299" s="133"/>
      <c r="K299" s="133"/>
      <c r="L299" s="133"/>
      <c r="M299" s="133"/>
      <c r="N299" s="133"/>
      <c r="O299" s="133"/>
      <c r="P299" s="133"/>
      <c r="Q299" s="133"/>
      <c r="R299" s="133"/>
      <c r="S299" s="133"/>
      <c r="T299" s="133"/>
      <c r="U299" s="133"/>
      <c r="V299" s="133"/>
      <c r="W299" s="133"/>
      <c r="X299" s="133"/>
      <c r="Y299" s="133"/>
      <c r="Z299" s="133"/>
      <c r="AA299" s="133"/>
      <c r="AB299" s="133"/>
    </row>
    <row r="300" spans="1:28" x14ac:dyDescent="0.25">
      <c r="A300" s="133"/>
      <c r="B300" s="133"/>
      <c r="C300" s="133"/>
      <c r="D300" s="133"/>
      <c r="E300" s="133"/>
      <c r="F300" s="133"/>
      <c r="G300" s="133"/>
      <c r="H300" s="133"/>
      <c r="I300" s="133"/>
      <c r="J300" s="133"/>
      <c r="K300" s="133"/>
      <c r="L300" s="133"/>
      <c r="M300" s="133"/>
      <c r="N300" s="133"/>
      <c r="O300" s="133"/>
      <c r="P300" s="133"/>
      <c r="Q300" s="133"/>
      <c r="R300" s="133"/>
      <c r="S300" s="133"/>
      <c r="T300" s="133"/>
      <c r="U300" s="133"/>
      <c r="V300" s="133"/>
      <c r="W300" s="133"/>
      <c r="X300" s="133"/>
      <c r="Y300" s="133"/>
      <c r="Z300" s="133"/>
      <c r="AA300" s="133"/>
      <c r="AB300" s="133"/>
    </row>
    <row r="301" spans="1:28" x14ac:dyDescent="0.25">
      <c r="A301" s="133"/>
      <c r="B301" s="133"/>
      <c r="C301" s="133"/>
      <c r="D301" s="133"/>
      <c r="E301" s="133"/>
      <c r="F301" s="133"/>
      <c r="G301" s="133"/>
      <c r="H301" s="133"/>
      <c r="I301" s="133"/>
      <c r="J301" s="133"/>
      <c r="K301" s="133"/>
      <c r="L301" s="133"/>
      <c r="M301" s="133"/>
      <c r="N301" s="133"/>
      <c r="O301" s="133"/>
      <c r="P301" s="133"/>
      <c r="Q301" s="133"/>
      <c r="R301" s="133"/>
      <c r="S301" s="133"/>
      <c r="T301" s="133"/>
      <c r="U301" s="133"/>
      <c r="V301" s="133"/>
      <c r="W301" s="133"/>
      <c r="X301" s="133"/>
      <c r="Y301" s="133"/>
      <c r="Z301" s="133"/>
      <c r="AA301" s="133"/>
      <c r="AB301" s="133"/>
    </row>
    <row r="302" spans="1:28" x14ac:dyDescent="0.25">
      <c r="A302" s="133"/>
      <c r="B302" s="133"/>
      <c r="C302" s="133"/>
      <c r="D302" s="133"/>
      <c r="E302" s="133"/>
      <c r="F302" s="133"/>
      <c r="G302" s="133"/>
      <c r="H302" s="133"/>
      <c r="I302" s="133"/>
      <c r="J302" s="133"/>
      <c r="K302" s="133"/>
      <c r="L302" s="133"/>
      <c r="M302" s="133"/>
      <c r="N302" s="133"/>
      <c r="O302" s="133"/>
      <c r="P302" s="133"/>
      <c r="Q302" s="133"/>
      <c r="R302" s="133"/>
      <c r="S302" s="133"/>
      <c r="T302" s="133"/>
      <c r="U302" s="133"/>
      <c r="V302" s="133"/>
      <c r="W302" s="133"/>
      <c r="X302" s="133"/>
      <c r="Y302" s="133"/>
      <c r="Z302" s="133"/>
      <c r="AA302" s="133"/>
      <c r="AB302" s="133"/>
    </row>
    <row r="303" spans="1:28" x14ac:dyDescent="0.25">
      <c r="A303" s="133"/>
      <c r="B303" s="133"/>
      <c r="C303" s="133"/>
      <c r="D303" s="133"/>
      <c r="E303" s="133"/>
      <c r="F303" s="133"/>
      <c r="G303" s="133"/>
      <c r="H303" s="133"/>
      <c r="I303" s="133"/>
      <c r="J303" s="133"/>
      <c r="K303" s="133"/>
      <c r="L303" s="133"/>
      <c r="M303" s="133"/>
      <c r="N303" s="133"/>
      <c r="O303" s="133"/>
      <c r="P303" s="133"/>
      <c r="Q303" s="133"/>
      <c r="R303" s="133"/>
      <c r="S303" s="133"/>
      <c r="T303" s="133"/>
      <c r="U303" s="133"/>
      <c r="V303" s="133"/>
      <c r="W303" s="133"/>
      <c r="X303" s="133"/>
      <c r="Y303" s="133"/>
      <c r="Z303" s="133"/>
      <c r="AA303" s="133"/>
      <c r="AB303" s="133"/>
    </row>
    <row r="304" spans="1:28" x14ac:dyDescent="0.25">
      <c r="A304" s="133"/>
      <c r="B304" s="133"/>
      <c r="C304" s="133"/>
      <c r="D304" s="133"/>
      <c r="E304" s="133"/>
      <c r="F304" s="133"/>
      <c r="G304" s="133"/>
      <c r="H304" s="133"/>
      <c r="I304" s="133"/>
      <c r="J304" s="133"/>
      <c r="K304" s="133"/>
      <c r="L304" s="133"/>
      <c r="M304" s="133"/>
      <c r="N304" s="133"/>
      <c r="O304" s="133"/>
      <c r="P304" s="133"/>
      <c r="Q304" s="133"/>
      <c r="R304" s="133"/>
      <c r="S304" s="133"/>
      <c r="T304" s="133"/>
      <c r="U304" s="133"/>
      <c r="V304" s="133"/>
      <c r="W304" s="133"/>
      <c r="X304" s="133"/>
      <c r="Y304" s="133"/>
      <c r="Z304" s="133"/>
      <c r="AA304" s="133"/>
      <c r="AB304" s="133"/>
    </row>
    <row r="305" spans="1:28" x14ac:dyDescent="0.25">
      <c r="A305" s="133"/>
      <c r="B305" s="133"/>
      <c r="C305" s="133"/>
      <c r="D305" s="133"/>
      <c r="E305" s="133"/>
      <c r="F305" s="133"/>
      <c r="G305" s="133"/>
      <c r="H305" s="133"/>
      <c r="I305" s="133"/>
      <c r="J305" s="133"/>
      <c r="K305" s="133"/>
      <c r="L305" s="133"/>
      <c r="M305" s="133"/>
      <c r="N305" s="133"/>
      <c r="O305" s="133"/>
      <c r="P305" s="133"/>
      <c r="Q305" s="133"/>
      <c r="R305" s="133"/>
      <c r="S305" s="133"/>
      <c r="T305" s="133"/>
      <c r="U305" s="133"/>
      <c r="V305" s="133"/>
      <c r="W305" s="133"/>
      <c r="X305" s="133"/>
      <c r="Y305" s="133"/>
      <c r="Z305" s="133"/>
      <c r="AA305" s="133"/>
      <c r="AB305" s="133"/>
    </row>
    <row r="306" spans="1:28" x14ac:dyDescent="0.25">
      <c r="A306" s="133"/>
      <c r="B306" s="133"/>
      <c r="C306" s="133"/>
      <c r="D306" s="133"/>
      <c r="E306" s="133"/>
      <c r="F306" s="133"/>
      <c r="G306" s="133"/>
      <c r="H306" s="133"/>
      <c r="I306" s="133"/>
      <c r="J306" s="133"/>
      <c r="K306" s="133"/>
      <c r="L306" s="133"/>
      <c r="M306" s="133"/>
      <c r="N306" s="133"/>
      <c r="O306" s="133"/>
      <c r="P306" s="133"/>
      <c r="Q306" s="133"/>
      <c r="R306" s="133"/>
      <c r="S306" s="133"/>
      <c r="T306" s="133"/>
      <c r="U306" s="133"/>
      <c r="V306" s="133"/>
      <c r="W306" s="133"/>
      <c r="X306" s="133"/>
      <c r="Y306" s="133"/>
      <c r="Z306" s="133"/>
      <c r="AA306" s="133"/>
      <c r="AB306" s="133"/>
    </row>
    <row r="307" spans="1:28" x14ac:dyDescent="0.25">
      <c r="A307" s="133"/>
      <c r="B307" s="133"/>
      <c r="C307" s="133"/>
      <c r="D307" s="133"/>
      <c r="E307" s="133"/>
      <c r="F307" s="133"/>
      <c r="G307" s="133"/>
      <c r="H307" s="133"/>
      <c r="I307" s="133"/>
      <c r="J307" s="133"/>
      <c r="K307" s="133"/>
      <c r="L307" s="133"/>
      <c r="M307" s="133"/>
      <c r="N307" s="133"/>
      <c r="O307" s="133"/>
      <c r="P307" s="133"/>
      <c r="Q307" s="133"/>
      <c r="R307" s="133"/>
      <c r="S307" s="133"/>
      <c r="T307" s="133"/>
      <c r="U307" s="133"/>
      <c r="V307" s="133"/>
      <c r="W307" s="133"/>
      <c r="X307" s="133"/>
      <c r="Y307" s="133"/>
      <c r="Z307" s="133"/>
      <c r="AA307" s="133"/>
      <c r="AB307" s="133"/>
    </row>
    <row r="308" spans="1:28" x14ac:dyDescent="0.25">
      <c r="A308" s="133"/>
      <c r="B308" s="133"/>
      <c r="C308" s="133"/>
      <c r="D308" s="133"/>
      <c r="E308" s="133"/>
      <c r="F308" s="133"/>
      <c r="G308" s="133"/>
      <c r="H308" s="133"/>
      <c r="I308" s="133"/>
      <c r="J308" s="133"/>
      <c r="K308" s="133"/>
      <c r="L308" s="133"/>
      <c r="M308" s="133"/>
      <c r="N308" s="133"/>
      <c r="O308" s="133"/>
      <c r="P308" s="133"/>
      <c r="Q308" s="133"/>
      <c r="R308" s="133"/>
      <c r="S308" s="133"/>
      <c r="T308" s="133"/>
      <c r="U308" s="133"/>
      <c r="V308" s="133"/>
      <c r="W308" s="133"/>
      <c r="X308" s="133"/>
      <c r="Y308" s="133"/>
      <c r="Z308" s="133"/>
      <c r="AA308" s="133"/>
      <c r="AB308" s="133"/>
    </row>
    <row r="309" spans="1:28" x14ac:dyDescent="0.25">
      <c r="A309" s="133"/>
      <c r="B309" s="133"/>
      <c r="C309" s="133"/>
      <c r="D309" s="133"/>
      <c r="E309" s="133"/>
      <c r="F309" s="133"/>
      <c r="G309" s="133"/>
      <c r="H309" s="133"/>
      <c r="I309" s="133"/>
      <c r="J309" s="133"/>
      <c r="K309" s="133"/>
      <c r="L309" s="133"/>
      <c r="M309" s="133"/>
      <c r="N309" s="133"/>
      <c r="O309" s="133"/>
      <c r="P309" s="133"/>
      <c r="Q309" s="133"/>
      <c r="R309" s="133"/>
      <c r="S309" s="133"/>
      <c r="T309" s="133"/>
      <c r="U309" s="133"/>
      <c r="V309" s="133"/>
      <c r="W309" s="133"/>
      <c r="X309" s="133"/>
      <c r="Y309" s="133"/>
      <c r="Z309" s="133"/>
      <c r="AA309" s="133"/>
      <c r="AB309" s="133"/>
    </row>
    <row r="310" spans="1:28" x14ac:dyDescent="0.25">
      <c r="A310" s="133"/>
      <c r="B310" s="133"/>
      <c r="C310" s="133"/>
      <c r="D310" s="133"/>
      <c r="E310" s="133"/>
      <c r="F310" s="133"/>
      <c r="G310" s="133"/>
      <c r="H310" s="133"/>
      <c r="I310" s="133"/>
      <c r="J310" s="133"/>
      <c r="K310" s="133"/>
      <c r="L310" s="133"/>
      <c r="M310" s="133"/>
      <c r="N310" s="133"/>
      <c r="O310" s="133"/>
      <c r="P310" s="133"/>
      <c r="Q310" s="133"/>
      <c r="R310" s="133"/>
      <c r="S310" s="133"/>
      <c r="T310" s="133"/>
      <c r="U310" s="133"/>
      <c r="V310" s="133"/>
      <c r="W310" s="133"/>
      <c r="X310" s="133"/>
      <c r="Y310" s="133"/>
      <c r="Z310" s="133"/>
      <c r="AA310" s="133"/>
      <c r="AB310" s="133"/>
    </row>
    <row r="311" spans="1:28" x14ac:dyDescent="0.25">
      <c r="A311" s="133"/>
      <c r="B311" s="133"/>
      <c r="C311" s="133"/>
      <c r="D311" s="133"/>
      <c r="E311" s="133"/>
      <c r="F311" s="133"/>
      <c r="G311" s="133"/>
      <c r="H311" s="133"/>
      <c r="I311" s="133"/>
      <c r="J311" s="133"/>
      <c r="K311" s="133"/>
      <c r="L311" s="133"/>
      <c r="M311" s="133"/>
      <c r="N311" s="133"/>
      <c r="O311" s="133"/>
      <c r="P311" s="133"/>
      <c r="Q311" s="133"/>
      <c r="R311" s="133"/>
      <c r="S311" s="133"/>
      <c r="T311" s="133"/>
      <c r="U311" s="133"/>
      <c r="V311" s="133"/>
      <c r="W311" s="133"/>
      <c r="X311" s="133"/>
      <c r="Y311" s="133"/>
      <c r="Z311" s="133"/>
      <c r="AA311" s="133"/>
      <c r="AB311" s="133"/>
    </row>
    <row r="312" spans="1:28" x14ac:dyDescent="0.25">
      <c r="A312" s="133"/>
      <c r="B312" s="133"/>
      <c r="C312" s="133"/>
      <c r="D312" s="133"/>
      <c r="E312" s="133"/>
      <c r="F312" s="133"/>
      <c r="G312" s="133"/>
      <c r="H312" s="133"/>
      <c r="I312" s="133"/>
      <c r="J312" s="133"/>
      <c r="K312" s="133"/>
      <c r="L312" s="133"/>
      <c r="M312" s="133"/>
      <c r="N312" s="133"/>
      <c r="O312" s="133"/>
      <c r="P312" s="133"/>
      <c r="Q312" s="133"/>
      <c r="R312" s="133"/>
      <c r="S312" s="133"/>
      <c r="T312" s="133"/>
      <c r="U312" s="133"/>
      <c r="V312" s="133"/>
      <c r="W312" s="133"/>
      <c r="X312" s="133"/>
      <c r="Y312" s="133"/>
      <c r="Z312" s="133"/>
      <c r="AA312" s="133"/>
      <c r="AB312" s="133"/>
    </row>
    <row r="313" spans="1:28" x14ac:dyDescent="0.25">
      <c r="A313" s="133"/>
      <c r="B313" s="133"/>
      <c r="C313" s="133"/>
      <c r="D313" s="133"/>
      <c r="E313" s="133"/>
      <c r="F313" s="133"/>
      <c r="G313" s="133"/>
      <c r="H313" s="133"/>
      <c r="I313" s="133"/>
      <c r="J313" s="133"/>
      <c r="K313" s="133"/>
      <c r="L313" s="133"/>
      <c r="M313" s="133"/>
      <c r="N313" s="133"/>
      <c r="O313" s="133"/>
      <c r="P313" s="133"/>
      <c r="Q313" s="133"/>
      <c r="R313" s="133"/>
      <c r="S313" s="133"/>
      <c r="T313" s="133"/>
      <c r="U313" s="133"/>
      <c r="V313" s="133"/>
      <c r="W313" s="133"/>
      <c r="X313" s="133"/>
      <c r="Y313" s="133"/>
      <c r="Z313" s="133"/>
      <c r="AA313" s="133"/>
      <c r="AB313" s="133"/>
    </row>
    <row r="314" spans="1:28" x14ac:dyDescent="0.25">
      <c r="A314" s="133"/>
      <c r="B314" s="133"/>
      <c r="C314" s="133"/>
      <c r="D314" s="133"/>
      <c r="E314" s="133"/>
      <c r="F314" s="133"/>
      <c r="G314" s="133"/>
      <c r="H314" s="133"/>
      <c r="I314" s="133"/>
      <c r="J314" s="133"/>
      <c r="K314" s="133"/>
      <c r="L314" s="133"/>
      <c r="M314" s="133"/>
      <c r="N314" s="133"/>
      <c r="O314" s="133"/>
      <c r="P314" s="133"/>
      <c r="Q314" s="133"/>
      <c r="R314" s="133"/>
      <c r="S314" s="133"/>
      <c r="T314" s="133"/>
      <c r="U314" s="133"/>
      <c r="V314" s="133"/>
      <c r="W314" s="133"/>
      <c r="X314" s="133"/>
      <c r="Y314" s="133"/>
      <c r="Z314" s="133"/>
      <c r="AA314" s="133"/>
      <c r="AB314" s="133"/>
    </row>
    <row r="315" spans="1:28" x14ac:dyDescent="0.25">
      <c r="A315" s="133"/>
      <c r="B315" s="133"/>
      <c r="C315" s="133"/>
      <c r="D315" s="133"/>
      <c r="E315" s="133"/>
      <c r="F315" s="133"/>
      <c r="G315" s="133"/>
      <c r="H315" s="133"/>
      <c r="I315" s="133"/>
      <c r="J315" s="133"/>
      <c r="K315" s="133"/>
      <c r="L315" s="133"/>
      <c r="M315" s="133"/>
      <c r="N315" s="133"/>
      <c r="O315" s="133"/>
      <c r="P315" s="133"/>
      <c r="Q315" s="133"/>
      <c r="R315" s="133"/>
      <c r="S315" s="133"/>
      <c r="T315" s="133"/>
      <c r="U315" s="133"/>
      <c r="V315" s="133"/>
      <c r="W315" s="133"/>
      <c r="X315" s="133"/>
      <c r="Y315" s="133"/>
      <c r="Z315" s="133"/>
      <c r="AA315" s="133"/>
      <c r="AB315" s="133"/>
    </row>
    <row r="316" spans="1:28" x14ac:dyDescent="0.25">
      <c r="A316" s="133"/>
      <c r="B316" s="133"/>
      <c r="C316" s="133"/>
      <c r="D316" s="133"/>
      <c r="E316" s="133"/>
      <c r="F316" s="133"/>
      <c r="G316" s="133"/>
      <c r="H316" s="133"/>
      <c r="I316" s="133"/>
      <c r="J316" s="133"/>
      <c r="K316" s="133"/>
      <c r="L316" s="133"/>
      <c r="M316" s="133"/>
      <c r="N316" s="133"/>
      <c r="O316" s="133"/>
      <c r="P316" s="133"/>
      <c r="Q316" s="133"/>
      <c r="R316" s="133"/>
      <c r="S316" s="133"/>
      <c r="T316" s="133"/>
      <c r="U316" s="133"/>
      <c r="V316" s="133"/>
      <c r="W316" s="133"/>
      <c r="X316" s="133"/>
      <c r="Y316" s="133"/>
      <c r="Z316" s="133"/>
      <c r="AA316" s="133"/>
      <c r="AB316" s="133"/>
    </row>
    <row r="317" spans="1:28" x14ac:dyDescent="0.25">
      <c r="A317" s="133"/>
      <c r="B317" s="133"/>
      <c r="C317" s="133"/>
      <c r="D317" s="133"/>
      <c r="E317" s="133"/>
      <c r="F317" s="133"/>
      <c r="G317" s="133"/>
      <c r="H317" s="133"/>
      <c r="I317" s="133"/>
      <c r="J317" s="133"/>
      <c r="K317" s="133"/>
      <c r="L317" s="133"/>
      <c r="M317" s="133"/>
      <c r="N317" s="133"/>
      <c r="O317" s="133"/>
      <c r="P317" s="133"/>
      <c r="Q317" s="133"/>
      <c r="R317" s="133"/>
      <c r="S317" s="133"/>
      <c r="T317" s="133"/>
      <c r="U317" s="133"/>
      <c r="V317" s="133"/>
      <c r="W317" s="133"/>
      <c r="X317" s="133"/>
      <c r="Y317" s="133"/>
      <c r="Z317" s="133"/>
      <c r="AA317" s="133"/>
      <c r="AB317" s="133"/>
    </row>
    <row r="318" spans="1:28" x14ac:dyDescent="0.25">
      <c r="A318" s="133"/>
      <c r="B318" s="133"/>
      <c r="C318" s="133"/>
      <c r="D318" s="133"/>
      <c r="E318" s="133"/>
      <c r="F318" s="133"/>
      <c r="G318" s="133"/>
      <c r="H318" s="133"/>
      <c r="I318" s="133"/>
      <c r="J318" s="133"/>
      <c r="K318" s="133"/>
      <c r="L318" s="133"/>
      <c r="M318" s="133"/>
      <c r="N318" s="133"/>
      <c r="O318" s="133"/>
      <c r="P318" s="133"/>
      <c r="Q318" s="133"/>
      <c r="R318" s="133"/>
      <c r="S318" s="133"/>
      <c r="T318" s="133"/>
      <c r="U318" s="133"/>
      <c r="V318" s="133"/>
      <c r="W318" s="133"/>
      <c r="X318" s="133"/>
      <c r="Y318" s="133"/>
      <c r="Z318" s="133"/>
      <c r="AA318" s="133"/>
      <c r="AB318" s="133"/>
    </row>
    <row r="319" spans="1:28" x14ac:dyDescent="0.25">
      <c r="A319" s="133"/>
      <c r="B319" s="133"/>
      <c r="C319" s="133"/>
      <c r="D319" s="133"/>
      <c r="E319" s="133"/>
      <c r="F319" s="133"/>
      <c r="G319" s="133"/>
      <c r="H319" s="133"/>
      <c r="I319" s="133"/>
      <c r="J319" s="133"/>
      <c r="K319" s="133"/>
      <c r="L319" s="133"/>
      <c r="M319" s="133"/>
      <c r="N319" s="133"/>
      <c r="O319" s="133"/>
      <c r="P319" s="133"/>
      <c r="Q319" s="133"/>
      <c r="R319" s="133"/>
      <c r="S319" s="133"/>
      <c r="T319" s="133"/>
      <c r="U319" s="133"/>
      <c r="V319" s="133"/>
      <c r="W319" s="133"/>
      <c r="X319" s="133"/>
      <c r="Y319" s="133"/>
      <c r="Z319" s="133"/>
      <c r="AA319" s="133"/>
      <c r="AB319" s="133"/>
    </row>
    <row r="320" spans="1:28" x14ac:dyDescent="0.25">
      <c r="A320" s="133"/>
      <c r="B320" s="133"/>
      <c r="C320" s="133"/>
      <c r="D320" s="133"/>
      <c r="E320" s="133"/>
      <c r="F320" s="133"/>
      <c r="G320" s="133"/>
      <c r="H320" s="133"/>
      <c r="I320" s="133"/>
      <c r="J320" s="133"/>
      <c r="K320" s="133"/>
      <c r="L320" s="133"/>
      <c r="M320" s="133"/>
      <c r="N320" s="133"/>
      <c r="O320" s="133"/>
      <c r="P320" s="133"/>
      <c r="Q320" s="133"/>
      <c r="R320" s="133"/>
      <c r="S320" s="133"/>
      <c r="T320" s="133"/>
      <c r="U320" s="133"/>
      <c r="V320" s="133"/>
      <c r="W320" s="133"/>
      <c r="X320" s="133"/>
      <c r="Y320" s="133"/>
      <c r="Z320" s="133"/>
      <c r="AA320" s="133"/>
      <c r="AB320" s="133"/>
    </row>
    <row r="321" spans="1:28" x14ac:dyDescent="0.25">
      <c r="A321" s="133"/>
      <c r="B321" s="133"/>
      <c r="C321" s="133"/>
      <c r="D321" s="133"/>
      <c r="E321" s="133"/>
      <c r="F321" s="133"/>
      <c r="G321" s="133"/>
      <c r="H321" s="133"/>
      <c r="I321" s="133"/>
      <c r="J321" s="133"/>
      <c r="K321" s="133"/>
      <c r="L321" s="133"/>
      <c r="M321" s="133"/>
      <c r="N321" s="133"/>
      <c r="O321" s="133"/>
      <c r="P321" s="133"/>
      <c r="Q321" s="133"/>
      <c r="R321" s="133"/>
      <c r="S321" s="133"/>
      <c r="T321" s="133"/>
      <c r="U321" s="133"/>
      <c r="V321" s="133"/>
      <c r="W321" s="133"/>
      <c r="X321" s="133"/>
      <c r="Y321" s="133"/>
      <c r="Z321" s="133"/>
      <c r="AA321" s="133"/>
      <c r="AB321" s="133"/>
    </row>
    <row r="322" spans="1:28" x14ac:dyDescent="0.25">
      <c r="A322" s="133"/>
      <c r="B322" s="133"/>
      <c r="C322" s="133"/>
      <c r="D322" s="133"/>
      <c r="E322" s="133"/>
      <c r="F322" s="133"/>
      <c r="G322" s="133"/>
      <c r="H322" s="133"/>
      <c r="I322" s="133"/>
      <c r="J322" s="133"/>
      <c r="K322" s="133"/>
      <c r="L322" s="133"/>
      <c r="M322" s="133"/>
      <c r="N322" s="133"/>
      <c r="O322" s="133"/>
      <c r="P322" s="133"/>
      <c r="Q322" s="133"/>
      <c r="R322" s="133"/>
      <c r="S322" s="133"/>
      <c r="T322" s="133"/>
      <c r="U322" s="133"/>
      <c r="V322" s="133"/>
      <c r="W322" s="133"/>
      <c r="X322" s="133"/>
      <c r="Y322" s="133"/>
      <c r="Z322" s="133"/>
      <c r="AA322" s="133"/>
      <c r="AB322" s="133"/>
    </row>
    <row r="323" spans="1:28" x14ac:dyDescent="0.25">
      <c r="A323" s="133"/>
      <c r="B323" s="133"/>
      <c r="C323" s="133"/>
      <c r="D323" s="133"/>
      <c r="E323" s="133"/>
      <c r="F323" s="133"/>
      <c r="G323" s="133"/>
      <c r="H323" s="133"/>
      <c r="I323" s="133"/>
      <c r="J323" s="133"/>
      <c r="K323" s="133"/>
      <c r="L323" s="133"/>
      <c r="M323" s="133"/>
      <c r="N323" s="133"/>
      <c r="O323" s="133"/>
      <c r="P323" s="133"/>
      <c r="Q323" s="133"/>
      <c r="R323" s="133"/>
      <c r="S323" s="133"/>
      <c r="T323" s="133"/>
      <c r="U323" s="133"/>
      <c r="V323" s="133"/>
      <c r="W323" s="133"/>
      <c r="X323" s="133"/>
      <c r="Y323" s="133"/>
      <c r="Z323" s="133"/>
      <c r="AA323" s="133"/>
      <c r="AB323" s="133"/>
    </row>
    <row r="324" spans="1:28" x14ac:dyDescent="0.25">
      <c r="A324" s="133"/>
      <c r="B324" s="133"/>
      <c r="C324" s="133"/>
      <c r="D324" s="133"/>
      <c r="E324" s="133"/>
      <c r="F324" s="133"/>
      <c r="G324" s="133"/>
      <c r="H324" s="133"/>
      <c r="I324" s="133"/>
      <c r="J324" s="133"/>
      <c r="K324" s="133"/>
      <c r="L324" s="133"/>
      <c r="M324" s="133"/>
      <c r="N324" s="133"/>
      <c r="O324" s="133"/>
      <c r="P324" s="133"/>
      <c r="Q324" s="133"/>
      <c r="R324" s="133"/>
      <c r="S324" s="133"/>
      <c r="T324" s="133"/>
      <c r="U324" s="133"/>
      <c r="V324" s="133"/>
      <c r="W324" s="133"/>
      <c r="X324" s="133"/>
      <c r="Y324" s="133"/>
      <c r="Z324" s="133"/>
      <c r="AA324" s="133"/>
      <c r="AB324" s="133"/>
    </row>
    <row r="325" spans="1:28" x14ac:dyDescent="0.25">
      <c r="A325" s="133"/>
      <c r="B325" s="133"/>
      <c r="C325" s="133"/>
      <c r="D325" s="133"/>
      <c r="E325" s="133"/>
      <c r="F325" s="133"/>
      <c r="G325" s="133"/>
      <c r="H325" s="133"/>
      <c r="I325" s="133"/>
      <c r="J325" s="133"/>
      <c r="K325" s="133"/>
      <c r="L325" s="133"/>
      <c r="M325" s="133"/>
      <c r="N325" s="133"/>
      <c r="O325" s="133"/>
      <c r="P325" s="133"/>
      <c r="Q325" s="133"/>
      <c r="R325" s="133"/>
      <c r="S325" s="133"/>
      <c r="T325" s="133"/>
      <c r="U325" s="133"/>
      <c r="V325" s="133"/>
      <c r="W325" s="133"/>
      <c r="X325" s="133"/>
      <c r="Y325" s="133"/>
      <c r="Z325" s="133"/>
      <c r="AA325" s="133"/>
      <c r="AB325" s="133"/>
    </row>
    <row r="326" spans="1:28" x14ac:dyDescent="0.25">
      <c r="A326" s="133"/>
      <c r="B326" s="133"/>
      <c r="C326" s="133"/>
      <c r="D326" s="133"/>
      <c r="E326" s="133"/>
      <c r="F326" s="133"/>
      <c r="G326" s="133"/>
      <c r="H326" s="133"/>
      <c r="I326" s="133"/>
      <c r="J326" s="133"/>
      <c r="K326" s="133"/>
      <c r="L326" s="133"/>
      <c r="M326" s="133"/>
      <c r="N326" s="133"/>
      <c r="O326" s="133"/>
      <c r="P326" s="133"/>
      <c r="Q326" s="133"/>
      <c r="R326" s="133"/>
      <c r="S326" s="133"/>
      <c r="T326" s="133"/>
      <c r="U326" s="133"/>
      <c r="V326" s="133"/>
      <c r="W326" s="133"/>
      <c r="X326" s="133"/>
      <c r="Y326" s="133"/>
      <c r="Z326" s="133"/>
      <c r="AA326" s="133"/>
      <c r="AB326" s="133"/>
    </row>
    <row r="327" spans="1:28" x14ac:dyDescent="0.25">
      <c r="A327" s="133"/>
      <c r="B327" s="133"/>
      <c r="C327" s="133"/>
      <c r="D327" s="133"/>
      <c r="E327" s="133"/>
      <c r="F327" s="133"/>
      <c r="G327" s="133"/>
      <c r="H327" s="133"/>
      <c r="I327" s="133"/>
      <c r="J327" s="133"/>
      <c r="K327" s="133"/>
      <c r="L327" s="133"/>
      <c r="M327" s="133"/>
      <c r="N327" s="133"/>
      <c r="O327" s="133"/>
      <c r="P327" s="133"/>
      <c r="Q327" s="133"/>
      <c r="R327" s="133"/>
      <c r="S327" s="133"/>
      <c r="T327" s="133"/>
      <c r="U327" s="133"/>
      <c r="V327" s="133"/>
      <c r="W327" s="133"/>
      <c r="X327" s="133"/>
      <c r="Y327" s="133"/>
      <c r="Z327" s="133"/>
      <c r="AA327" s="133"/>
      <c r="AB327" s="133"/>
    </row>
    <row r="328" spans="1:28" x14ac:dyDescent="0.25">
      <c r="A328" s="133"/>
      <c r="B328" s="133"/>
      <c r="C328" s="133"/>
      <c r="D328" s="133"/>
      <c r="E328" s="133"/>
      <c r="F328" s="133"/>
      <c r="G328" s="133"/>
      <c r="H328" s="133"/>
      <c r="I328" s="133"/>
      <c r="J328" s="133"/>
      <c r="K328" s="133"/>
      <c r="L328" s="133"/>
      <c r="M328" s="133"/>
      <c r="N328" s="133"/>
      <c r="O328" s="133"/>
      <c r="P328" s="133"/>
      <c r="Q328" s="133"/>
      <c r="R328" s="133"/>
      <c r="S328" s="133"/>
      <c r="T328" s="133"/>
      <c r="U328" s="133"/>
      <c r="V328" s="133"/>
      <c r="W328" s="133"/>
      <c r="X328" s="133"/>
      <c r="Y328" s="133"/>
      <c r="Z328" s="133"/>
      <c r="AA328" s="133"/>
      <c r="AB328" s="133"/>
    </row>
    <row r="329" spans="1:28" x14ac:dyDescent="0.25">
      <c r="A329" s="133"/>
      <c r="B329" s="133"/>
      <c r="C329" s="133"/>
      <c r="D329" s="133"/>
      <c r="E329" s="133"/>
      <c r="F329" s="133"/>
      <c r="G329" s="133"/>
      <c r="H329" s="133"/>
      <c r="I329" s="133"/>
      <c r="J329" s="133"/>
      <c r="K329" s="133"/>
      <c r="L329" s="133"/>
      <c r="M329" s="133"/>
      <c r="N329" s="133"/>
      <c r="O329" s="133"/>
      <c r="P329" s="133"/>
      <c r="Q329" s="133"/>
      <c r="R329" s="133"/>
      <c r="S329" s="133"/>
      <c r="T329" s="133"/>
      <c r="U329" s="133"/>
      <c r="V329" s="133"/>
      <c r="W329" s="133"/>
      <c r="X329" s="133"/>
      <c r="Y329" s="133"/>
      <c r="Z329" s="133"/>
      <c r="AA329" s="133"/>
      <c r="AB329" s="133"/>
    </row>
    <row r="330" spans="1:28" x14ac:dyDescent="0.25">
      <c r="A330" s="133"/>
      <c r="B330" s="133"/>
      <c r="C330" s="133"/>
      <c r="D330" s="133"/>
      <c r="E330" s="133"/>
      <c r="F330" s="133"/>
      <c r="G330" s="133"/>
      <c r="H330" s="133"/>
      <c r="I330" s="133"/>
      <c r="J330" s="133"/>
      <c r="K330" s="133"/>
      <c r="L330" s="133"/>
      <c r="M330" s="133"/>
      <c r="N330" s="133"/>
      <c r="O330" s="133"/>
      <c r="P330" s="133"/>
      <c r="Q330" s="133"/>
      <c r="R330" s="133"/>
      <c r="S330" s="133"/>
      <c r="T330" s="133"/>
      <c r="U330" s="133"/>
      <c r="V330" s="133"/>
      <c r="W330" s="133"/>
      <c r="X330" s="133"/>
      <c r="Y330" s="133"/>
      <c r="Z330" s="133"/>
      <c r="AA330" s="133"/>
      <c r="AB330" s="133"/>
    </row>
    <row r="331" spans="1:28" x14ac:dyDescent="0.25">
      <c r="A331" s="133"/>
      <c r="B331" s="133"/>
      <c r="C331" s="133"/>
      <c r="D331" s="133"/>
      <c r="E331" s="133"/>
      <c r="F331" s="133"/>
      <c r="G331" s="133"/>
      <c r="H331" s="133"/>
      <c r="I331" s="133"/>
      <c r="J331" s="133"/>
      <c r="K331" s="133"/>
      <c r="L331" s="133"/>
      <c r="M331" s="133"/>
      <c r="N331" s="133"/>
      <c r="O331" s="133"/>
      <c r="P331" s="133"/>
      <c r="Q331" s="133"/>
      <c r="R331" s="133"/>
      <c r="S331" s="133"/>
      <c r="T331" s="133"/>
      <c r="U331" s="133"/>
      <c r="V331" s="133"/>
      <c r="W331" s="133"/>
      <c r="X331" s="133"/>
      <c r="Y331" s="133"/>
      <c r="Z331" s="133"/>
      <c r="AA331" s="133"/>
      <c r="AB331" s="133"/>
    </row>
    <row r="332" spans="1:28" x14ac:dyDescent="0.25">
      <c r="A332" s="133"/>
      <c r="B332" s="133"/>
      <c r="C332" s="133"/>
      <c r="D332" s="133"/>
      <c r="E332" s="133"/>
      <c r="F332" s="133"/>
      <c r="G332" s="133"/>
      <c r="H332" s="133"/>
      <c r="I332" s="133"/>
      <c r="J332" s="133"/>
      <c r="K332" s="133"/>
      <c r="L332" s="133"/>
      <c r="M332" s="133"/>
      <c r="N332" s="133"/>
      <c r="O332" s="133"/>
      <c r="P332" s="133"/>
      <c r="Q332" s="133"/>
      <c r="R332" s="133"/>
      <c r="S332" s="133"/>
      <c r="T332" s="133"/>
      <c r="U332" s="133"/>
      <c r="V332" s="133"/>
      <c r="W332" s="133"/>
      <c r="X332" s="133"/>
      <c r="Y332" s="133"/>
      <c r="Z332" s="133"/>
      <c r="AA332" s="133"/>
      <c r="AB332" s="133"/>
    </row>
    <row r="333" spans="1:28" x14ac:dyDescent="0.25">
      <c r="A333" s="133"/>
      <c r="B333" s="133"/>
      <c r="C333" s="133"/>
      <c r="D333" s="133"/>
      <c r="E333" s="133"/>
      <c r="F333" s="133"/>
      <c r="G333" s="133"/>
      <c r="H333" s="133"/>
      <c r="I333" s="133"/>
      <c r="J333" s="133"/>
      <c r="K333" s="133"/>
      <c r="L333" s="133"/>
      <c r="M333" s="133"/>
      <c r="N333" s="133"/>
      <c r="O333" s="133"/>
      <c r="P333" s="133"/>
      <c r="Q333" s="133"/>
      <c r="R333" s="133"/>
      <c r="S333" s="133"/>
      <c r="T333" s="133"/>
      <c r="U333" s="133"/>
      <c r="V333" s="133"/>
      <c r="W333" s="133"/>
      <c r="X333" s="133"/>
      <c r="Y333" s="133"/>
      <c r="Z333" s="133"/>
      <c r="AA333" s="133"/>
      <c r="AB333" s="133"/>
    </row>
    <row r="334" spans="1:28" x14ac:dyDescent="0.25">
      <c r="A334" s="133"/>
      <c r="B334" s="133"/>
      <c r="C334" s="133"/>
      <c r="D334" s="133"/>
      <c r="E334" s="133"/>
      <c r="F334" s="133"/>
      <c r="G334" s="133"/>
      <c r="H334" s="133"/>
      <c r="I334" s="133"/>
      <c r="J334" s="133"/>
      <c r="K334" s="133"/>
      <c r="L334" s="133"/>
      <c r="M334" s="133"/>
      <c r="N334" s="133"/>
      <c r="O334" s="133"/>
      <c r="P334" s="133"/>
      <c r="Q334" s="133"/>
      <c r="R334" s="133"/>
      <c r="S334" s="133"/>
      <c r="T334" s="133"/>
      <c r="U334" s="133"/>
      <c r="V334" s="133"/>
      <c r="W334" s="133"/>
      <c r="X334" s="133"/>
      <c r="Y334" s="133"/>
      <c r="Z334" s="133"/>
      <c r="AA334" s="133"/>
      <c r="AB334" s="133"/>
    </row>
    <row r="335" spans="1:28" x14ac:dyDescent="0.25">
      <c r="A335" s="133"/>
      <c r="B335" s="133"/>
      <c r="C335" s="133"/>
      <c r="D335" s="133"/>
      <c r="E335" s="133"/>
      <c r="F335" s="133"/>
      <c r="G335" s="133"/>
      <c r="H335" s="133"/>
      <c r="I335" s="133"/>
      <c r="J335" s="133"/>
      <c r="K335" s="133"/>
      <c r="L335" s="133"/>
      <c r="M335" s="133"/>
      <c r="N335" s="133"/>
      <c r="O335" s="133"/>
      <c r="P335" s="133"/>
      <c r="Q335" s="133"/>
      <c r="R335" s="133"/>
      <c r="S335" s="133"/>
      <c r="T335" s="133"/>
      <c r="U335" s="133"/>
      <c r="V335" s="133"/>
      <c r="W335" s="133"/>
      <c r="X335" s="133"/>
      <c r="Y335" s="133"/>
      <c r="Z335" s="133"/>
      <c r="AA335" s="133"/>
      <c r="AB335" s="133"/>
    </row>
    <row r="336" spans="1:28" x14ac:dyDescent="0.25">
      <c r="A336" s="133"/>
      <c r="B336" s="133"/>
      <c r="C336" s="133"/>
      <c r="D336" s="133"/>
      <c r="E336" s="133"/>
      <c r="F336" s="133"/>
      <c r="G336" s="133"/>
      <c r="H336" s="133"/>
      <c r="I336" s="133"/>
      <c r="J336" s="133"/>
      <c r="K336" s="133"/>
      <c r="L336" s="133"/>
      <c r="M336" s="133"/>
      <c r="N336" s="133"/>
      <c r="O336" s="133"/>
      <c r="P336" s="133"/>
      <c r="Q336" s="133"/>
      <c r="R336" s="133"/>
      <c r="S336" s="133"/>
      <c r="T336" s="133"/>
      <c r="U336" s="133"/>
      <c r="V336" s="133"/>
      <c r="W336" s="133"/>
      <c r="X336" s="133"/>
      <c r="Y336" s="133"/>
      <c r="Z336" s="133"/>
      <c r="AA336" s="133"/>
      <c r="AB336" s="133"/>
    </row>
    <row r="337" spans="1:28" x14ac:dyDescent="0.25">
      <c r="A337" s="133"/>
      <c r="B337" s="133"/>
      <c r="C337" s="133"/>
      <c r="D337" s="133"/>
      <c r="E337" s="133"/>
      <c r="F337" s="133"/>
      <c r="G337" s="133"/>
      <c r="H337" s="133"/>
      <c r="I337" s="133"/>
      <c r="J337" s="133"/>
      <c r="K337" s="133"/>
      <c r="L337" s="133"/>
      <c r="M337" s="133"/>
      <c r="N337" s="133"/>
      <c r="O337" s="133"/>
      <c r="P337" s="133"/>
      <c r="Q337" s="133"/>
      <c r="R337" s="133"/>
      <c r="S337" s="133"/>
      <c r="T337" s="133"/>
      <c r="U337" s="133"/>
      <c r="V337" s="133"/>
      <c r="W337" s="133"/>
      <c r="X337" s="133"/>
      <c r="Y337" s="133"/>
      <c r="Z337" s="133"/>
      <c r="AA337" s="133"/>
      <c r="AB337" s="133"/>
    </row>
    <row r="338" spans="1:28" x14ac:dyDescent="0.25">
      <c r="A338" s="133"/>
      <c r="B338" s="133"/>
      <c r="C338" s="133"/>
      <c r="D338" s="133"/>
      <c r="E338" s="133"/>
      <c r="F338" s="133"/>
      <c r="G338" s="133"/>
      <c r="H338" s="133"/>
      <c r="I338" s="133"/>
      <c r="J338" s="133"/>
      <c r="K338" s="133"/>
      <c r="L338" s="133"/>
      <c r="M338" s="133"/>
      <c r="N338" s="133"/>
      <c r="O338" s="133"/>
      <c r="P338" s="133"/>
      <c r="Q338" s="133"/>
      <c r="R338" s="133"/>
      <c r="S338" s="133"/>
      <c r="T338" s="133"/>
      <c r="U338" s="133"/>
      <c r="V338" s="133"/>
      <c r="W338" s="133"/>
      <c r="X338" s="133"/>
      <c r="Y338" s="133"/>
      <c r="Z338" s="133"/>
      <c r="AA338" s="133"/>
      <c r="AB338" s="133"/>
    </row>
    <row r="339" spans="1:28" x14ac:dyDescent="0.25">
      <c r="A339" s="133"/>
      <c r="B339" s="133"/>
      <c r="C339" s="133"/>
      <c r="D339" s="133"/>
      <c r="E339" s="133"/>
      <c r="F339" s="133"/>
      <c r="G339" s="133"/>
      <c r="H339" s="133"/>
      <c r="I339" s="133"/>
      <c r="J339" s="133"/>
      <c r="K339" s="133"/>
      <c r="L339" s="133"/>
      <c r="M339" s="133"/>
      <c r="N339" s="133"/>
      <c r="O339" s="133"/>
      <c r="P339" s="133"/>
      <c r="Q339" s="133"/>
      <c r="R339" s="133"/>
      <c r="S339" s="133"/>
      <c r="T339" s="133"/>
      <c r="U339" s="133"/>
      <c r="V339" s="133"/>
      <c r="W339" s="133"/>
      <c r="X339" s="133"/>
      <c r="Y339" s="133"/>
      <c r="Z339" s="133"/>
      <c r="AA339" s="133"/>
      <c r="AB339" s="133"/>
    </row>
    <row r="340" spans="1:28" x14ac:dyDescent="0.25">
      <c r="A340" s="133"/>
      <c r="B340" s="133"/>
      <c r="C340" s="133"/>
      <c r="D340" s="133"/>
      <c r="E340" s="133"/>
      <c r="F340" s="133"/>
      <c r="G340" s="133"/>
      <c r="H340" s="133"/>
      <c r="I340" s="133"/>
      <c r="J340" s="133"/>
      <c r="K340" s="133"/>
      <c r="L340" s="133"/>
      <c r="M340" s="133"/>
      <c r="N340" s="133"/>
      <c r="O340" s="133"/>
      <c r="P340" s="133"/>
      <c r="Q340" s="133"/>
      <c r="R340" s="133"/>
      <c r="S340" s="133"/>
      <c r="T340" s="133"/>
      <c r="U340" s="133"/>
      <c r="V340" s="133"/>
      <c r="W340" s="133"/>
      <c r="X340" s="133"/>
      <c r="Y340" s="133"/>
      <c r="Z340" s="133"/>
      <c r="AA340" s="133"/>
      <c r="AB340" s="133"/>
    </row>
    <row r="341" spans="1:28" x14ac:dyDescent="0.25">
      <c r="A341" s="133"/>
      <c r="B341" s="133"/>
      <c r="C341" s="133"/>
      <c r="D341" s="133"/>
      <c r="E341" s="133"/>
      <c r="F341" s="133"/>
      <c r="G341" s="133"/>
      <c r="H341" s="133"/>
      <c r="I341" s="133"/>
      <c r="J341" s="133"/>
      <c r="K341" s="133"/>
      <c r="L341" s="133"/>
      <c r="M341" s="133"/>
      <c r="N341" s="133"/>
      <c r="O341" s="133"/>
      <c r="P341" s="133"/>
      <c r="Q341" s="133"/>
      <c r="R341" s="133"/>
      <c r="S341" s="133"/>
      <c r="T341" s="133"/>
      <c r="U341" s="133"/>
      <c r="V341" s="133"/>
      <c r="W341" s="133"/>
      <c r="X341" s="133"/>
      <c r="Y341" s="133"/>
      <c r="Z341" s="133"/>
      <c r="AA341" s="133"/>
      <c r="AB341" s="133"/>
    </row>
    <row r="342" spans="1:28" x14ac:dyDescent="0.25">
      <c r="A342" s="133"/>
      <c r="B342" s="133"/>
      <c r="C342" s="133"/>
      <c r="D342" s="133"/>
      <c r="E342" s="133"/>
      <c r="F342" s="133"/>
      <c r="G342" s="133"/>
      <c r="H342" s="133"/>
      <c r="I342" s="133"/>
      <c r="J342" s="133"/>
      <c r="K342" s="133"/>
      <c r="L342" s="133"/>
      <c r="M342" s="133"/>
      <c r="N342" s="133"/>
      <c r="O342" s="133"/>
      <c r="P342" s="133"/>
      <c r="Q342" s="133"/>
      <c r="R342" s="133"/>
      <c r="S342" s="133"/>
      <c r="T342" s="133"/>
      <c r="U342" s="133"/>
      <c r="V342" s="133"/>
      <c r="W342" s="133"/>
      <c r="X342" s="133"/>
      <c r="Y342" s="133"/>
      <c r="Z342" s="133"/>
      <c r="AA342" s="133"/>
      <c r="AB342" s="133"/>
    </row>
    <row r="343" spans="1:28" x14ac:dyDescent="0.25">
      <c r="A343" s="133"/>
      <c r="B343" s="133"/>
      <c r="C343" s="133"/>
      <c r="D343" s="133"/>
      <c r="E343" s="133"/>
      <c r="F343" s="133"/>
      <c r="G343" s="133"/>
      <c r="H343" s="133"/>
      <c r="I343" s="133"/>
      <c r="J343" s="133"/>
      <c r="K343" s="133"/>
      <c r="L343" s="133"/>
      <c r="M343" s="133"/>
      <c r="N343" s="133"/>
      <c r="O343" s="133"/>
      <c r="P343" s="133"/>
      <c r="Q343" s="133"/>
      <c r="R343" s="133"/>
      <c r="S343" s="133"/>
      <c r="T343" s="133"/>
      <c r="U343" s="133"/>
      <c r="V343" s="133"/>
      <c r="W343" s="133"/>
      <c r="X343" s="133"/>
      <c r="Y343" s="133"/>
      <c r="Z343" s="133"/>
      <c r="AA343" s="133"/>
      <c r="AB343" s="133"/>
    </row>
    <row r="344" spans="1:28" x14ac:dyDescent="0.25">
      <c r="A344" s="133"/>
      <c r="B344" s="133"/>
      <c r="C344" s="133"/>
      <c r="D344" s="133"/>
      <c r="E344" s="133"/>
      <c r="F344" s="133"/>
      <c r="G344" s="133"/>
      <c r="H344" s="133"/>
      <c r="I344" s="133"/>
      <c r="J344" s="133"/>
      <c r="K344" s="133"/>
      <c r="L344" s="133"/>
      <c r="M344" s="133"/>
      <c r="N344" s="133"/>
      <c r="O344" s="133"/>
      <c r="P344" s="133"/>
      <c r="Q344" s="133"/>
      <c r="R344" s="133"/>
      <c r="S344" s="133"/>
      <c r="T344" s="133"/>
      <c r="U344" s="133"/>
      <c r="V344" s="133"/>
      <c r="W344" s="133"/>
      <c r="X344" s="133"/>
      <c r="Y344" s="133"/>
      <c r="Z344" s="133"/>
      <c r="AA344" s="133"/>
      <c r="AB344" s="133"/>
    </row>
    <row r="345" spans="1:28" x14ac:dyDescent="0.25">
      <c r="A345" s="133"/>
      <c r="B345" s="133"/>
      <c r="C345" s="133"/>
      <c r="D345" s="133"/>
      <c r="E345" s="133"/>
      <c r="F345" s="133"/>
      <c r="G345" s="133"/>
      <c r="H345" s="133"/>
      <c r="I345" s="133"/>
      <c r="J345" s="133"/>
      <c r="K345" s="133"/>
      <c r="L345" s="133"/>
      <c r="M345" s="133"/>
      <c r="N345" s="133"/>
      <c r="O345" s="133"/>
      <c r="P345" s="133"/>
      <c r="Q345" s="133"/>
      <c r="R345" s="133"/>
      <c r="S345" s="133"/>
      <c r="T345" s="133"/>
      <c r="U345" s="133"/>
      <c r="V345" s="133"/>
      <c r="W345" s="133"/>
      <c r="X345" s="133"/>
      <c r="Y345" s="133"/>
      <c r="Z345" s="133"/>
      <c r="AA345" s="133"/>
      <c r="AB345" s="133"/>
    </row>
    <row r="346" spans="1:28" x14ac:dyDescent="0.25">
      <c r="A346" s="133"/>
      <c r="B346" s="133"/>
      <c r="C346" s="133"/>
      <c r="D346" s="133"/>
      <c r="E346" s="133"/>
      <c r="F346" s="133"/>
      <c r="G346" s="133"/>
      <c r="H346" s="133"/>
      <c r="I346" s="133"/>
      <c r="J346" s="133"/>
      <c r="K346" s="133"/>
      <c r="L346" s="133"/>
      <c r="M346" s="133"/>
      <c r="N346" s="133"/>
      <c r="O346" s="133"/>
      <c r="P346" s="133"/>
      <c r="Q346" s="133"/>
      <c r="R346" s="133"/>
      <c r="S346" s="133"/>
      <c r="T346" s="133"/>
      <c r="U346" s="133"/>
      <c r="V346" s="133"/>
      <c r="W346" s="133"/>
      <c r="X346" s="133"/>
      <c r="Y346" s="133"/>
      <c r="Z346" s="133"/>
      <c r="AA346" s="133"/>
      <c r="AB346" s="133"/>
    </row>
    <row r="347" spans="1:28" x14ac:dyDescent="0.25">
      <c r="A347" s="133"/>
      <c r="B347" s="133"/>
      <c r="C347" s="133"/>
      <c r="D347" s="133"/>
      <c r="E347" s="133"/>
      <c r="F347" s="133"/>
      <c r="G347" s="133"/>
      <c r="H347" s="133"/>
      <c r="I347" s="133"/>
      <c r="J347" s="133"/>
      <c r="K347" s="133"/>
      <c r="L347" s="133"/>
      <c r="M347" s="133"/>
      <c r="N347" s="133"/>
      <c r="O347" s="133"/>
      <c r="P347" s="133"/>
      <c r="Q347" s="133"/>
      <c r="R347" s="133"/>
      <c r="S347" s="133"/>
      <c r="T347" s="133"/>
      <c r="U347" s="133"/>
      <c r="V347" s="133"/>
      <c r="W347" s="133"/>
      <c r="X347" s="133"/>
      <c r="Y347" s="133"/>
      <c r="Z347" s="133"/>
      <c r="AA347" s="133"/>
      <c r="AB347" s="133"/>
    </row>
    <row r="348" spans="1:28" x14ac:dyDescent="0.25">
      <c r="A348" s="133"/>
      <c r="B348" s="133"/>
      <c r="C348" s="133"/>
      <c r="D348" s="133"/>
      <c r="E348" s="133"/>
      <c r="F348" s="133"/>
      <c r="G348" s="133"/>
      <c r="H348" s="133"/>
      <c r="I348" s="133"/>
      <c r="J348" s="133"/>
      <c r="K348" s="133"/>
      <c r="L348" s="133"/>
      <c r="M348" s="133"/>
      <c r="N348" s="133"/>
      <c r="O348" s="133"/>
      <c r="P348" s="133"/>
      <c r="Q348" s="133"/>
      <c r="R348" s="133"/>
      <c r="S348" s="133"/>
      <c r="T348" s="133"/>
      <c r="U348" s="133"/>
      <c r="V348" s="133"/>
      <c r="W348" s="133"/>
      <c r="X348" s="133"/>
      <c r="Y348" s="133"/>
      <c r="Z348" s="133"/>
      <c r="AA348" s="133"/>
      <c r="AB348" s="133"/>
    </row>
    <row r="349" spans="1:28" x14ac:dyDescent="0.25">
      <c r="A349" s="133"/>
      <c r="B349" s="133"/>
      <c r="C349" s="133"/>
      <c r="D349" s="133"/>
      <c r="E349" s="133"/>
      <c r="F349" s="133"/>
      <c r="G349" s="133"/>
      <c r="H349" s="133"/>
      <c r="I349" s="133"/>
      <c r="J349" s="133"/>
      <c r="K349" s="133"/>
      <c r="L349" s="133"/>
      <c r="M349" s="133"/>
      <c r="N349" s="133"/>
      <c r="O349" s="133"/>
      <c r="P349" s="133"/>
      <c r="Q349" s="133"/>
      <c r="R349" s="133"/>
      <c r="S349" s="133"/>
      <c r="T349" s="133"/>
      <c r="U349" s="133"/>
      <c r="V349" s="133"/>
      <c r="W349" s="133"/>
      <c r="X349" s="133"/>
      <c r="Y349" s="133"/>
      <c r="Z349" s="133"/>
      <c r="AA349" s="133"/>
      <c r="AB349" s="133"/>
    </row>
    <row r="350" spans="1:28" x14ac:dyDescent="0.25">
      <c r="A350" s="133"/>
      <c r="B350" s="133"/>
      <c r="C350" s="133"/>
      <c r="D350" s="133"/>
      <c r="E350" s="133"/>
      <c r="F350" s="133"/>
      <c r="G350" s="133"/>
      <c r="H350" s="133"/>
      <c r="I350" s="133"/>
      <c r="J350" s="133"/>
      <c r="K350" s="133"/>
      <c r="L350" s="133"/>
      <c r="M350" s="133"/>
      <c r="N350" s="133"/>
      <c r="O350" s="133"/>
      <c r="P350" s="133"/>
      <c r="Q350" s="133"/>
      <c r="R350" s="133"/>
      <c r="S350" s="133"/>
      <c r="T350" s="133"/>
      <c r="U350" s="133"/>
      <c r="V350" s="133"/>
      <c r="W350" s="133"/>
      <c r="X350" s="133"/>
      <c r="Y350" s="133"/>
      <c r="Z350" s="133"/>
      <c r="AA350" s="133"/>
      <c r="AB350" s="133"/>
    </row>
    <row r="351" spans="1:28" x14ac:dyDescent="0.25">
      <c r="A351" s="133"/>
      <c r="B351" s="133"/>
      <c r="C351" s="133"/>
      <c r="D351" s="133"/>
      <c r="E351" s="133"/>
      <c r="F351" s="133"/>
      <c r="G351" s="133"/>
      <c r="H351" s="133"/>
      <c r="I351" s="133"/>
      <c r="J351" s="133"/>
      <c r="K351" s="133"/>
      <c r="L351" s="133"/>
      <c r="M351" s="133"/>
      <c r="N351" s="133"/>
      <c r="O351" s="133"/>
      <c r="P351" s="133"/>
      <c r="Q351" s="133"/>
      <c r="R351" s="133"/>
      <c r="S351" s="133"/>
      <c r="T351" s="133"/>
      <c r="U351" s="133"/>
      <c r="V351" s="133"/>
      <c r="W351" s="133"/>
      <c r="X351" s="133"/>
      <c r="Y351" s="133"/>
      <c r="Z351" s="133"/>
      <c r="AA351" s="133"/>
      <c r="AB351" s="133"/>
    </row>
    <row r="352" spans="1:28" x14ac:dyDescent="0.25">
      <c r="A352" s="133"/>
      <c r="B352" s="133"/>
      <c r="C352" s="133"/>
      <c r="D352" s="133"/>
      <c r="E352" s="133"/>
      <c r="F352" s="133"/>
      <c r="G352" s="133"/>
      <c r="H352" s="133"/>
      <c r="I352" s="133"/>
      <c r="J352" s="133"/>
      <c r="K352" s="133"/>
      <c r="L352" s="133"/>
      <c r="M352" s="133"/>
      <c r="N352" s="133"/>
      <c r="O352" s="133"/>
      <c r="P352" s="133"/>
      <c r="Q352" s="133"/>
      <c r="R352" s="133"/>
      <c r="S352" s="133"/>
      <c r="T352" s="133"/>
      <c r="U352" s="133"/>
      <c r="V352" s="133"/>
      <c r="W352" s="133"/>
      <c r="X352" s="133"/>
      <c r="Y352" s="133"/>
      <c r="Z352" s="133"/>
      <c r="AA352" s="133"/>
      <c r="AB352" s="133"/>
    </row>
    <row r="353" spans="1:28" x14ac:dyDescent="0.25">
      <c r="A353" s="133"/>
      <c r="B353" s="133"/>
      <c r="C353" s="133"/>
      <c r="D353" s="133"/>
      <c r="E353" s="133"/>
      <c r="F353" s="133"/>
      <c r="G353" s="133"/>
      <c r="H353" s="133"/>
      <c r="I353" s="133"/>
      <c r="J353" s="133"/>
      <c r="K353" s="133"/>
      <c r="L353" s="133"/>
      <c r="M353" s="133"/>
      <c r="N353" s="133"/>
      <c r="O353" s="133"/>
      <c r="P353" s="133"/>
      <c r="Q353" s="133"/>
      <c r="R353" s="133"/>
      <c r="S353" s="133"/>
      <c r="T353" s="133"/>
      <c r="U353" s="133"/>
      <c r="V353" s="133"/>
      <c r="W353" s="133"/>
      <c r="X353" s="133"/>
      <c r="Y353" s="133"/>
      <c r="Z353" s="133"/>
      <c r="AA353" s="133"/>
      <c r="AB353" s="133"/>
    </row>
    <row r="354" spans="1:28" x14ac:dyDescent="0.25">
      <c r="A354" s="133"/>
      <c r="B354" s="133"/>
      <c r="C354" s="133"/>
      <c r="D354" s="133"/>
      <c r="E354" s="133"/>
      <c r="F354" s="133"/>
      <c r="G354" s="133"/>
      <c r="H354" s="133"/>
      <c r="I354" s="133"/>
      <c r="J354" s="133"/>
      <c r="K354" s="133"/>
      <c r="L354" s="133"/>
      <c r="M354" s="133"/>
      <c r="N354" s="133"/>
      <c r="O354" s="133"/>
      <c r="P354" s="133"/>
      <c r="Q354" s="133"/>
      <c r="R354" s="133"/>
      <c r="S354" s="133"/>
      <c r="T354" s="133"/>
      <c r="U354" s="133"/>
      <c r="V354" s="133"/>
      <c r="W354" s="133"/>
      <c r="X354" s="133"/>
      <c r="Y354" s="133"/>
      <c r="Z354" s="133"/>
      <c r="AA354" s="133"/>
      <c r="AB354" s="133"/>
    </row>
    <row r="355" spans="1:28" x14ac:dyDescent="0.25">
      <c r="A355" s="133"/>
      <c r="B355" s="133"/>
      <c r="C355" s="133"/>
      <c r="D355" s="133"/>
      <c r="E355" s="133"/>
      <c r="F355" s="133"/>
      <c r="G355" s="133"/>
      <c r="H355" s="133"/>
      <c r="I355" s="133"/>
      <c r="J355" s="133"/>
      <c r="K355" s="133"/>
      <c r="L355" s="133"/>
      <c r="M355" s="133"/>
      <c r="N355" s="133"/>
      <c r="O355" s="133"/>
      <c r="P355" s="133"/>
      <c r="Q355" s="133"/>
      <c r="R355" s="133"/>
      <c r="S355" s="133"/>
      <c r="T355" s="133"/>
      <c r="U355" s="133"/>
      <c r="V355" s="133"/>
      <c r="W355" s="133"/>
      <c r="X355" s="133"/>
      <c r="Y355" s="133"/>
      <c r="Z355" s="133"/>
      <c r="AA355" s="133"/>
      <c r="AB355" s="133"/>
    </row>
    <row r="356" spans="1:28" x14ac:dyDescent="0.25">
      <c r="A356" s="133"/>
      <c r="B356" s="133"/>
      <c r="C356" s="133"/>
      <c r="D356" s="133"/>
      <c r="E356" s="133"/>
      <c r="F356" s="133"/>
      <c r="G356" s="133"/>
      <c r="H356" s="133"/>
      <c r="I356" s="133"/>
      <c r="J356" s="133"/>
      <c r="K356" s="133"/>
      <c r="L356" s="133"/>
      <c r="M356" s="133"/>
      <c r="N356" s="133"/>
      <c r="O356" s="133"/>
      <c r="P356" s="133"/>
      <c r="Q356" s="133"/>
      <c r="R356" s="133"/>
      <c r="S356" s="133"/>
      <c r="T356" s="133"/>
      <c r="U356" s="133"/>
      <c r="V356" s="133"/>
      <c r="W356" s="133"/>
      <c r="X356" s="133"/>
      <c r="Y356" s="133"/>
      <c r="Z356" s="133"/>
      <c r="AA356" s="133"/>
      <c r="AB356" s="133"/>
    </row>
    <row r="357" spans="1:28" x14ac:dyDescent="0.25">
      <c r="A357" s="133"/>
      <c r="B357" s="133"/>
      <c r="C357" s="133"/>
      <c r="D357" s="133"/>
      <c r="E357" s="133"/>
      <c r="F357" s="133"/>
      <c r="G357" s="133"/>
      <c r="H357" s="133"/>
      <c r="I357" s="133"/>
      <c r="J357" s="133"/>
      <c r="K357" s="133"/>
      <c r="L357" s="133"/>
      <c r="M357" s="133"/>
      <c r="N357" s="133"/>
      <c r="O357" s="133"/>
      <c r="P357" s="133"/>
      <c r="Q357" s="133"/>
      <c r="R357" s="133"/>
      <c r="S357" s="133"/>
      <c r="T357" s="133"/>
      <c r="U357" s="133"/>
      <c r="V357" s="133"/>
      <c r="W357" s="133"/>
      <c r="X357" s="133"/>
      <c r="Y357" s="133"/>
      <c r="Z357" s="133"/>
      <c r="AA357" s="133"/>
      <c r="AB357" s="133"/>
    </row>
    <row r="358" spans="1:28" x14ac:dyDescent="0.25">
      <c r="A358" s="133"/>
      <c r="B358" s="133"/>
      <c r="C358" s="133"/>
      <c r="D358" s="133"/>
      <c r="E358" s="133"/>
      <c r="F358" s="133"/>
      <c r="G358" s="133"/>
      <c r="H358" s="133"/>
      <c r="I358" s="133"/>
      <c r="J358" s="133"/>
      <c r="K358" s="133"/>
      <c r="L358" s="133"/>
      <c r="M358" s="133"/>
      <c r="N358" s="133"/>
      <c r="O358" s="133"/>
      <c r="P358" s="133"/>
      <c r="Q358" s="133"/>
      <c r="R358" s="133"/>
      <c r="S358" s="133"/>
      <c r="T358" s="133"/>
      <c r="U358" s="133"/>
      <c r="V358" s="133"/>
      <c r="W358" s="133"/>
      <c r="X358" s="133"/>
      <c r="Y358" s="133"/>
      <c r="Z358" s="133"/>
      <c r="AA358" s="133"/>
      <c r="AB358" s="133"/>
    </row>
  </sheetData>
  <mergeCells count="32">
    <mergeCell ref="A16:S16"/>
    <mergeCell ref="A17:S17"/>
    <mergeCell ref="I19:I20"/>
    <mergeCell ref="G19:G20"/>
    <mergeCell ref="E19:E20"/>
    <mergeCell ref="B19:B20"/>
    <mergeCell ref="K19:K20"/>
    <mergeCell ref="J19:J20"/>
    <mergeCell ref="C19:C20"/>
    <mergeCell ref="F19:F20"/>
    <mergeCell ref="S19:S20"/>
    <mergeCell ref="H19:H20"/>
    <mergeCell ref="L19:L20"/>
    <mergeCell ref="Q19:R19"/>
    <mergeCell ref="P19:P20"/>
    <mergeCell ref="O19:O20"/>
    <mergeCell ref="A12:S12"/>
    <mergeCell ref="A13:S13"/>
    <mergeCell ref="A19:A20"/>
    <mergeCell ref="D19:D20"/>
    <mergeCell ref="A4:S4"/>
    <mergeCell ref="A6:S6"/>
    <mergeCell ref="A7:S7"/>
    <mergeCell ref="A8:S8"/>
    <mergeCell ref="A18:S18"/>
    <mergeCell ref="A9:S9"/>
    <mergeCell ref="A10:S10"/>
    <mergeCell ref="A11:S11"/>
    <mergeCell ref="N19:N20"/>
    <mergeCell ref="M19:M20"/>
    <mergeCell ref="A14:S14"/>
    <mergeCell ref="A15:S15"/>
  </mergeCells>
  <phoneticPr fontId="0"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70" zoomScaleNormal="60" zoomScaleSheetLayoutView="70" workbookViewId="0">
      <selection activeCell="P33" sqref="P33"/>
    </sheetView>
  </sheetViews>
  <sheetFormatPr defaultColWidth="10.7109375" defaultRowHeight="15.75" x14ac:dyDescent="0.25"/>
  <cols>
    <col min="1" max="1" width="9.5703125" style="157" customWidth="1"/>
    <col min="2" max="2" width="34.42578125" style="157" customWidth="1"/>
    <col min="3" max="3" width="45.140625" style="157" customWidth="1"/>
    <col min="4" max="4" width="43" style="157" customWidth="1"/>
    <col min="5" max="5" width="40.28515625" style="157" customWidth="1"/>
    <col min="6" max="6" width="40.140625" style="157" customWidth="1"/>
    <col min="7" max="8" width="35.140625" style="157" customWidth="1"/>
    <col min="9" max="9" width="7.28515625" style="157" customWidth="1"/>
    <col min="10" max="10" width="9.28515625" style="157" customWidth="1"/>
    <col min="11" max="11" width="10.28515625" style="157" customWidth="1"/>
    <col min="12" max="15" width="8.7109375" style="157" customWidth="1"/>
    <col min="16" max="16" width="19.42578125" style="157" customWidth="1"/>
    <col min="17" max="17" width="24" style="157" customWidth="1"/>
    <col min="18" max="18" width="22" style="157" customWidth="1"/>
    <col min="19" max="19" width="26.140625" style="157" customWidth="1"/>
    <col min="20" max="20" width="18.42578125" style="157" customWidth="1"/>
    <col min="21" max="237" width="10.7109375" style="157"/>
    <col min="238" max="242" width="15.7109375" style="157" customWidth="1"/>
    <col min="243" max="246" width="12.7109375" style="157" customWidth="1"/>
    <col min="247" max="250" width="15.7109375" style="157" customWidth="1"/>
    <col min="251" max="251" width="22.85546875" style="157" customWidth="1"/>
    <col min="252" max="252" width="20.7109375" style="157" customWidth="1"/>
    <col min="253" max="253" width="16.7109375" style="157" customWidth="1"/>
    <col min="254" max="16384" width="10.7109375" style="157"/>
  </cols>
  <sheetData>
    <row r="1" spans="1:20" ht="3" customHeight="1" x14ac:dyDescent="0.25"/>
    <row r="2" spans="1:20" ht="15" customHeight="1" x14ac:dyDescent="0.25">
      <c r="T2" s="60" t="s">
        <v>22</v>
      </c>
    </row>
    <row r="3" spans="1:20" s="2" customFormat="1" ht="18.75" customHeight="1" x14ac:dyDescent="0.3">
      <c r="A3" s="58"/>
      <c r="T3" s="61" t="s">
        <v>6</v>
      </c>
    </row>
    <row r="4" spans="1:20" s="2" customFormat="1" ht="18.75" customHeight="1" x14ac:dyDescent="0.3">
      <c r="A4" s="58"/>
      <c r="T4" s="61" t="s">
        <v>21</v>
      </c>
    </row>
    <row r="5" spans="1:20" s="2" customFormat="1" ht="18.75" customHeight="1" x14ac:dyDescent="0.3">
      <c r="A5" s="58"/>
      <c r="T5" s="61"/>
    </row>
    <row r="6" spans="1:20" s="2" customFormat="1" x14ac:dyDescent="0.2">
      <c r="A6" s="199" t="str">
        <f>'1. паспорт местоположение'!$A$5</f>
        <v>Год раскрытия информации: 2019 год</v>
      </c>
      <c r="B6" s="199"/>
      <c r="C6" s="199"/>
      <c r="D6" s="199"/>
      <c r="E6" s="199"/>
      <c r="F6" s="199"/>
      <c r="G6" s="199"/>
      <c r="H6" s="199"/>
      <c r="I6" s="199"/>
      <c r="J6" s="199"/>
      <c r="K6" s="199"/>
      <c r="L6" s="199"/>
      <c r="M6" s="199"/>
      <c r="N6" s="199"/>
      <c r="O6" s="199"/>
      <c r="P6" s="199"/>
      <c r="Q6" s="199"/>
      <c r="R6" s="199"/>
      <c r="S6" s="199"/>
      <c r="T6" s="199"/>
    </row>
    <row r="7" spans="1:20" s="2" customFormat="1" x14ac:dyDescent="0.2">
      <c r="A7" s="142"/>
    </row>
    <row r="8" spans="1:20" s="2" customFormat="1" ht="18.75" x14ac:dyDescent="0.2">
      <c r="A8" s="203" t="s">
        <v>5</v>
      </c>
      <c r="B8" s="203"/>
      <c r="C8" s="203"/>
      <c r="D8" s="203"/>
      <c r="E8" s="203"/>
      <c r="F8" s="203"/>
      <c r="G8" s="203"/>
      <c r="H8" s="203"/>
      <c r="I8" s="203"/>
      <c r="J8" s="203"/>
      <c r="K8" s="203"/>
      <c r="L8" s="203"/>
      <c r="M8" s="203"/>
      <c r="N8" s="203"/>
      <c r="O8" s="203"/>
      <c r="P8" s="203"/>
      <c r="Q8" s="203"/>
      <c r="R8" s="203"/>
      <c r="S8" s="203"/>
      <c r="T8" s="203"/>
    </row>
    <row r="9" spans="1:20" s="2" customFormat="1" ht="18.75" x14ac:dyDescent="0.2">
      <c r="A9" s="203"/>
      <c r="B9" s="203"/>
      <c r="C9" s="203"/>
      <c r="D9" s="203"/>
      <c r="E9" s="203"/>
      <c r="F9" s="203"/>
      <c r="G9" s="203"/>
      <c r="H9" s="203"/>
      <c r="I9" s="203"/>
      <c r="J9" s="203"/>
      <c r="K9" s="203"/>
      <c r="L9" s="203"/>
      <c r="M9" s="203"/>
      <c r="N9" s="203"/>
      <c r="O9" s="203"/>
      <c r="P9" s="203"/>
      <c r="Q9" s="203"/>
      <c r="R9" s="203"/>
      <c r="S9" s="203"/>
      <c r="T9" s="203"/>
    </row>
    <row r="10" spans="1:20" s="2" customFormat="1" ht="18.75" customHeight="1" x14ac:dyDescent="0.2">
      <c r="A10" s="218" t="s">
        <v>286</v>
      </c>
      <c r="B10" s="218"/>
      <c r="C10" s="218"/>
      <c r="D10" s="218"/>
      <c r="E10" s="218"/>
      <c r="F10" s="218"/>
      <c r="G10" s="218"/>
      <c r="H10" s="218"/>
      <c r="I10" s="218"/>
      <c r="J10" s="218"/>
      <c r="K10" s="218"/>
      <c r="L10" s="218"/>
      <c r="M10" s="218"/>
      <c r="N10" s="218"/>
      <c r="O10" s="218"/>
      <c r="P10" s="218"/>
      <c r="Q10" s="218"/>
      <c r="R10" s="218"/>
      <c r="S10" s="218"/>
      <c r="T10" s="218"/>
    </row>
    <row r="11" spans="1:20" s="2" customFormat="1" ht="18.75" customHeight="1" x14ac:dyDescent="0.2">
      <c r="A11" s="205" t="s">
        <v>4</v>
      </c>
      <c r="B11" s="205"/>
      <c r="C11" s="205"/>
      <c r="D11" s="205"/>
      <c r="E11" s="205"/>
      <c r="F11" s="205"/>
      <c r="G11" s="205"/>
      <c r="H11" s="205"/>
      <c r="I11" s="205"/>
      <c r="J11" s="205"/>
      <c r="K11" s="205"/>
      <c r="L11" s="205"/>
      <c r="M11" s="205"/>
      <c r="N11" s="205"/>
      <c r="O11" s="205"/>
      <c r="P11" s="205"/>
      <c r="Q11" s="205"/>
      <c r="R11" s="205"/>
      <c r="S11" s="205"/>
      <c r="T11" s="205"/>
    </row>
    <row r="12" spans="1:20" s="2" customFormat="1" ht="18.75" x14ac:dyDescent="0.2">
      <c r="A12" s="203"/>
      <c r="B12" s="203"/>
      <c r="C12" s="203"/>
      <c r="D12" s="203"/>
      <c r="E12" s="203"/>
      <c r="F12" s="203"/>
      <c r="G12" s="203"/>
      <c r="H12" s="203"/>
      <c r="I12" s="203"/>
      <c r="J12" s="203"/>
      <c r="K12" s="203"/>
      <c r="L12" s="203"/>
      <c r="M12" s="203"/>
      <c r="N12" s="203"/>
      <c r="O12" s="203"/>
      <c r="P12" s="203"/>
      <c r="Q12" s="203"/>
      <c r="R12" s="203"/>
      <c r="S12" s="203"/>
      <c r="T12" s="203"/>
    </row>
    <row r="13" spans="1:20" s="2" customFormat="1" ht="18.75" customHeight="1" x14ac:dyDescent="0.2">
      <c r="A13" s="218" t="str">
        <f>'1. паспорт местоположение'!$A$12</f>
        <v>H_Che83</v>
      </c>
      <c r="B13" s="218"/>
      <c r="C13" s="218"/>
      <c r="D13" s="218"/>
      <c r="E13" s="218"/>
      <c r="F13" s="218"/>
      <c r="G13" s="218"/>
      <c r="H13" s="218"/>
      <c r="I13" s="218"/>
      <c r="J13" s="218"/>
      <c r="K13" s="218"/>
      <c r="L13" s="218"/>
      <c r="M13" s="218"/>
      <c r="N13" s="218"/>
      <c r="O13" s="218"/>
      <c r="P13" s="218"/>
      <c r="Q13" s="218"/>
      <c r="R13" s="218"/>
      <c r="S13" s="218"/>
      <c r="T13" s="218"/>
    </row>
    <row r="14" spans="1:20" s="2" customFormat="1" ht="18.75" customHeight="1" x14ac:dyDescent="0.2">
      <c r="A14" s="205" t="s">
        <v>3</v>
      </c>
      <c r="B14" s="205"/>
      <c r="C14" s="205"/>
      <c r="D14" s="205"/>
      <c r="E14" s="205"/>
      <c r="F14" s="205"/>
      <c r="G14" s="205"/>
      <c r="H14" s="205"/>
      <c r="I14" s="205"/>
      <c r="J14" s="205"/>
      <c r="K14" s="205"/>
      <c r="L14" s="205"/>
      <c r="M14" s="205"/>
      <c r="N14" s="205"/>
      <c r="O14" s="205"/>
      <c r="P14" s="205"/>
      <c r="Q14" s="205"/>
      <c r="R14" s="205"/>
      <c r="S14" s="205"/>
      <c r="T14" s="205"/>
    </row>
    <row r="15" spans="1:20" s="143" customFormat="1" ht="15.75" customHeight="1" x14ac:dyDescent="0.2">
      <c r="A15" s="207"/>
      <c r="B15" s="207"/>
      <c r="C15" s="207"/>
      <c r="D15" s="207"/>
      <c r="E15" s="207"/>
      <c r="F15" s="207"/>
      <c r="G15" s="207"/>
      <c r="H15" s="207"/>
      <c r="I15" s="207"/>
      <c r="J15" s="207"/>
      <c r="K15" s="207"/>
      <c r="L15" s="207"/>
      <c r="M15" s="207"/>
      <c r="N15" s="207"/>
      <c r="O15" s="207"/>
      <c r="P15" s="207"/>
      <c r="Q15" s="207"/>
      <c r="R15" s="207"/>
      <c r="S15" s="207"/>
      <c r="T15" s="207"/>
    </row>
    <row r="16" spans="1:20" s="144" customFormat="1" ht="12" x14ac:dyDescent="0.2">
      <c r="A16" s="218" t="str">
        <f>'1. паспорт местоположение'!$A$15</f>
        <v>Реконструкция ПС 110 кВ "Цемзавод" (Расширение ОРУ-110кВ с установкой одной линейной ячейки 110кВ) (для технологического присоединения энергопринимающих устройств ВГК Ведучи)</v>
      </c>
      <c r="B16" s="218"/>
      <c r="C16" s="218"/>
      <c r="D16" s="218"/>
      <c r="E16" s="218"/>
      <c r="F16" s="218"/>
      <c r="G16" s="218"/>
      <c r="H16" s="218"/>
      <c r="I16" s="218"/>
      <c r="J16" s="218"/>
      <c r="K16" s="218"/>
      <c r="L16" s="218"/>
      <c r="M16" s="218"/>
      <c r="N16" s="218"/>
      <c r="O16" s="218"/>
      <c r="P16" s="218"/>
      <c r="Q16" s="218"/>
      <c r="R16" s="218"/>
      <c r="S16" s="218"/>
      <c r="T16" s="218"/>
    </row>
    <row r="17" spans="1:113" s="144" customFormat="1" ht="15" customHeight="1" x14ac:dyDescent="0.2">
      <c r="A17" s="205" t="s">
        <v>2</v>
      </c>
      <c r="B17" s="205"/>
      <c r="C17" s="205"/>
      <c r="D17" s="205"/>
      <c r="E17" s="205"/>
      <c r="F17" s="205"/>
      <c r="G17" s="205"/>
      <c r="H17" s="205"/>
      <c r="I17" s="205"/>
      <c r="J17" s="205"/>
      <c r="K17" s="205"/>
      <c r="L17" s="205"/>
      <c r="M17" s="205"/>
      <c r="N17" s="205"/>
      <c r="O17" s="205"/>
      <c r="P17" s="205"/>
      <c r="Q17" s="205"/>
      <c r="R17" s="205"/>
      <c r="S17" s="205"/>
      <c r="T17" s="205"/>
    </row>
    <row r="18" spans="1:113" s="144" customFormat="1" ht="15" customHeight="1" x14ac:dyDescent="0.2">
      <c r="A18" s="211"/>
      <c r="B18" s="211"/>
      <c r="C18" s="211"/>
      <c r="D18" s="211"/>
      <c r="E18" s="211"/>
      <c r="F18" s="211"/>
      <c r="G18" s="211"/>
      <c r="H18" s="211"/>
      <c r="I18" s="211"/>
      <c r="J18" s="211"/>
      <c r="K18" s="211"/>
      <c r="L18" s="211"/>
      <c r="M18" s="211"/>
      <c r="N18" s="211"/>
      <c r="O18" s="211"/>
      <c r="P18" s="211"/>
      <c r="Q18" s="211"/>
      <c r="R18" s="211"/>
      <c r="S18" s="211"/>
      <c r="T18" s="211"/>
    </row>
    <row r="19" spans="1:113" s="144" customFormat="1" ht="15" customHeight="1" x14ac:dyDescent="0.2">
      <c r="A19" s="227" t="s">
        <v>342</v>
      </c>
      <c r="B19" s="227"/>
      <c r="C19" s="227"/>
      <c r="D19" s="227"/>
      <c r="E19" s="227"/>
      <c r="F19" s="227"/>
      <c r="G19" s="227"/>
      <c r="H19" s="227"/>
      <c r="I19" s="227"/>
      <c r="J19" s="227"/>
      <c r="K19" s="227"/>
      <c r="L19" s="227"/>
      <c r="M19" s="227"/>
      <c r="N19" s="227"/>
      <c r="O19" s="227"/>
      <c r="P19" s="227"/>
      <c r="Q19" s="227"/>
      <c r="R19" s="227"/>
      <c r="S19" s="227"/>
      <c r="T19" s="227"/>
    </row>
    <row r="20" spans="1:113" s="158" customFormat="1" ht="21" customHeight="1" x14ac:dyDescent="0.25">
      <c r="A20" s="228"/>
      <c r="B20" s="228"/>
      <c r="C20" s="228"/>
      <c r="D20" s="228"/>
      <c r="E20" s="228"/>
      <c r="F20" s="228"/>
      <c r="G20" s="228"/>
      <c r="H20" s="228"/>
      <c r="I20" s="228"/>
      <c r="J20" s="228"/>
      <c r="K20" s="228"/>
      <c r="L20" s="228"/>
      <c r="M20" s="228"/>
      <c r="N20" s="228"/>
      <c r="O20" s="228"/>
      <c r="P20" s="228"/>
      <c r="Q20" s="228"/>
      <c r="R20" s="228"/>
      <c r="S20" s="228"/>
      <c r="T20" s="228"/>
    </row>
    <row r="21" spans="1:113" ht="46.5" customHeight="1" x14ac:dyDescent="0.25">
      <c r="A21" s="229" t="s">
        <v>1</v>
      </c>
      <c r="B21" s="220" t="s">
        <v>343</v>
      </c>
      <c r="C21" s="221"/>
      <c r="D21" s="225" t="s">
        <v>344</v>
      </c>
      <c r="E21" s="220" t="s">
        <v>345</v>
      </c>
      <c r="F21" s="221"/>
      <c r="G21" s="220" t="s">
        <v>346</v>
      </c>
      <c r="H21" s="221"/>
      <c r="I21" s="220" t="s">
        <v>347</v>
      </c>
      <c r="J21" s="221"/>
      <c r="K21" s="225" t="s">
        <v>348</v>
      </c>
      <c r="L21" s="220" t="s">
        <v>349</v>
      </c>
      <c r="M21" s="221"/>
      <c r="N21" s="220" t="s">
        <v>350</v>
      </c>
      <c r="O21" s="221"/>
      <c r="P21" s="225" t="s">
        <v>351</v>
      </c>
      <c r="Q21" s="233" t="s">
        <v>47</v>
      </c>
      <c r="R21" s="234"/>
      <c r="S21" s="233" t="s">
        <v>46</v>
      </c>
      <c r="T21" s="235"/>
    </row>
    <row r="22" spans="1:113" ht="104.25" customHeight="1" x14ac:dyDescent="0.25">
      <c r="A22" s="230"/>
      <c r="B22" s="224"/>
      <c r="C22" s="223"/>
      <c r="D22" s="232"/>
      <c r="E22" s="222"/>
      <c r="F22" s="223"/>
      <c r="G22" s="224"/>
      <c r="H22" s="223"/>
      <c r="I22" s="222"/>
      <c r="J22" s="223"/>
      <c r="K22" s="226"/>
      <c r="L22" s="222"/>
      <c r="M22" s="223"/>
      <c r="N22" s="222"/>
      <c r="O22" s="223"/>
      <c r="P22" s="226"/>
      <c r="Q22" s="52" t="s">
        <v>45</v>
      </c>
      <c r="R22" s="52" t="s">
        <v>263</v>
      </c>
      <c r="S22" s="52" t="s">
        <v>44</v>
      </c>
      <c r="T22" s="52" t="s">
        <v>43</v>
      </c>
    </row>
    <row r="23" spans="1:113" ht="26.25" customHeight="1" x14ac:dyDescent="0.25">
      <c r="A23" s="231"/>
      <c r="B23" s="52" t="s">
        <v>41</v>
      </c>
      <c r="C23" s="52" t="s">
        <v>42</v>
      </c>
      <c r="D23" s="226"/>
      <c r="E23" s="52" t="s">
        <v>41</v>
      </c>
      <c r="F23" s="52" t="s">
        <v>42</v>
      </c>
      <c r="G23" s="52" t="s">
        <v>41</v>
      </c>
      <c r="H23" s="52" t="s">
        <v>42</v>
      </c>
      <c r="I23" s="52" t="s">
        <v>41</v>
      </c>
      <c r="J23" s="52" t="s">
        <v>42</v>
      </c>
      <c r="K23" s="52" t="s">
        <v>41</v>
      </c>
      <c r="L23" s="52" t="s">
        <v>41</v>
      </c>
      <c r="M23" s="52" t="s">
        <v>42</v>
      </c>
      <c r="N23" s="52" t="s">
        <v>41</v>
      </c>
      <c r="O23" s="52" t="s">
        <v>42</v>
      </c>
      <c r="P23" s="83" t="s">
        <v>41</v>
      </c>
      <c r="Q23" s="52" t="s">
        <v>41</v>
      </c>
      <c r="R23" s="52" t="s">
        <v>41</v>
      </c>
      <c r="S23" s="52" t="s">
        <v>41</v>
      </c>
      <c r="T23" s="52" t="s">
        <v>41</v>
      </c>
    </row>
    <row r="24" spans="1:113" x14ac:dyDescent="0.25">
      <c r="A24" s="169">
        <v>1</v>
      </c>
      <c r="B24" s="169">
        <v>2</v>
      </c>
      <c r="C24" s="169">
        <v>3</v>
      </c>
      <c r="D24" s="169">
        <v>4</v>
      </c>
      <c r="E24" s="169">
        <v>5</v>
      </c>
      <c r="F24" s="169">
        <v>6</v>
      </c>
      <c r="G24" s="169">
        <v>7</v>
      </c>
      <c r="H24" s="169">
        <v>8</v>
      </c>
      <c r="I24" s="169">
        <v>9</v>
      </c>
      <c r="J24" s="169">
        <v>10</v>
      </c>
      <c r="K24" s="169">
        <v>11</v>
      </c>
      <c r="L24" s="169">
        <v>12</v>
      </c>
      <c r="M24" s="169">
        <v>13</v>
      </c>
      <c r="N24" s="169">
        <v>14</v>
      </c>
      <c r="O24" s="169">
        <v>15</v>
      </c>
      <c r="P24" s="169">
        <v>16</v>
      </c>
      <c r="Q24" s="169">
        <v>17</v>
      </c>
      <c r="R24" s="169">
        <v>18</v>
      </c>
      <c r="S24" s="169">
        <v>19</v>
      </c>
      <c r="T24" s="169">
        <v>20</v>
      </c>
    </row>
    <row r="25" spans="1:113" s="158" customFormat="1" ht="63" x14ac:dyDescent="0.25">
      <c r="A25" s="170">
        <v>1</v>
      </c>
      <c r="B25" s="52" t="s">
        <v>457</v>
      </c>
      <c r="C25" s="52" t="s">
        <v>457</v>
      </c>
      <c r="D25" s="186" t="s">
        <v>461</v>
      </c>
      <c r="E25" s="186" t="s">
        <v>458</v>
      </c>
      <c r="F25" s="186" t="s">
        <v>459</v>
      </c>
      <c r="G25" s="186" t="s">
        <v>458</v>
      </c>
      <c r="H25" s="186" t="s">
        <v>459</v>
      </c>
      <c r="I25" s="171">
        <v>2003</v>
      </c>
      <c r="J25" s="171">
        <v>2018</v>
      </c>
      <c r="K25" s="171">
        <v>2013</v>
      </c>
      <c r="L25" s="171">
        <v>110</v>
      </c>
      <c r="M25" s="171">
        <v>110</v>
      </c>
      <c r="N25" s="171">
        <v>60.3</v>
      </c>
      <c r="O25" s="171">
        <v>60.3</v>
      </c>
      <c r="P25" s="171" t="s">
        <v>352</v>
      </c>
      <c r="Q25" s="171" t="s">
        <v>460</v>
      </c>
      <c r="R25" s="171" t="s">
        <v>460</v>
      </c>
      <c r="S25" s="171" t="s">
        <v>460</v>
      </c>
      <c r="T25" s="171" t="s">
        <v>460</v>
      </c>
    </row>
    <row r="26" spans="1:113" ht="21.75" customHeight="1" x14ac:dyDescent="0.25"/>
    <row r="27" spans="1:113" s="167" customFormat="1" ht="12.75" x14ac:dyDescent="0.2">
      <c r="B27" s="166"/>
      <c r="C27" s="166"/>
      <c r="K27" s="166"/>
    </row>
    <row r="28" spans="1:113" s="167" customFormat="1" x14ac:dyDescent="0.25">
      <c r="B28" s="172" t="s">
        <v>353</v>
      </c>
      <c r="C28" s="172"/>
      <c r="D28" s="172"/>
      <c r="E28" s="172"/>
      <c r="F28" s="172"/>
      <c r="G28" s="172"/>
      <c r="H28" s="172"/>
      <c r="I28" s="172"/>
      <c r="J28" s="172"/>
      <c r="K28" s="172"/>
      <c r="L28" s="172"/>
      <c r="M28" s="172"/>
      <c r="N28" s="172"/>
      <c r="O28" s="172"/>
      <c r="P28" s="172"/>
      <c r="Q28" s="172"/>
      <c r="R28" s="172"/>
    </row>
    <row r="29" spans="1:113" x14ac:dyDescent="0.25">
      <c r="B29" s="219" t="s">
        <v>354</v>
      </c>
      <c r="C29" s="219"/>
      <c r="D29" s="219"/>
      <c r="E29" s="219"/>
      <c r="F29" s="219"/>
      <c r="G29" s="219"/>
      <c r="H29" s="219"/>
      <c r="I29" s="219"/>
      <c r="J29" s="219"/>
      <c r="K29" s="219"/>
      <c r="L29" s="219"/>
      <c r="M29" s="219"/>
      <c r="N29" s="219"/>
      <c r="O29" s="219"/>
      <c r="P29" s="219"/>
      <c r="Q29" s="219"/>
      <c r="R29" s="219"/>
    </row>
    <row r="30" spans="1:113" x14ac:dyDescent="0.25">
      <c r="B30" s="172"/>
      <c r="C30" s="172"/>
      <c r="D30" s="172"/>
      <c r="E30" s="172"/>
      <c r="F30" s="172"/>
      <c r="G30" s="172"/>
      <c r="H30" s="172"/>
      <c r="I30" s="172"/>
      <c r="J30" s="172"/>
      <c r="K30" s="172"/>
      <c r="L30" s="172"/>
      <c r="M30" s="172"/>
      <c r="N30" s="172"/>
      <c r="O30" s="172"/>
      <c r="P30" s="172"/>
      <c r="Q30" s="172"/>
      <c r="R30" s="172"/>
      <c r="S30" s="172"/>
      <c r="T30" s="172"/>
      <c r="U30" s="172"/>
      <c r="V30" s="172"/>
      <c r="AN30" s="172"/>
      <c r="AO30" s="172"/>
      <c r="AP30" s="172"/>
      <c r="AQ30" s="172"/>
      <c r="AR30" s="172"/>
      <c r="AS30" s="172"/>
      <c r="AT30" s="172"/>
      <c r="AU30" s="172"/>
      <c r="AV30" s="172"/>
      <c r="AW30" s="172"/>
      <c r="AX30" s="172"/>
      <c r="AY30" s="172"/>
      <c r="AZ30" s="172"/>
      <c r="BA30" s="172"/>
      <c r="BB30" s="172"/>
      <c r="BC30" s="172"/>
      <c r="BD30" s="172"/>
      <c r="BE30" s="172"/>
      <c r="BF30" s="172"/>
      <c r="BG30" s="172"/>
      <c r="BH30" s="172"/>
      <c r="BI30" s="172"/>
      <c r="BJ30" s="172"/>
      <c r="BK30" s="172"/>
      <c r="BL30" s="172"/>
      <c r="BM30" s="172"/>
      <c r="BN30" s="172"/>
      <c r="BO30" s="172"/>
      <c r="BP30" s="172"/>
      <c r="BQ30" s="172"/>
      <c r="BR30" s="172"/>
      <c r="BS30" s="172"/>
      <c r="BT30" s="172"/>
      <c r="BU30" s="172"/>
      <c r="BV30" s="172"/>
      <c r="BW30" s="172"/>
      <c r="BX30" s="172"/>
      <c r="BY30" s="172"/>
      <c r="BZ30" s="172"/>
      <c r="CA30" s="172"/>
      <c r="CB30" s="172"/>
      <c r="CC30" s="172"/>
      <c r="CD30" s="172"/>
      <c r="CE30" s="172"/>
      <c r="CF30" s="172"/>
      <c r="CG30" s="172"/>
      <c r="CH30" s="172"/>
      <c r="CI30" s="172"/>
      <c r="CJ30" s="172"/>
      <c r="CK30" s="172"/>
      <c r="CL30" s="172"/>
      <c r="CM30" s="172"/>
      <c r="CN30" s="172"/>
      <c r="CO30" s="172"/>
      <c r="CP30" s="172"/>
      <c r="CQ30" s="172"/>
      <c r="CR30" s="172"/>
      <c r="CS30" s="172"/>
      <c r="CT30" s="172"/>
      <c r="CU30" s="172"/>
      <c r="CV30" s="172"/>
      <c r="CW30" s="172"/>
      <c r="CX30" s="172"/>
      <c r="CY30" s="172"/>
      <c r="CZ30" s="172"/>
      <c r="DA30" s="172"/>
      <c r="DB30" s="172"/>
      <c r="DC30" s="172"/>
      <c r="DD30" s="172"/>
      <c r="DE30" s="172"/>
      <c r="DF30" s="172"/>
      <c r="DG30" s="172"/>
      <c r="DH30" s="172"/>
      <c r="DI30" s="172"/>
    </row>
    <row r="31" spans="1:113" x14ac:dyDescent="0.25">
      <c r="B31" s="173" t="s">
        <v>355</v>
      </c>
      <c r="C31" s="173"/>
      <c r="D31" s="173"/>
      <c r="E31" s="173"/>
      <c r="F31" s="165"/>
      <c r="G31" s="165"/>
      <c r="H31" s="173"/>
      <c r="I31" s="173"/>
      <c r="J31" s="173"/>
      <c r="K31" s="173"/>
      <c r="L31" s="173"/>
      <c r="M31" s="173"/>
      <c r="N31" s="173"/>
      <c r="O31" s="173"/>
      <c r="P31" s="173"/>
      <c r="Q31" s="173"/>
      <c r="R31" s="173"/>
      <c r="S31" s="174"/>
      <c r="T31" s="174"/>
      <c r="U31" s="174"/>
      <c r="V31" s="174"/>
      <c r="AN31" s="174"/>
      <c r="AO31" s="174"/>
      <c r="AP31" s="174"/>
      <c r="AQ31" s="174"/>
      <c r="AR31" s="174"/>
      <c r="AS31" s="174"/>
      <c r="AT31" s="174"/>
      <c r="AU31" s="174"/>
      <c r="AV31" s="174"/>
      <c r="AW31" s="174"/>
      <c r="AX31" s="174"/>
      <c r="AY31" s="174"/>
      <c r="AZ31" s="174"/>
      <c r="BA31" s="174"/>
      <c r="BB31" s="174"/>
      <c r="BC31" s="174"/>
      <c r="BD31" s="174"/>
      <c r="BE31" s="174"/>
      <c r="BF31" s="174"/>
      <c r="BG31" s="174"/>
      <c r="BH31" s="174"/>
      <c r="BI31" s="174"/>
      <c r="BJ31" s="174"/>
      <c r="BK31" s="174"/>
      <c r="BL31" s="174"/>
      <c r="BM31" s="174"/>
      <c r="BN31" s="174"/>
      <c r="BO31" s="174"/>
      <c r="BP31" s="174"/>
      <c r="BQ31" s="174"/>
      <c r="BR31" s="174"/>
      <c r="BS31" s="174"/>
      <c r="BT31" s="174"/>
      <c r="BU31" s="174"/>
      <c r="BV31" s="174"/>
      <c r="BW31" s="174"/>
      <c r="BX31" s="174"/>
      <c r="BY31" s="174"/>
      <c r="BZ31" s="174"/>
      <c r="CA31" s="174"/>
      <c r="CB31" s="174"/>
      <c r="CC31" s="174"/>
      <c r="CD31" s="174"/>
      <c r="CE31" s="174"/>
      <c r="CF31" s="174"/>
      <c r="CG31" s="174"/>
      <c r="CH31" s="174"/>
      <c r="CI31" s="174"/>
      <c r="CJ31" s="174"/>
      <c r="CK31" s="174"/>
      <c r="CL31" s="174"/>
      <c r="CM31" s="174"/>
      <c r="CN31" s="174"/>
      <c r="CO31" s="174"/>
      <c r="CP31" s="174"/>
      <c r="CQ31" s="174"/>
      <c r="CR31" s="174"/>
      <c r="CS31" s="174"/>
      <c r="CT31" s="174"/>
      <c r="CU31" s="174"/>
      <c r="CV31" s="174"/>
      <c r="CW31" s="174"/>
      <c r="CX31" s="174"/>
      <c r="CY31" s="174"/>
      <c r="CZ31" s="174"/>
      <c r="DA31" s="174"/>
      <c r="DB31" s="174"/>
      <c r="DC31" s="174"/>
      <c r="DD31" s="174"/>
      <c r="DE31" s="174"/>
      <c r="DF31" s="174"/>
      <c r="DG31" s="174"/>
      <c r="DH31" s="174"/>
      <c r="DI31" s="174"/>
    </row>
    <row r="32" spans="1:113" x14ac:dyDescent="0.25">
      <c r="B32" s="173" t="s">
        <v>356</v>
      </c>
      <c r="C32" s="173"/>
      <c r="D32" s="173"/>
      <c r="E32" s="173"/>
      <c r="F32" s="165"/>
      <c r="G32" s="165"/>
      <c r="H32" s="173"/>
      <c r="I32" s="173"/>
      <c r="J32" s="173"/>
      <c r="K32" s="173"/>
      <c r="L32" s="173"/>
      <c r="M32" s="173"/>
      <c r="N32" s="173"/>
      <c r="O32" s="173"/>
      <c r="P32" s="173"/>
      <c r="Q32" s="173"/>
      <c r="R32" s="173"/>
      <c r="AN32" s="172"/>
      <c r="AO32" s="172"/>
      <c r="AP32" s="172"/>
      <c r="AQ32" s="172"/>
      <c r="AR32" s="172"/>
      <c r="AS32" s="172"/>
      <c r="AT32" s="172"/>
      <c r="AU32" s="172"/>
      <c r="AV32" s="172"/>
      <c r="AW32" s="172"/>
      <c r="AX32" s="172"/>
      <c r="AY32" s="172"/>
      <c r="AZ32" s="172"/>
      <c r="BA32" s="172"/>
      <c r="BB32" s="172"/>
      <c r="BC32" s="172"/>
      <c r="BD32" s="172"/>
      <c r="BE32" s="172"/>
      <c r="BF32" s="172"/>
      <c r="BG32" s="172"/>
      <c r="BH32" s="172"/>
      <c r="BI32" s="172"/>
      <c r="BJ32" s="172"/>
      <c r="BK32" s="172"/>
      <c r="BL32" s="172"/>
      <c r="BM32" s="172"/>
      <c r="BN32" s="172"/>
      <c r="BO32" s="172"/>
      <c r="BP32" s="172"/>
      <c r="BQ32" s="172"/>
      <c r="BR32" s="172"/>
      <c r="BS32" s="172"/>
      <c r="BT32" s="172"/>
      <c r="BU32" s="172"/>
      <c r="BV32" s="172"/>
      <c r="BW32" s="172"/>
      <c r="BX32" s="172"/>
      <c r="BY32" s="172"/>
      <c r="BZ32" s="172"/>
      <c r="CA32" s="172"/>
      <c r="CB32" s="172"/>
      <c r="CC32" s="172"/>
      <c r="CD32" s="172"/>
      <c r="CE32" s="172"/>
      <c r="CF32" s="172"/>
      <c r="CG32" s="172"/>
      <c r="CH32" s="172"/>
      <c r="CI32" s="172"/>
      <c r="CJ32" s="172"/>
      <c r="CK32" s="172"/>
      <c r="CL32" s="172"/>
      <c r="CM32" s="172"/>
      <c r="CN32" s="172"/>
      <c r="CO32" s="172"/>
      <c r="CP32" s="172"/>
      <c r="CQ32" s="172"/>
      <c r="CR32" s="172"/>
      <c r="CS32" s="172"/>
      <c r="CT32" s="172"/>
      <c r="CU32" s="172"/>
      <c r="CV32" s="172"/>
      <c r="CW32" s="172"/>
      <c r="CX32" s="172"/>
      <c r="CY32" s="172"/>
      <c r="CZ32" s="172"/>
      <c r="DA32" s="172"/>
      <c r="DB32" s="172"/>
      <c r="DC32" s="172"/>
      <c r="DD32" s="172"/>
      <c r="DE32" s="172"/>
      <c r="DF32" s="172"/>
      <c r="DG32" s="172"/>
      <c r="DH32" s="172"/>
      <c r="DI32" s="172"/>
    </row>
    <row r="33" spans="2:113" s="165" customFormat="1" x14ac:dyDescent="0.25">
      <c r="B33" s="173" t="s">
        <v>357</v>
      </c>
      <c r="C33" s="173"/>
      <c r="D33" s="173"/>
      <c r="E33" s="173"/>
      <c r="H33" s="173"/>
      <c r="I33" s="173"/>
      <c r="J33" s="173"/>
      <c r="K33" s="173"/>
      <c r="L33" s="173"/>
      <c r="M33" s="173"/>
      <c r="N33" s="173"/>
      <c r="O33" s="173"/>
      <c r="P33" s="173"/>
      <c r="Q33" s="173"/>
      <c r="R33" s="173"/>
      <c r="AN33" s="173"/>
      <c r="AO33" s="173"/>
      <c r="AP33" s="173"/>
      <c r="AQ33" s="173"/>
      <c r="AR33" s="173"/>
      <c r="AS33" s="173"/>
      <c r="AT33" s="173"/>
      <c r="AU33" s="173"/>
      <c r="AV33" s="173"/>
      <c r="AW33" s="173"/>
      <c r="AX33" s="173"/>
      <c r="AY33" s="173"/>
      <c r="AZ33" s="173"/>
      <c r="BA33" s="173"/>
      <c r="BB33" s="173"/>
      <c r="BC33" s="173"/>
      <c r="BD33" s="173"/>
      <c r="BE33" s="173"/>
      <c r="BF33" s="173"/>
      <c r="BG33" s="173"/>
      <c r="BH33" s="173"/>
      <c r="BI33" s="173"/>
      <c r="BJ33" s="173"/>
      <c r="BK33" s="175"/>
      <c r="BL33" s="175"/>
      <c r="BM33" s="175"/>
      <c r="BN33" s="175"/>
      <c r="BO33" s="175"/>
      <c r="BP33" s="175"/>
      <c r="BQ33" s="175"/>
      <c r="BR33" s="175"/>
      <c r="BS33" s="175"/>
      <c r="BT33" s="175"/>
      <c r="BU33" s="175"/>
      <c r="BV33" s="175"/>
      <c r="BW33" s="175"/>
      <c r="BX33" s="175"/>
      <c r="BY33" s="175"/>
      <c r="BZ33" s="175"/>
      <c r="CA33" s="175"/>
      <c r="CB33" s="175"/>
      <c r="CC33" s="175"/>
      <c r="CD33" s="175"/>
      <c r="CE33" s="175"/>
      <c r="CF33" s="175"/>
      <c r="CG33" s="175"/>
      <c r="CH33" s="175"/>
      <c r="CI33" s="175"/>
      <c r="CJ33" s="175"/>
      <c r="CK33" s="175"/>
      <c r="CL33" s="175"/>
      <c r="CM33" s="175"/>
      <c r="CN33" s="175"/>
      <c r="CO33" s="175"/>
      <c r="CP33" s="175"/>
      <c r="CQ33" s="175"/>
      <c r="CR33" s="175"/>
      <c r="CS33" s="175"/>
      <c r="CT33" s="175"/>
      <c r="CU33" s="175"/>
      <c r="CV33" s="175"/>
      <c r="CW33" s="175"/>
      <c r="CX33" s="175"/>
      <c r="CY33" s="175"/>
      <c r="CZ33" s="175"/>
      <c r="DA33" s="175"/>
      <c r="DB33" s="175"/>
      <c r="DC33" s="175"/>
      <c r="DD33" s="175"/>
      <c r="DE33" s="175"/>
      <c r="DF33" s="175"/>
      <c r="DG33" s="175"/>
      <c r="DH33" s="175"/>
      <c r="DI33" s="175"/>
    </row>
    <row r="34" spans="2:113" s="165" customFormat="1" x14ac:dyDescent="0.25">
      <c r="B34" s="173" t="s">
        <v>358</v>
      </c>
      <c r="C34" s="173"/>
      <c r="D34" s="173"/>
      <c r="E34" s="173"/>
      <c r="H34" s="173"/>
      <c r="I34" s="173"/>
      <c r="J34" s="173"/>
      <c r="K34" s="173"/>
      <c r="L34" s="173"/>
      <c r="M34" s="173"/>
      <c r="N34" s="173"/>
      <c r="O34" s="173"/>
      <c r="P34" s="173"/>
      <c r="Q34" s="173"/>
      <c r="R34" s="173"/>
      <c r="S34" s="173"/>
      <c r="T34" s="173"/>
      <c r="U34" s="173"/>
      <c r="V34" s="173"/>
      <c r="AN34" s="173"/>
      <c r="AO34" s="173"/>
      <c r="AP34" s="173"/>
      <c r="AQ34" s="173"/>
      <c r="AR34" s="173"/>
      <c r="AS34" s="173"/>
      <c r="AT34" s="173"/>
      <c r="AU34" s="173"/>
      <c r="AV34" s="173"/>
      <c r="AW34" s="173"/>
      <c r="AX34" s="173"/>
      <c r="AY34" s="173"/>
      <c r="AZ34" s="173"/>
      <c r="BA34" s="173"/>
      <c r="BB34" s="173"/>
      <c r="BC34" s="173"/>
      <c r="BD34" s="173"/>
      <c r="BE34" s="173"/>
      <c r="BF34" s="173"/>
      <c r="BG34" s="173"/>
      <c r="BH34" s="173"/>
      <c r="BI34" s="173"/>
      <c r="BJ34" s="173"/>
      <c r="BK34" s="175"/>
      <c r="BL34" s="175"/>
      <c r="BM34" s="175"/>
      <c r="BN34" s="175"/>
      <c r="BO34" s="175"/>
      <c r="BP34" s="175"/>
      <c r="BQ34" s="175"/>
      <c r="BR34" s="175"/>
      <c r="BS34" s="175"/>
      <c r="BT34" s="175"/>
      <c r="BU34" s="175"/>
      <c r="BV34" s="175"/>
      <c r="BW34" s="175"/>
      <c r="BX34" s="175"/>
      <c r="BY34" s="175"/>
      <c r="BZ34" s="175"/>
      <c r="CA34" s="175"/>
      <c r="CB34" s="175"/>
      <c r="CC34" s="175"/>
      <c r="CD34" s="175"/>
      <c r="CE34" s="175"/>
      <c r="CF34" s="175"/>
      <c r="CG34" s="175"/>
      <c r="CH34" s="175"/>
      <c r="CI34" s="175"/>
      <c r="CJ34" s="175"/>
      <c r="CK34" s="175"/>
      <c r="CL34" s="175"/>
      <c r="CM34" s="175"/>
      <c r="CN34" s="175"/>
      <c r="CO34" s="175"/>
      <c r="CP34" s="175"/>
      <c r="CQ34" s="175"/>
      <c r="CR34" s="175"/>
      <c r="CS34" s="175"/>
      <c r="CT34" s="175"/>
      <c r="CU34" s="175"/>
      <c r="CV34" s="175"/>
      <c r="CW34" s="175"/>
      <c r="CX34" s="175"/>
      <c r="CY34" s="175"/>
      <c r="CZ34" s="175"/>
      <c r="DA34" s="175"/>
      <c r="DB34" s="175"/>
      <c r="DC34" s="175"/>
      <c r="DD34" s="175"/>
      <c r="DE34" s="175"/>
      <c r="DF34" s="175"/>
      <c r="DG34" s="175"/>
      <c r="DH34" s="175"/>
      <c r="DI34" s="175"/>
    </row>
    <row r="35" spans="2:113" s="165" customFormat="1" x14ac:dyDescent="0.25">
      <c r="B35" s="173" t="s">
        <v>359</v>
      </c>
      <c r="C35" s="173"/>
      <c r="D35" s="173"/>
      <c r="E35" s="173"/>
      <c r="H35" s="173"/>
      <c r="I35" s="173"/>
      <c r="J35" s="173"/>
      <c r="K35" s="173"/>
      <c r="L35" s="173"/>
      <c r="M35" s="173"/>
      <c r="N35" s="173"/>
      <c r="O35" s="173"/>
      <c r="P35" s="173"/>
      <c r="Q35" s="173"/>
      <c r="R35" s="173"/>
      <c r="S35" s="173"/>
      <c r="T35" s="173"/>
      <c r="U35" s="173"/>
      <c r="V35" s="173"/>
      <c r="AN35" s="173"/>
      <c r="AO35" s="173"/>
      <c r="AP35" s="173"/>
      <c r="AQ35" s="173"/>
      <c r="AR35" s="173"/>
      <c r="AS35" s="173"/>
      <c r="AT35" s="173"/>
      <c r="AU35" s="173"/>
      <c r="AV35" s="173"/>
      <c r="AW35" s="173"/>
      <c r="AX35" s="173"/>
      <c r="AY35" s="173"/>
      <c r="AZ35" s="173"/>
      <c r="BA35" s="173"/>
      <c r="BB35" s="173"/>
      <c r="BC35" s="173"/>
      <c r="BD35" s="173"/>
      <c r="BE35" s="173"/>
      <c r="BF35" s="173"/>
      <c r="BG35" s="173"/>
      <c r="BH35" s="173"/>
      <c r="BI35" s="173"/>
      <c r="BJ35" s="173"/>
      <c r="BK35" s="175"/>
      <c r="BL35" s="175"/>
      <c r="BM35" s="175"/>
      <c r="BN35" s="175"/>
      <c r="BO35" s="175"/>
      <c r="BP35" s="175"/>
      <c r="BQ35" s="175"/>
      <c r="BR35" s="175"/>
      <c r="BS35" s="175"/>
      <c r="BT35" s="175"/>
      <c r="BU35" s="175"/>
      <c r="BV35" s="175"/>
      <c r="BW35" s="175"/>
      <c r="BX35" s="175"/>
      <c r="BY35" s="175"/>
      <c r="BZ35" s="175"/>
      <c r="CA35" s="175"/>
      <c r="CB35" s="175"/>
      <c r="CC35" s="175"/>
      <c r="CD35" s="175"/>
      <c r="CE35" s="175"/>
      <c r="CF35" s="175"/>
      <c r="CG35" s="175"/>
      <c r="CH35" s="175"/>
      <c r="CI35" s="175"/>
      <c r="CJ35" s="175"/>
      <c r="CK35" s="175"/>
      <c r="CL35" s="175"/>
      <c r="CM35" s="175"/>
      <c r="CN35" s="175"/>
      <c r="CO35" s="175"/>
      <c r="CP35" s="175"/>
      <c r="CQ35" s="175"/>
      <c r="CR35" s="175"/>
      <c r="CS35" s="175"/>
      <c r="CT35" s="175"/>
      <c r="CU35" s="175"/>
      <c r="CV35" s="175"/>
      <c r="CW35" s="175"/>
      <c r="CX35" s="175"/>
      <c r="CY35" s="175"/>
      <c r="CZ35" s="175"/>
      <c r="DA35" s="175"/>
      <c r="DB35" s="175"/>
      <c r="DC35" s="175"/>
      <c r="DD35" s="175"/>
      <c r="DE35" s="175"/>
      <c r="DF35" s="175"/>
      <c r="DG35" s="175"/>
      <c r="DH35" s="175"/>
      <c r="DI35" s="175"/>
    </row>
    <row r="36" spans="2:113" s="165" customFormat="1" x14ac:dyDescent="0.25">
      <c r="B36" s="173" t="s">
        <v>360</v>
      </c>
      <c r="C36" s="173"/>
      <c r="D36" s="173"/>
      <c r="E36" s="173"/>
      <c r="H36" s="173"/>
      <c r="I36" s="173"/>
      <c r="J36" s="173"/>
      <c r="K36" s="173"/>
      <c r="L36" s="173"/>
      <c r="M36" s="173"/>
      <c r="N36" s="173"/>
      <c r="O36" s="173"/>
      <c r="P36" s="173"/>
      <c r="Q36" s="173"/>
      <c r="R36" s="173"/>
      <c r="S36" s="173"/>
      <c r="T36" s="173"/>
      <c r="U36" s="173"/>
      <c r="V36" s="173"/>
      <c r="AN36" s="173"/>
      <c r="AO36" s="173"/>
      <c r="AP36" s="173"/>
      <c r="AQ36" s="173"/>
      <c r="AR36" s="173"/>
      <c r="AS36" s="173"/>
      <c r="AT36" s="173"/>
      <c r="AU36" s="173"/>
      <c r="AV36" s="173"/>
      <c r="AW36" s="173"/>
      <c r="AX36" s="173"/>
      <c r="AY36" s="173"/>
      <c r="AZ36" s="173"/>
      <c r="BA36" s="173"/>
      <c r="BB36" s="173"/>
      <c r="BC36" s="173"/>
      <c r="BD36" s="173"/>
      <c r="BE36" s="173"/>
      <c r="BF36" s="173"/>
      <c r="BG36" s="173"/>
      <c r="BH36" s="173"/>
      <c r="BI36" s="173"/>
      <c r="BJ36" s="173"/>
      <c r="BK36" s="175"/>
      <c r="BL36" s="175"/>
      <c r="BM36" s="175"/>
      <c r="BN36" s="175"/>
      <c r="BO36" s="175"/>
      <c r="BP36" s="175"/>
      <c r="BQ36" s="175"/>
      <c r="BR36" s="175"/>
      <c r="BS36" s="175"/>
      <c r="BT36" s="175"/>
      <c r="BU36" s="175"/>
      <c r="BV36" s="175"/>
      <c r="BW36" s="175"/>
      <c r="BX36" s="175"/>
      <c r="BY36" s="175"/>
      <c r="BZ36" s="175"/>
      <c r="CA36" s="175"/>
      <c r="CB36" s="175"/>
      <c r="CC36" s="175"/>
      <c r="CD36" s="175"/>
      <c r="CE36" s="175"/>
      <c r="CF36" s="175"/>
      <c r="CG36" s="175"/>
      <c r="CH36" s="175"/>
      <c r="CI36" s="175"/>
      <c r="CJ36" s="175"/>
      <c r="CK36" s="175"/>
      <c r="CL36" s="175"/>
      <c r="CM36" s="175"/>
      <c r="CN36" s="175"/>
      <c r="CO36" s="175"/>
      <c r="CP36" s="175"/>
      <c r="CQ36" s="175"/>
      <c r="CR36" s="175"/>
      <c r="CS36" s="175"/>
      <c r="CT36" s="175"/>
      <c r="CU36" s="175"/>
      <c r="CV36" s="175"/>
      <c r="CW36" s="175"/>
      <c r="CX36" s="175"/>
      <c r="CY36" s="175"/>
      <c r="CZ36" s="175"/>
      <c r="DA36" s="175"/>
      <c r="DB36" s="175"/>
      <c r="DC36" s="175"/>
      <c r="DD36" s="175"/>
      <c r="DE36" s="175"/>
      <c r="DF36" s="175"/>
      <c r="DG36" s="175"/>
      <c r="DH36" s="175"/>
      <c r="DI36" s="175"/>
    </row>
    <row r="37" spans="2:113" s="165" customFormat="1" x14ac:dyDescent="0.25">
      <c r="B37" s="173" t="s">
        <v>361</v>
      </c>
      <c r="C37" s="173"/>
      <c r="D37" s="173"/>
      <c r="E37" s="173"/>
      <c r="H37" s="173"/>
      <c r="I37" s="173"/>
      <c r="J37" s="173"/>
      <c r="K37" s="173"/>
      <c r="L37" s="173"/>
      <c r="M37" s="173"/>
      <c r="N37" s="173"/>
      <c r="O37" s="173"/>
      <c r="P37" s="173"/>
      <c r="Q37" s="173"/>
      <c r="R37" s="173"/>
      <c r="S37" s="173"/>
      <c r="T37" s="173"/>
      <c r="U37" s="173"/>
      <c r="V37" s="173"/>
      <c r="AN37" s="173"/>
      <c r="AO37" s="173"/>
      <c r="AP37" s="173"/>
      <c r="AQ37" s="173"/>
      <c r="AR37" s="173"/>
      <c r="AS37" s="173"/>
      <c r="AT37" s="173"/>
      <c r="AU37" s="173"/>
      <c r="AV37" s="173"/>
      <c r="AW37" s="173"/>
      <c r="AX37" s="173"/>
      <c r="AY37" s="173"/>
      <c r="AZ37" s="173"/>
      <c r="BA37" s="173"/>
      <c r="BB37" s="173"/>
      <c r="BC37" s="173"/>
      <c r="BD37" s="173"/>
      <c r="BE37" s="173"/>
      <c r="BF37" s="173"/>
      <c r="BG37" s="173"/>
      <c r="BH37" s="173"/>
      <c r="BI37" s="173"/>
      <c r="BJ37" s="173"/>
      <c r="BK37" s="175"/>
      <c r="BL37" s="175"/>
      <c r="BM37" s="175"/>
      <c r="BN37" s="175"/>
      <c r="BO37" s="175"/>
      <c r="BP37" s="175"/>
      <c r="BQ37" s="175"/>
      <c r="BR37" s="175"/>
      <c r="BS37" s="175"/>
      <c r="BT37" s="175"/>
      <c r="BU37" s="175"/>
      <c r="BV37" s="175"/>
      <c r="BW37" s="175"/>
      <c r="BX37" s="175"/>
      <c r="BY37" s="175"/>
      <c r="BZ37" s="175"/>
      <c r="CA37" s="175"/>
      <c r="CB37" s="175"/>
      <c r="CC37" s="175"/>
      <c r="CD37" s="175"/>
      <c r="CE37" s="175"/>
      <c r="CF37" s="175"/>
      <c r="CG37" s="175"/>
      <c r="CH37" s="175"/>
      <c r="CI37" s="175"/>
      <c r="CJ37" s="175"/>
      <c r="CK37" s="175"/>
      <c r="CL37" s="175"/>
      <c r="CM37" s="175"/>
      <c r="CN37" s="175"/>
      <c r="CO37" s="175"/>
      <c r="CP37" s="175"/>
      <c r="CQ37" s="175"/>
      <c r="CR37" s="175"/>
      <c r="CS37" s="175"/>
      <c r="CT37" s="175"/>
      <c r="CU37" s="175"/>
      <c r="CV37" s="175"/>
      <c r="CW37" s="175"/>
      <c r="CX37" s="175"/>
      <c r="CY37" s="175"/>
      <c r="CZ37" s="175"/>
      <c r="DA37" s="175"/>
      <c r="DB37" s="175"/>
      <c r="DC37" s="175"/>
      <c r="DD37" s="175"/>
      <c r="DE37" s="175"/>
      <c r="DF37" s="175"/>
      <c r="DG37" s="175"/>
      <c r="DH37" s="175"/>
      <c r="DI37" s="175"/>
    </row>
    <row r="38" spans="2:113" s="165" customFormat="1" x14ac:dyDescent="0.25">
      <c r="B38" s="173" t="s">
        <v>362</v>
      </c>
      <c r="C38" s="173"/>
      <c r="D38" s="173"/>
      <c r="E38" s="173"/>
      <c r="H38" s="173"/>
      <c r="I38" s="173"/>
      <c r="J38" s="173"/>
      <c r="K38" s="173"/>
      <c r="L38" s="173"/>
      <c r="M38" s="173"/>
      <c r="N38" s="173"/>
      <c r="O38" s="173"/>
      <c r="P38" s="173"/>
      <c r="Q38" s="173"/>
      <c r="R38" s="173"/>
      <c r="S38" s="173"/>
      <c r="T38" s="173"/>
      <c r="U38" s="173"/>
      <c r="V38" s="173"/>
      <c r="AN38" s="173"/>
      <c r="AO38" s="173"/>
      <c r="AP38" s="173"/>
      <c r="AQ38" s="173"/>
      <c r="AR38" s="173"/>
      <c r="AS38" s="173"/>
      <c r="AT38" s="173"/>
      <c r="AU38" s="173"/>
      <c r="AV38" s="173"/>
      <c r="AW38" s="173"/>
      <c r="AX38" s="173"/>
      <c r="AY38" s="173"/>
      <c r="AZ38" s="173"/>
      <c r="BA38" s="173"/>
      <c r="BB38" s="173"/>
      <c r="BC38" s="173"/>
      <c r="BD38" s="173"/>
      <c r="BE38" s="173"/>
      <c r="BF38" s="173"/>
      <c r="BG38" s="173"/>
      <c r="BH38" s="173"/>
      <c r="BI38" s="173"/>
      <c r="BJ38" s="173"/>
      <c r="BK38" s="175"/>
      <c r="BL38" s="175"/>
      <c r="BM38" s="175"/>
      <c r="BN38" s="175"/>
      <c r="BO38" s="175"/>
      <c r="BP38" s="175"/>
      <c r="BQ38" s="175"/>
      <c r="BR38" s="175"/>
      <c r="BS38" s="175"/>
      <c r="BT38" s="175"/>
      <c r="BU38" s="175"/>
      <c r="BV38" s="175"/>
      <c r="BW38" s="175"/>
      <c r="BX38" s="175"/>
      <c r="BY38" s="175"/>
      <c r="BZ38" s="175"/>
      <c r="CA38" s="175"/>
      <c r="CB38" s="175"/>
      <c r="CC38" s="175"/>
      <c r="CD38" s="175"/>
      <c r="CE38" s="175"/>
      <c r="CF38" s="175"/>
      <c r="CG38" s="175"/>
      <c r="CH38" s="175"/>
      <c r="CI38" s="175"/>
      <c r="CJ38" s="175"/>
      <c r="CK38" s="175"/>
      <c r="CL38" s="175"/>
      <c r="CM38" s="175"/>
      <c r="CN38" s="175"/>
      <c r="CO38" s="175"/>
      <c r="CP38" s="175"/>
      <c r="CQ38" s="175"/>
      <c r="CR38" s="175"/>
      <c r="CS38" s="175"/>
      <c r="CT38" s="175"/>
      <c r="CU38" s="175"/>
      <c r="CV38" s="175"/>
      <c r="CW38" s="175"/>
      <c r="CX38" s="175"/>
      <c r="CY38" s="175"/>
      <c r="CZ38" s="175"/>
      <c r="DA38" s="175"/>
      <c r="DB38" s="175"/>
      <c r="DC38" s="175"/>
      <c r="DD38" s="175"/>
      <c r="DE38" s="175"/>
      <c r="DF38" s="175"/>
      <c r="DG38" s="175"/>
      <c r="DH38" s="175"/>
      <c r="DI38" s="175"/>
    </row>
    <row r="39" spans="2:113" s="165" customFormat="1" x14ac:dyDescent="0.25">
      <c r="B39" s="173" t="s">
        <v>363</v>
      </c>
      <c r="C39" s="173"/>
      <c r="D39" s="173"/>
      <c r="E39" s="173"/>
      <c r="H39" s="173"/>
      <c r="I39" s="173"/>
      <c r="J39" s="173"/>
      <c r="K39" s="173"/>
      <c r="L39" s="173"/>
      <c r="M39" s="173"/>
      <c r="N39" s="173"/>
      <c r="O39" s="173"/>
      <c r="P39" s="173"/>
      <c r="Q39" s="173"/>
      <c r="R39" s="173"/>
      <c r="S39" s="173"/>
      <c r="T39" s="173"/>
      <c r="U39" s="173"/>
      <c r="V39" s="173"/>
      <c r="AN39" s="173"/>
      <c r="AO39" s="173"/>
      <c r="AP39" s="173"/>
      <c r="AQ39" s="173"/>
      <c r="AR39" s="173"/>
      <c r="AS39" s="173"/>
      <c r="AT39" s="173"/>
      <c r="AU39" s="173"/>
      <c r="AV39" s="173"/>
      <c r="AW39" s="173"/>
      <c r="AX39" s="173"/>
      <c r="AY39" s="173"/>
      <c r="AZ39" s="173"/>
      <c r="BA39" s="173"/>
      <c r="BB39" s="173"/>
      <c r="BC39" s="173"/>
      <c r="BD39" s="173"/>
      <c r="BE39" s="173"/>
      <c r="BF39" s="173"/>
      <c r="BG39" s="173"/>
      <c r="BH39" s="173"/>
      <c r="BI39" s="173"/>
      <c r="BJ39" s="173"/>
      <c r="BK39" s="175"/>
      <c r="BL39" s="175"/>
      <c r="BM39" s="175"/>
      <c r="BN39" s="175"/>
      <c r="BO39" s="175"/>
      <c r="BP39" s="175"/>
      <c r="BQ39" s="175"/>
      <c r="BR39" s="175"/>
      <c r="BS39" s="175"/>
      <c r="BT39" s="175"/>
      <c r="BU39" s="175"/>
      <c r="BV39" s="175"/>
      <c r="BW39" s="175"/>
      <c r="BX39" s="175"/>
      <c r="BY39" s="175"/>
      <c r="BZ39" s="175"/>
      <c r="CA39" s="175"/>
      <c r="CB39" s="175"/>
      <c r="CC39" s="175"/>
      <c r="CD39" s="175"/>
      <c r="CE39" s="175"/>
      <c r="CF39" s="175"/>
      <c r="CG39" s="175"/>
      <c r="CH39" s="175"/>
      <c r="CI39" s="175"/>
      <c r="CJ39" s="175"/>
      <c r="CK39" s="175"/>
      <c r="CL39" s="175"/>
      <c r="CM39" s="175"/>
      <c r="CN39" s="175"/>
      <c r="CO39" s="175"/>
      <c r="CP39" s="175"/>
      <c r="CQ39" s="175"/>
      <c r="CR39" s="175"/>
      <c r="CS39" s="175"/>
      <c r="CT39" s="175"/>
      <c r="CU39" s="175"/>
      <c r="CV39" s="175"/>
      <c r="CW39" s="175"/>
      <c r="CX39" s="175"/>
      <c r="CY39" s="175"/>
      <c r="CZ39" s="175"/>
      <c r="DA39" s="175"/>
      <c r="DB39" s="175"/>
      <c r="DC39" s="175"/>
      <c r="DD39" s="175"/>
      <c r="DE39" s="175"/>
      <c r="DF39" s="175"/>
      <c r="DG39" s="175"/>
      <c r="DH39" s="175"/>
      <c r="DI39" s="175"/>
    </row>
    <row r="40" spans="2:113" s="165" customFormat="1" x14ac:dyDescent="0.25">
      <c r="B40" s="173" t="s">
        <v>364</v>
      </c>
      <c r="C40" s="173"/>
      <c r="D40" s="173"/>
      <c r="E40" s="173"/>
      <c r="H40" s="173"/>
      <c r="I40" s="173"/>
      <c r="J40" s="173"/>
      <c r="K40" s="173"/>
      <c r="L40" s="173"/>
      <c r="M40" s="173"/>
      <c r="N40" s="173"/>
      <c r="O40" s="173"/>
      <c r="P40" s="173"/>
      <c r="Q40" s="173"/>
      <c r="R40" s="173"/>
      <c r="S40" s="173"/>
      <c r="T40" s="173"/>
      <c r="U40" s="173"/>
      <c r="V40" s="173"/>
      <c r="AN40" s="173"/>
      <c r="AO40" s="173"/>
      <c r="AP40" s="173"/>
      <c r="AQ40" s="173"/>
      <c r="AR40" s="173"/>
      <c r="AS40" s="173"/>
      <c r="AT40" s="173"/>
      <c r="AU40" s="173"/>
      <c r="AV40" s="173"/>
      <c r="AW40" s="173"/>
      <c r="AX40" s="173"/>
      <c r="AY40" s="173"/>
      <c r="AZ40" s="173"/>
      <c r="BA40" s="173"/>
      <c r="BB40" s="173"/>
      <c r="BC40" s="173"/>
      <c r="BD40" s="173"/>
      <c r="BE40" s="173"/>
      <c r="BF40" s="173"/>
      <c r="BG40" s="173"/>
      <c r="BH40" s="173"/>
      <c r="BI40" s="173"/>
      <c r="BJ40" s="173"/>
      <c r="BK40" s="175"/>
      <c r="BL40" s="175"/>
      <c r="BM40" s="175"/>
      <c r="BN40" s="175"/>
      <c r="BO40" s="175"/>
      <c r="BP40" s="175"/>
      <c r="BQ40" s="175"/>
      <c r="BR40" s="175"/>
      <c r="BS40" s="175"/>
      <c r="BT40" s="175"/>
      <c r="BU40" s="175"/>
      <c r="BV40" s="175"/>
      <c r="BW40" s="175"/>
      <c r="BX40" s="175"/>
      <c r="BY40" s="175"/>
      <c r="BZ40" s="175"/>
      <c r="CA40" s="175"/>
      <c r="CB40" s="175"/>
      <c r="CC40" s="175"/>
      <c r="CD40" s="175"/>
      <c r="CE40" s="175"/>
      <c r="CF40" s="175"/>
      <c r="CG40" s="175"/>
      <c r="CH40" s="175"/>
      <c r="CI40" s="175"/>
      <c r="CJ40" s="175"/>
      <c r="CK40" s="175"/>
      <c r="CL40" s="175"/>
      <c r="CM40" s="175"/>
      <c r="CN40" s="175"/>
      <c r="CO40" s="175"/>
      <c r="CP40" s="175"/>
      <c r="CQ40" s="175"/>
      <c r="CR40" s="175"/>
      <c r="CS40" s="175"/>
      <c r="CT40" s="175"/>
      <c r="CU40" s="175"/>
      <c r="CV40" s="175"/>
      <c r="CW40" s="175"/>
      <c r="CX40" s="175"/>
      <c r="CY40" s="175"/>
      <c r="CZ40" s="175"/>
      <c r="DA40" s="175"/>
      <c r="DB40" s="175"/>
      <c r="DC40" s="175"/>
      <c r="DD40" s="175"/>
      <c r="DE40" s="175"/>
      <c r="DF40" s="175"/>
      <c r="DG40" s="175"/>
      <c r="DH40" s="175"/>
      <c r="DI40" s="175"/>
    </row>
    <row r="41" spans="2:113" s="165" customFormat="1" x14ac:dyDescent="0.25">
      <c r="Q41" s="173"/>
      <c r="R41" s="173"/>
      <c r="S41" s="173"/>
      <c r="T41" s="173"/>
      <c r="U41" s="173"/>
      <c r="V41" s="173"/>
      <c r="AN41" s="173"/>
      <c r="AO41" s="173"/>
      <c r="AP41" s="173"/>
      <c r="AQ41" s="173"/>
      <c r="AR41" s="173"/>
      <c r="AS41" s="173"/>
      <c r="AT41" s="173"/>
      <c r="AU41" s="173"/>
      <c r="AV41" s="173"/>
      <c r="AW41" s="173"/>
      <c r="AX41" s="173"/>
      <c r="AY41" s="173"/>
      <c r="AZ41" s="173"/>
      <c r="BA41" s="173"/>
      <c r="BB41" s="173"/>
      <c r="BC41" s="173"/>
      <c r="BD41" s="173"/>
      <c r="BE41" s="173"/>
      <c r="BF41" s="173"/>
      <c r="BG41" s="173"/>
      <c r="BH41" s="173"/>
      <c r="BI41" s="173"/>
      <c r="BJ41" s="173"/>
      <c r="BK41" s="175"/>
      <c r="BL41" s="175"/>
      <c r="BM41" s="175"/>
      <c r="BN41" s="175"/>
      <c r="BO41" s="175"/>
      <c r="BP41" s="175"/>
      <c r="BQ41" s="175"/>
      <c r="BR41" s="175"/>
      <c r="BS41" s="175"/>
      <c r="BT41" s="175"/>
      <c r="BU41" s="175"/>
      <c r="BV41" s="175"/>
      <c r="BW41" s="175"/>
      <c r="BX41" s="175"/>
      <c r="BY41" s="175"/>
      <c r="BZ41" s="175"/>
      <c r="CA41" s="175"/>
      <c r="CB41" s="175"/>
      <c r="CC41" s="175"/>
      <c r="CD41" s="175"/>
      <c r="CE41" s="175"/>
      <c r="CF41" s="175"/>
      <c r="CG41" s="175"/>
      <c r="CH41" s="175"/>
      <c r="CI41" s="175"/>
      <c r="CJ41" s="175"/>
      <c r="CK41" s="175"/>
      <c r="CL41" s="175"/>
      <c r="CM41" s="175"/>
      <c r="CN41" s="175"/>
      <c r="CO41" s="175"/>
      <c r="CP41" s="175"/>
      <c r="CQ41" s="175"/>
      <c r="CR41" s="175"/>
      <c r="CS41" s="175"/>
      <c r="CT41" s="175"/>
      <c r="CU41" s="175"/>
      <c r="CV41" s="175"/>
      <c r="CW41" s="175"/>
      <c r="CX41" s="175"/>
      <c r="CY41" s="175"/>
      <c r="CZ41" s="175"/>
      <c r="DA41" s="175"/>
      <c r="DB41" s="175"/>
      <c r="DC41" s="175"/>
      <c r="DD41" s="175"/>
      <c r="DE41" s="175"/>
      <c r="DF41" s="175"/>
      <c r="DG41" s="175"/>
      <c r="DH41" s="175"/>
      <c r="DI41" s="175"/>
    </row>
    <row r="42" spans="2:113" s="165" customFormat="1" x14ac:dyDescent="0.25">
      <c r="Q42" s="173"/>
      <c r="R42" s="173"/>
      <c r="S42" s="173"/>
      <c r="T42" s="173"/>
      <c r="U42" s="173"/>
      <c r="V42" s="173"/>
      <c r="W42" s="173"/>
      <c r="X42" s="173"/>
      <c r="Y42" s="173"/>
      <c r="Z42" s="173"/>
      <c r="AA42" s="173"/>
      <c r="AB42" s="173"/>
      <c r="AC42" s="173"/>
      <c r="AD42" s="173"/>
      <c r="AE42" s="173"/>
      <c r="AF42" s="173"/>
      <c r="AG42" s="173"/>
      <c r="AH42" s="173"/>
      <c r="AI42" s="173"/>
      <c r="AJ42" s="173"/>
      <c r="AK42" s="173"/>
      <c r="AL42" s="173"/>
      <c r="AM42" s="173"/>
      <c r="AN42" s="173"/>
      <c r="AO42" s="173"/>
      <c r="AP42" s="173"/>
      <c r="AQ42" s="173"/>
      <c r="AR42" s="173"/>
      <c r="AS42" s="173"/>
      <c r="AT42" s="173"/>
      <c r="AU42" s="173"/>
      <c r="AV42" s="173"/>
      <c r="AW42" s="173"/>
      <c r="AX42" s="173"/>
      <c r="AY42" s="173"/>
      <c r="AZ42" s="173"/>
      <c r="BA42" s="173"/>
      <c r="BB42" s="173"/>
      <c r="BC42" s="173"/>
      <c r="BD42" s="173"/>
      <c r="BE42" s="173"/>
      <c r="BF42" s="173"/>
      <c r="BG42" s="173"/>
      <c r="BH42" s="173"/>
      <c r="BI42" s="173"/>
      <c r="BJ42" s="173"/>
      <c r="BK42" s="175"/>
      <c r="BL42" s="175"/>
      <c r="BM42" s="175"/>
      <c r="BN42" s="175"/>
      <c r="BO42" s="175"/>
      <c r="BP42" s="175"/>
      <c r="BQ42" s="175"/>
      <c r="BR42" s="175"/>
      <c r="BS42" s="175"/>
      <c r="BT42" s="175"/>
      <c r="BU42" s="175"/>
      <c r="BV42" s="175"/>
      <c r="BW42" s="175"/>
      <c r="BX42" s="175"/>
      <c r="BY42" s="175"/>
      <c r="BZ42" s="175"/>
      <c r="CA42" s="175"/>
      <c r="CB42" s="175"/>
      <c r="CC42" s="175"/>
      <c r="CD42" s="175"/>
      <c r="CE42" s="175"/>
      <c r="CF42" s="175"/>
      <c r="CG42" s="175"/>
      <c r="CH42" s="175"/>
      <c r="CI42" s="175"/>
      <c r="CJ42" s="175"/>
      <c r="CK42" s="175"/>
      <c r="CL42" s="175"/>
      <c r="CM42" s="175"/>
      <c r="CN42" s="175"/>
      <c r="CO42" s="175"/>
      <c r="CP42" s="175"/>
      <c r="CQ42" s="175"/>
      <c r="CR42" s="175"/>
      <c r="CS42" s="175"/>
      <c r="CT42" s="175"/>
      <c r="CU42" s="175"/>
      <c r="CV42" s="175"/>
      <c r="CW42" s="175"/>
      <c r="CX42" s="175"/>
      <c r="CY42" s="175"/>
      <c r="CZ42" s="175"/>
      <c r="DA42" s="175"/>
      <c r="DB42" s="175"/>
      <c r="DC42" s="175"/>
      <c r="DD42" s="175"/>
      <c r="DE42" s="175"/>
      <c r="DF42" s="175"/>
      <c r="DG42" s="175"/>
      <c r="DH42" s="175"/>
      <c r="DI42" s="175"/>
    </row>
  </sheetData>
  <mergeCells count="27">
    <mergeCell ref="A19:T19"/>
    <mergeCell ref="A20:T20"/>
    <mergeCell ref="A21:A23"/>
    <mergeCell ref="B21:C22"/>
    <mergeCell ref="D21:D23"/>
    <mergeCell ref="N21:O22"/>
    <mergeCell ref="P21:P22"/>
    <mergeCell ref="Q21:R21"/>
    <mergeCell ref="S21:T21"/>
    <mergeCell ref="B29:R29"/>
    <mergeCell ref="E21:F22"/>
    <mergeCell ref="G21:H22"/>
    <mergeCell ref="I21:J22"/>
    <mergeCell ref="K21:K22"/>
    <mergeCell ref="L21:M22"/>
    <mergeCell ref="A18:T18"/>
    <mergeCell ref="A6:T6"/>
    <mergeCell ref="A8:T8"/>
    <mergeCell ref="A9:T9"/>
    <mergeCell ref="A10:T10"/>
    <mergeCell ref="A11:T11"/>
    <mergeCell ref="A12:T12"/>
    <mergeCell ref="A13:T13"/>
    <mergeCell ref="A14:T14"/>
    <mergeCell ref="A15:T15"/>
    <mergeCell ref="A16:T16"/>
    <mergeCell ref="A17:T17"/>
  </mergeCells>
  <pageMargins left="0.21" right="0.17"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B7" zoomScale="70" zoomScaleNormal="100" zoomScaleSheetLayoutView="70" workbookViewId="0">
      <selection activeCell="A20" sqref="A1:XFD1048576"/>
    </sheetView>
  </sheetViews>
  <sheetFormatPr defaultColWidth="17.7109375" defaultRowHeight="15.75" x14ac:dyDescent="0.25"/>
  <cols>
    <col min="1" max="1" width="10.7109375" style="157" customWidth="1"/>
    <col min="2" max="5" width="31.7109375" style="157" customWidth="1"/>
    <col min="6" max="6" width="8.7109375" style="157" customWidth="1"/>
    <col min="7" max="7" width="10.28515625" style="157" customWidth="1"/>
    <col min="8" max="8" width="8.7109375" style="157" customWidth="1"/>
    <col min="9" max="9" width="8.28515625" style="157" customWidth="1"/>
    <col min="10" max="10" width="20.140625" style="157" customWidth="1"/>
    <col min="11" max="11" width="11.140625" style="157" customWidth="1"/>
    <col min="12" max="12" width="8.85546875" style="157" customWidth="1"/>
    <col min="13" max="13" width="11.140625" style="157" customWidth="1"/>
    <col min="14" max="14" width="13.7109375" style="157" customWidth="1"/>
    <col min="15" max="16" width="8.7109375" style="157" customWidth="1"/>
    <col min="17" max="17" width="11.85546875" style="157" customWidth="1"/>
    <col min="18" max="18" width="12" style="157" customWidth="1"/>
    <col min="19" max="19" width="18.28515625" style="157" customWidth="1"/>
    <col min="20" max="20" width="22.42578125" style="157" customWidth="1"/>
    <col min="21" max="21" width="30.7109375" style="157" customWidth="1"/>
    <col min="22" max="22" width="6.28515625" style="157" customWidth="1"/>
    <col min="23" max="23" width="12.140625" style="157" customWidth="1"/>
    <col min="24" max="24" width="24.5703125" style="157" customWidth="1"/>
    <col min="25" max="25" width="15.28515625" style="157" customWidth="1"/>
    <col min="26" max="26" width="18.5703125" style="157" customWidth="1"/>
    <col min="27" max="27" width="19.140625" style="157" customWidth="1"/>
    <col min="28" max="240" width="10.7109375" style="157" customWidth="1"/>
    <col min="241" max="242" width="15.7109375" style="157" customWidth="1"/>
    <col min="243" max="245" width="14.7109375" style="157" customWidth="1"/>
    <col min="246" max="249" width="13.7109375" style="157" customWidth="1"/>
    <col min="250" max="253" width="15.7109375" style="157" customWidth="1"/>
    <col min="254" max="254" width="22.85546875" style="157" customWidth="1"/>
    <col min="255" max="255" width="20.7109375" style="157" customWidth="1"/>
    <col min="256" max="16384" width="17.7109375" style="157"/>
  </cols>
  <sheetData>
    <row r="1" spans="1:27" ht="25.5" customHeight="1" x14ac:dyDescent="0.25">
      <c r="AA1" s="60" t="s">
        <v>22</v>
      </c>
    </row>
    <row r="2" spans="1:27" s="2" customFormat="1" ht="18.75" customHeight="1" x14ac:dyDescent="0.3">
      <c r="E2" s="58"/>
      <c r="AA2" s="61" t="s">
        <v>6</v>
      </c>
    </row>
    <row r="3" spans="1:27" s="2" customFormat="1" ht="18.75" customHeight="1" x14ac:dyDescent="0.3">
      <c r="E3" s="58"/>
      <c r="AA3" s="61" t="s">
        <v>21</v>
      </c>
    </row>
    <row r="4" spans="1:27" s="2" customFormat="1" x14ac:dyDescent="0.2">
      <c r="E4" s="142"/>
    </row>
    <row r="5" spans="1:27" s="2" customFormat="1" x14ac:dyDescent="0.2">
      <c r="A5" s="199" t="str">
        <f>'1. паспорт местоположение'!$A$5</f>
        <v>Год раскрытия информации: 2019 год</v>
      </c>
      <c r="B5" s="199"/>
      <c r="C5" s="199"/>
      <c r="D5" s="199"/>
      <c r="E5" s="199"/>
      <c r="F5" s="199"/>
      <c r="G5" s="199"/>
      <c r="H5" s="199"/>
      <c r="I5" s="199"/>
      <c r="J5" s="199"/>
      <c r="K5" s="199"/>
      <c r="L5" s="199"/>
      <c r="M5" s="199"/>
      <c r="N5" s="199"/>
      <c r="O5" s="199"/>
      <c r="P5" s="199"/>
      <c r="Q5" s="199"/>
      <c r="R5" s="199"/>
      <c r="S5" s="199"/>
      <c r="T5" s="199"/>
      <c r="U5" s="199"/>
      <c r="V5" s="199"/>
      <c r="W5" s="199"/>
      <c r="X5" s="199"/>
      <c r="Y5" s="199"/>
      <c r="Z5" s="199"/>
      <c r="AA5" s="199"/>
    </row>
    <row r="6" spans="1:27" s="2" customFormat="1" x14ac:dyDescent="0.2">
      <c r="A6" s="81"/>
      <c r="B6" s="81"/>
      <c r="C6" s="81"/>
      <c r="D6" s="81"/>
      <c r="E6" s="81"/>
      <c r="F6" s="81"/>
      <c r="G6" s="81"/>
      <c r="H6" s="81"/>
      <c r="I6" s="81"/>
      <c r="J6" s="81"/>
      <c r="K6" s="81"/>
      <c r="L6" s="81"/>
      <c r="M6" s="81"/>
      <c r="N6" s="81"/>
      <c r="O6" s="81"/>
      <c r="P6" s="81"/>
      <c r="Q6" s="81"/>
      <c r="R6" s="81"/>
      <c r="S6" s="81"/>
      <c r="T6" s="81"/>
    </row>
    <row r="7" spans="1:27" s="2" customFormat="1" ht="18.75" x14ac:dyDescent="0.2">
      <c r="E7" s="203" t="s">
        <v>5</v>
      </c>
      <c r="F7" s="203"/>
      <c r="G7" s="203"/>
      <c r="H7" s="203"/>
      <c r="I7" s="203"/>
      <c r="J7" s="203"/>
      <c r="K7" s="203"/>
      <c r="L7" s="203"/>
      <c r="M7" s="203"/>
      <c r="N7" s="203"/>
      <c r="O7" s="203"/>
      <c r="P7" s="203"/>
      <c r="Q7" s="203"/>
      <c r="R7" s="203"/>
      <c r="S7" s="203"/>
      <c r="T7" s="203"/>
      <c r="U7" s="203"/>
      <c r="V7" s="203"/>
      <c r="W7" s="203"/>
      <c r="X7" s="203"/>
      <c r="Y7" s="203"/>
    </row>
    <row r="8" spans="1:27" s="2" customFormat="1" ht="18.75" x14ac:dyDescent="0.2">
      <c r="E8" s="97"/>
      <c r="F8" s="97"/>
      <c r="G8" s="97"/>
      <c r="H8" s="97"/>
      <c r="I8" s="97"/>
      <c r="J8" s="97"/>
      <c r="K8" s="97"/>
      <c r="L8" s="97"/>
      <c r="M8" s="97"/>
      <c r="N8" s="97"/>
      <c r="O8" s="97"/>
      <c r="P8" s="97"/>
      <c r="Q8" s="97"/>
      <c r="R8" s="97"/>
      <c r="S8" s="96"/>
      <c r="T8" s="96"/>
      <c r="U8" s="96"/>
      <c r="V8" s="96"/>
      <c r="W8" s="96"/>
    </row>
    <row r="9" spans="1:27" s="2" customFormat="1" ht="18.75" customHeight="1" x14ac:dyDescent="0.2">
      <c r="E9" s="218" t="s">
        <v>285</v>
      </c>
      <c r="F9" s="218"/>
      <c r="G9" s="218"/>
      <c r="H9" s="218"/>
      <c r="I9" s="218"/>
      <c r="J9" s="218"/>
      <c r="K9" s="218"/>
      <c r="L9" s="218"/>
      <c r="M9" s="218"/>
      <c r="N9" s="218"/>
      <c r="O9" s="218"/>
      <c r="P9" s="218"/>
      <c r="Q9" s="218"/>
      <c r="R9" s="218"/>
      <c r="S9" s="218"/>
      <c r="T9" s="218"/>
      <c r="U9" s="218"/>
      <c r="V9" s="218"/>
      <c r="W9" s="218"/>
      <c r="X9" s="218"/>
      <c r="Y9" s="218"/>
    </row>
    <row r="10" spans="1:27" s="2" customFormat="1" ht="18.75" customHeight="1" x14ac:dyDescent="0.2">
      <c r="E10" s="205" t="s">
        <v>4</v>
      </c>
      <c r="F10" s="205"/>
      <c r="G10" s="205"/>
      <c r="H10" s="205"/>
      <c r="I10" s="205"/>
      <c r="J10" s="205"/>
      <c r="K10" s="205"/>
      <c r="L10" s="205"/>
      <c r="M10" s="205"/>
      <c r="N10" s="205"/>
      <c r="O10" s="205"/>
      <c r="P10" s="205"/>
      <c r="Q10" s="205"/>
      <c r="R10" s="205"/>
      <c r="S10" s="205"/>
      <c r="T10" s="205"/>
      <c r="U10" s="205"/>
      <c r="V10" s="205"/>
      <c r="W10" s="205"/>
      <c r="X10" s="205"/>
      <c r="Y10" s="205"/>
    </row>
    <row r="11" spans="1:27" s="2" customFormat="1" ht="18.75" x14ac:dyDescent="0.2">
      <c r="E11" s="97"/>
      <c r="F11" s="97"/>
      <c r="G11" s="97"/>
      <c r="H11" s="97"/>
      <c r="I11" s="97"/>
      <c r="J11" s="97"/>
      <c r="K11" s="97"/>
      <c r="L11" s="97"/>
      <c r="M11" s="97"/>
      <c r="N11" s="97"/>
      <c r="O11" s="97"/>
      <c r="P11" s="97"/>
      <c r="Q11" s="97"/>
      <c r="R11" s="97"/>
      <c r="S11" s="96"/>
      <c r="T11" s="96"/>
      <c r="U11" s="96"/>
      <c r="V11" s="96"/>
      <c r="W11" s="96"/>
    </row>
    <row r="12" spans="1:27" s="2" customFormat="1" ht="18.75" customHeight="1" x14ac:dyDescent="0.2">
      <c r="E12" s="218" t="str">
        <f>'1. паспорт местоположение'!$A$12</f>
        <v>H_Che83</v>
      </c>
      <c r="F12" s="218"/>
      <c r="G12" s="218"/>
      <c r="H12" s="218"/>
      <c r="I12" s="218"/>
      <c r="J12" s="218"/>
      <c r="K12" s="218"/>
      <c r="L12" s="218"/>
      <c r="M12" s="218"/>
      <c r="N12" s="218"/>
      <c r="O12" s="218"/>
      <c r="P12" s="218"/>
      <c r="Q12" s="218"/>
      <c r="R12" s="218"/>
      <c r="S12" s="218"/>
      <c r="T12" s="218"/>
      <c r="U12" s="218"/>
      <c r="V12" s="218"/>
      <c r="W12" s="218"/>
      <c r="X12" s="218"/>
      <c r="Y12" s="218"/>
    </row>
    <row r="13" spans="1:27" s="2" customFormat="1" ht="18.75" customHeight="1" x14ac:dyDescent="0.2">
      <c r="E13" s="205" t="s">
        <v>3</v>
      </c>
      <c r="F13" s="205"/>
      <c r="G13" s="205"/>
      <c r="H13" s="205"/>
      <c r="I13" s="205"/>
      <c r="J13" s="205"/>
      <c r="K13" s="205"/>
      <c r="L13" s="205"/>
      <c r="M13" s="205"/>
      <c r="N13" s="205"/>
      <c r="O13" s="205"/>
      <c r="P13" s="205"/>
      <c r="Q13" s="205"/>
      <c r="R13" s="205"/>
      <c r="S13" s="205"/>
      <c r="T13" s="205"/>
      <c r="U13" s="205"/>
      <c r="V13" s="205"/>
      <c r="W13" s="205"/>
      <c r="X13" s="205"/>
      <c r="Y13" s="205"/>
    </row>
    <row r="14" spans="1:27" s="143" customFormat="1" ht="15.75" customHeight="1" x14ac:dyDescent="0.2">
      <c r="E14" s="82"/>
      <c r="F14" s="82"/>
      <c r="G14" s="82"/>
      <c r="H14" s="82"/>
      <c r="I14" s="82"/>
      <c r="J14" s="82"/>
      <c r="K14" s="82"/>
      <c r="L14" s="82"/>
      <c r="M14" s="82"/>
      <c r="N14" s="82"/>
      <c r="O14" s="82"/>
      <c r="P14" s="82"/>
      <c r="Q14" s="82"/>
      <c r="R14" s="82"/>
      <c r="S14" s="82"/>
      <c r="T14" s="82"/>
      <c r="U14" s="82"/>
      <c r="V14" s="82"/>
      <c r="W14" s="82"/>
    </row>
    <row r="15" spans="1:27" s="144" customFormat="1" ht="40.5" customHeight="1" x14ac:dyDescent="0.2">
      <c r="E15" s="206" t="str">
        <f>'1. паспорт местоположение'!$A$15</f>
        <v>Реконструкция ПС 110 кВ "Цемзавод" (Расширение ОРУ-110кВ с установкой одной линейной ячейки 110кВ) (для технологического присоединения энергопринимающих устройств ВГК Ведучи)</v>
      </c>
      <c r="F15" s="206"/>
      <c r="G15" s="206"/>
      <c r="H15" s="206"/>
      <c r="I15" s="206"/>
      <c r="J15" s="206"/>
      <c r="K15" s="206"/>
      <c r="L15" s="206"/>
      <c r="M15" s="206"/>
      <c r="N15" s="206"/>
      <c r="O15" s="206"/>
      <c r="P15" s="206"/>
      <c r="Q15" s="206"/>
      <c r="R15" s="206"/>
      <c r="S15" s="206"/>
      <c r="T15" s="206"/>
      <c r="U15" s="206"/>
      <c r="V15" s="206"/>
      <c r="W15" s="206"/>
      <c r="X15" s="206"/>
      <c r="Y15" s="206"/>
    </row>
    <row r="16" spans="1:27" s="144" customFormat="1" ht="15" customHeight="1" x14ac:dyDescent="0.2">
      <c r="E16" s="205" t="s">
        <v>2</v>
      </c>
      <c r="F16" s="205"/>
      <c r="G16" s="205"/>
      <c r="H16" s="205"/>
      <c r="I16" s="205"/>
      <c r="J16" s="205"/>
      <c r="K16" s="205"/>
      <c r="L16" s="205"/>
      <c r="M16" s="205"/>
      <c r="N16" s="205"/>
      <c r="O16" s="205"/>
      <c r="P16" s="205"/>
      <c r="Q16" s="205"/>
      <c r="R16" s="205"/>
      <c r="S16" s="205"/>
      <c r="T16" s="205"/>
      <c r="U16" s="205"/>
      <c r="V16" s="205"/>
      <c r="W16" s="205"/>
      <c r="X16" s="205"/>
      <c r="Y16" s="205"/>
    </row>
    <row r="17" spans="1:27" s="144" customFormat="1" ht="15" customHeight="1" x14ac:dyDescent="0.2">
      <c r="E17" s="145"/>
      <c r="F17" s="145"/>
      <c r="G17" s="145"/>
      <c r="H17" s="145"/>
      <c r="I17" s="145"/>
      <c r="J17" s="145"/>
      <c r="K17" s="145"/>
      <c r="L17" s="145"/>
      <c r="M17" s="145"/>
      <c r="N17" s="145"/>
      <c r="O17" s="145"/>
      <c r="P17" s="145"/>
      <c r="Q17" s="145"/>
      <c r="R17" s="145"/>
      <c r="S17" s="145"/>
      <c r="T17" s="145"/>
      <c r="U17" s="145"/>
      <c r="V17" s="145"/>
      <c r="W17" s="145"/>
    </row>
    <row r="18" spans="1:27" s="144"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265</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158" customFormat="1" ht="21" customHeight="1" x14ac:dyDescent="0.25"/>
    <row r="21" spans="1:27" ht="15.75" customHeight="1" x14ac:dyDescent="0.25">
      <c r="A21" s="225" t="s">
        <v>1</v>
      </c>
      <c r="B21" s="220" t="s">
        <v>270</v>
      </c>
      <c r="C21" s="221"/>
      <c r="D21" s="220" t="s">
        <v>272</v>
      </c>
      <c r="E21" s="221"/>
      <c r="F21" s="233" t="s">
        <v>34</v>
      </c>
      <c r="G21" s="235"/>
      <c r="H21" s="235"/>
      <c r="I21" s="234"/>
      <c r="J21" s="225" t="s">
        <v>273</v>
      </c>
      <c r="K21" s="220" t="s">
        <v>274</v>
      </c>
      <c r="L21" s="221"/>
      <c r="M21" s="220" t="s">
        <v>275</v>
      </c>
      <c r="N21" s="221"/>
      <c r="O21" s="220" t="s">
        <v>264</v>
      </c>
      <c r="P21" s="221"/>
      <c r="Q21" s="220" t="s">
        <v>52</v>
      </c>
      <c r="R21" s="221"/>
      <c r="S21" s="225" t="s">
        <v>51</v>
      </c>
      <c r="T21" s="225" t="s">
        <v>276</v>
      </c>
      <c r="U21" s="225" t="s">
        <v>271</v>
      </c>
      <c r="V21" s="220" t="s">
        <v>50</v>
      </c>
      <c r="W21" s="221"/>
      <c r="X21" s="233" t="s">
        <v>47</v>
      </c>
      <c r="Y21" s="235"/>
      <c r="Z21" s="233" t="s">
        <v>46</v>
      </c>
      <c r="AA21" s="235"/>
    </row>
    <row r="22" spans="1:27" ht="216" customHeight="1" x14ac:dyDescent="0.25">
      <c r="A22" s="236"/>
      <c r="B22" s="224"/>
      <c r="C22" s="223"/>
      <c r="D22" s="222"/>
      <c r="E22" s="223"/>
      <c r="F22" s="233" t="s">
        <v>49</v>
      </c>
      <c r="G22" s="234"/>
      <c r="H22" s="233" t="s">
        <v>48</v>
      </c>
      <c r="I22" s="234"/>
      <c r="J22" s="226"/>
      <c r="K22" s="222"/>
      <c r="L22" s="223"/>
      <c r="M22" s="222"/>
      <c r="N22" s="223"/>
      <c r="O22" s="222"/>
      <c r="P22" s="223"/>
      <c r="Q22" s="222"/>
      <c r="R22" s="223"/>
      <c r="S22" s="226"/>
      <c r="T22" s="226"/>
      <c r="U22" s="226"/>
      <c r="V22" s="222"/>
      <c r="W22" s="223"/>
      <c r="X22" s="52" t="s">
        <v>45</v>
      </c>
      <c r="Y22" s="52" t="s">
        <v>263</v>
      </c>
      <c r="Z22" s="52" t="s">
        <v>44</v>
      </c>
      <c r="AA22" s="52" t="s">
        <v>43</v>
      </c>
    </row>
    <row r="23" spans="1:27" ht="60" customHeight="1" x14ac:dyDescent="0.25">
      <c r="A23" s="226"/>
      <c r="B23" s="83" t="s">
        <v>41</v>
      </c>
      <c r="C23" s="83" t="s">
        <v>42</v>
      </c>
      <c r="D23" s="83" t="s">
        <v>41</v>
      </c>
      <c r="E23" s="83" t="s">
        <v>42</v>
      </c>
      <c r="F23" s="83" t="s">
        <v>41</v>
      </c>
      <c r="G23" s="83" t="s">
        <v>42</v>
      </c>
      <c r="H23" s="83" t="s">
        <v>41</v>
      </c>
      <c r="I23" s="83" t="s">
        <v>42</v>
      </c>
      <c r="J23" s="83" t="s">
        <v>41</v>
      </c>
      <c r="K23" s="83" t="s">
        <v>41</v>
      </c>
      <c r="L23" s="83" t="s">
        <v>42</v>
      </c>
      <c r="M23" s="83" t="s">
        <v>41</v>
      </c>
      <c r="N23" s="83" t="s">
        <v>42</v>
      </c>
      <c r="O23" s="83" t="s">
        <v>41</v>
      </c>
      <c r="P23" s="83" t="s">
        <v>42</v>
      </c>
      <c r="Q23" s="83" t="s">
        <v>41</v>
      </c>
      <c r="R23" s="83" t="s">
        <v>42</v>
      </c>
      <c r="S23" s="83" t="s">
        <v>41</v>
      </c>
      <c r="T23" s="83" t="s">
        <v>41</v>
      </c>
      <c r="U23" s="83" t="s">
        <v>41</v>
      </c>
      <c r="V23" s="83" t="s">
        <v>41</v>
      </c>
      <c r="W23" s="83" t="s">
        <v>42</v>
      </c>
      <c r="X23" s="83" t="s">
        <v>41</v>
      </c>
      <c r="Y23" s="83" t="s">
        <v>41</v>
      </c>
      <c r="Z23" s="52" t="s">
        <v>41</v>
      </c>
      <c r="AA23" s="52" t="s">
        <v>41</v>
      </c>
    </row>
    <row r="24" spans="1:27" x14ac:dyDescent="0.25">
      <c r="A24" s="159">
        <v>1</v>
      </c>
      <c r="B24" s="159">
        <v>2</v>
      </c>
      <c r="C24" s="159">
        <v>3</v>
      </c>
      <c r="D24" s="159">
        <v>4</v>
      </c>
      <c r="E24" s="159">
        <v>5</v>
      </c>
      <c r="F24" s="159">
        <v>6</v>
      </c>
      <c r="G24" s="159">
        <v>7</v>
      </c>
      <c r="H24" s="159">
        <v>8</v>
      </c>
      <c r="I24" s="159">
        <v>9</v>
      </c>
      <c r="J24" s="159">
        <v>10</v>
      </c>
      <c r="K24" s="159">
        <v>11</v>
      </c>
      <c r="L24" s="159">
        <v>12</v>
      </c>
      <c r="M24" s="159">
        <v>13</v>
      </c>
      <c r="N24" s="159">
        <v>14</v>
      </c>
      <c r="O24" s="159">
        <v>15</v>
      </c>
      <c r="P24" s="159">
        <v>16</v>
      </c>
      <c r="Q24" s="159">
        <v>19</v>
      </c>
      <c r="R24" s="159">
        <v>20</v>
      </c>
      <c r="S24" s="159">
        <v>21</v>
      </c>
      <c r="T24" s="159">
        <v>22</v>
      </c>
      <c r="U24" s="159">
        <v>23</v>
      </c>
      <c r="V24" s="159">
        <v>24</v>
      </c>
      <c r="W24" s="159">
        <v>25</v>
      </c>
      <c r="X24" s="159">
        <v>26</v>
      </c>
      <c r="Y24" s="159">
        <v>27</v>
      </c>
      <c r="Z24" s="159">
        <v>28</v>
      </c>
      <c r="AA24" s="159">
        <v>29</v>
      </c>
    </row>
    <row r="25" spans="1:27" s="158" customFormat="1" ht="50.25" customHeight="1" x14ac:dyDescent="0.25">
      <c r="A25" s="160">
        <v>1</v>
      </c>
      <c r="B25" s="161" t="s">
        <v>338</v>
      </c>
      <c r="C25" s="161" t="s">
        <v>338</v>
      </c>
      <c r="D25" s="161" t="s">
        <v>338</v>
      </c>
      <c r="E25" s="161" t="s">
        <v>338</v>
      </c>
      <c r="F25" s="161" t="s">
        <v>338</v>
      </c>
      <c r="G25" s="161" t="s">
        <v>338</v>
      </c>
      <c r="H25" s="161" t="s">
        <v>338</v>
      </c>
      <c r="I25" s="161" t="s">
        <v>338</v>
      </c>
      <c r="J25" s="161" t="s">
        <v>338</v>
      </c>
      <c r="K25" s="161" t="s">
        <v>338</v>
      </c>
      <c r="L25" s="161" t="s">
        <v>338</v>
      </c>
      <c r="M25" s="161" t="s">
        <v>338</v>
      </c>
      <c r="N25" s="161" t="s">
        <v>338</v>
      </c>
      <c r="O25" s="161" t="s">
        <v>338</v>
      </c>
      <c r="P25" s="161" t="s">
        <v>338</v>
      </c>
      <c r="Q25" s="161" t="s">
        <v>338</v>
      </c>
      <c r="R25" s="161" t="s">
        <v>338</v>
      </c>
      <c r="S25" s="161" t="s">
        <v>338</v>
      </c>
      <c r="T25" s="161" t="s">
        <v>338</v>
      </c>
      <c r="U25" s="161" t="s">
        <v>338</v>
      </c>
      <c r="V25" s="161" t="s">
        <v>338</v>
      </c>
      <c r="W25" s="161" t="s">
        <v>338</v>
      </c>
      <c r="X25" s="161" t="s">
        <v>338</v>
      </c>
      <c r="Y25" s="161" t="s">
        <v>338</v>
      </c>
      <c r="Z25" s="161" t="s">
        <v>338</v>
      </c>
      <c r="AA25" s="162" t="s">
        <v>338</v>
      </c>
    </row>
    <row r="26" spans="1:27" ht="3" customHeight="1" x14ac:dyDescent="0.25">
      <c r="X26" s="163"/>
      <c r="Y26" s="164"/>
      <c r="Z26" s="165"/>
      <c r="AA26" s="165"/>
    </row>
    <row r="27" spans="1:27" s="167" customFormat="1" ht="12.75" x14ac:dyDescent="0.2">
      <c r="A27" s="166"/>
      <c r="B27" s="166"/>
      <c r="C27" s="166"/>
      <c r="E27" s="166"/>
      <c r="X27" s="168"/>
      <c r="Y27" s="168"/>
      <c r="Z27" s="168"/>
      <c r="AA27" s="168"/>
    </row>
    <row r="28" spans="1:27" s="167" customFormat="1" ht="12.75" x14ac:dyDescent="0.2">
      <c r="A28" s="166"/>
      <c r="B28" s="166"/>
      <c r="C28" s="166"/>
    </row>
  </sheetData>
  <mergeCells count="27">
    <mergeCell ref="E18:Y18"/>
    <mergeCell ref="A21:A23"/>
    <mergeCell ref="D21:E22"/>
    <mergeCell ref="F21:I21"/>
    <mergeCell ref="J21:J22"/>
    <mergeCell ref="K21:L22"/>
    <mergeCell ref="M21:N22"/>
    <mergeCell ref="Q21:R22"/>
    <mergeCell ref="S21:S22"/>
    <mergeCell ref="T21:T22"/>
    <mergeCell ref="Z21:AA21"/>
    <mergeCell ref="U21:U22"/>
    <mergeCell ref="A19:AA19"/>
    <mergeCell ref="O21:P22"/>
    <mergeCell ref="F22:G22"/>
    <mergeCell ref="H22:I22"/>
    <mergeCell ref="B21:C22"/>
    <mergeCell ref="X21:Y21"/>
    <mergeCell ref="V21:W22"/>
    <mergeCell ref="A5:AA5"/>
    <mergeCell ref="E16:Y16"/>
    <mergeCell ref="E15:Y15"/>
    <mergeCell ref="E7:Y7"/>
    <mergeCell ref="E9:Y9"/>
    <mergeCell ref="E10:Y10"/>
    <mergeCell ref="E12:Y12"/>
    <mergeCell ref="E13:Y13"/>
  </mergeCells>
  <phoneticPr fontId="0" type="noConversion"/>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60" zoomScaleNormal="100" workbookViewId="0">
      <selection activeCell="C28" sqref="C28:C30"/>
    </sheetView>
  </sheetViews>
  <sheetFormatPr defaultRowHeight="15" x14ac:dyDescent="0.25"/>
  <cols>
    <col min="1" max="1" width="6.140625" style="134" customWidth="1"/>
    <col min="2" max="2" width="53.5703125" style="134" customWidth="1"/>
    <col min="3" max="3" width="98.28515625" style="134" customWidth="1"/>
    <col min="4" max="4" width="14.42578125" style="134" customWidth="1"/>
    <col min="5" max="5" width="36.5703125" style="134" customWidth="1"/>
    <col min="6" max="6" width="20" style="134" customWidth="1"/>
    <col min="7" max="7" width="25.5703125" style="134" customWidth="1"/>
    <col min="8" max="8" width="16.42578125" style="134" customWidth="1"/>
    <col min="9" max="16384" width="9.140625" style="134"/>
  </cols>
  <sheetData>
    <row r="1" spans="1:29" s="2" customFormat="1" ht="18.75" customHeight="1" x14ac:dyDescent="0.2">
      <c r="A1" s="58"/>
      <c r="C1" s="60" t="s">
        <v>22</v>
      </c>
    </row>
    <row r="2" spans="1:29" s="2" customFormat="1" ht="18.75" customHeight="1" x14ac:dyDescent="0.3">
      <c r="A2" s="58"/>
      <c r="C2" s="61" t="s">
        <v>6</v>
      </c>
    </row>
    <row r="3" spans="1:29" s="2" customFormat="1" ht="18.75" x14ac:dyDescent="0.3">
      <c r="A3" s="142"/>
      <c r="C3" s="61" t="s">
        <v>21</v>
      </c>
    </row>
    <row r="4" spans="1:29" s="2" customFormat="1" ht="18.75" x14ac:dyDescent="0.3">
      <c r="A4" s="142"/>
      <c r="C4" s="61"/>
    </row>
    <row r="5" spans="1:29" s="2" customFormat="1" ht="15.75" x14ac:dyDescent="0.2">
      <c r="A5" s="199" t="str">
        <f>'1. паспорт местоположение'!$A$5</f>
        <v>Год раскрытия информации: 2019 год</v>
      </c>
      <c r="B5" s="199"/>
      <c r="C5" s="199"/>
      <c r="D5" s="47"/>
      <c r="E5" s="47"/>
      <c r="F5" s="47"/>
      <c r="G5" s="47"/>
      <c r="H5" s="47"/>
      <c r="I5" s="47"/>
      <c r="J5" s="47"/>
      <c r="K5" s="47"/>
      <c r="L5" s="47"/>
      <c r="M5" s="47"/>
      <c r="N5" s="47"/>
      <c r="O5" s="47"/>
      <c r="P5" s="47"/>
      <c r="Q5" s="47"/>
      <c r="R5" s="47"/>
      <c r="S5" s="47"/>
      <c r="T5" s="47"/>
      <c r="U5" s="47"/>
      <c r="V5" s="47"/>
      <c r="W5" s="47"/>
      <c r="X5" s="47"/>
      <c r="Y5" s="47"/>
      <c r="Z5" s="47"/>
      <c r="AA5" s="47"/>
      <c r="AB5" s="47"/>
      <c r="AC5" s="47"/>
    </row>
    <row r="6" spans="1:29" s="2" customFormat="1" ht="18.75" x14ac:dyDescent="0.3">
      <c r="A6" s="142"/>
      <c r="G6" s="61"/>
    </row>
    <row r="7" spans="1:29" s="2" customFormat="1" ht="18.75" x14ac:dyDescent="0.2">
      <c r="A7" s="203" t="s">
        <v>5</v>
      </c>
      <c r="B7" s="203"/>
      <c r="C7" s="203"/>
      <c r="D7" s="96"/>
      <c r="E7" s="96"/>
      <c r="F7" s="96"/>
      <c r="G7" s="96"/>
      <c r="H7" s="96"/>
      <c r="I7" s="96"/>
      <c r="J7" s="96"/>
      <c r="K7" s="96"/>
      <c r="L7" s="96"/>
      <c r="M7" s="96"/>
      <c r="N7" s="96"/>
      <c r="O7" s="96"/>
      <c r="P7" s="96"/>
      <c r="Q7" s="96"/>
      <c r="R7" s="96"/>
      <c r="S7" s="96"/>
      <c r="T7" s="96"/>
      <c r="U7" s="96"/>
    </row>
    <row r="8" spans="1:29" s="2" customFormat="1" ht="18.75" x14ac:dyDescent="0.2">
      <c r="A8" s="203"/>
      <c r="B8" s="203"/>
      <c r="C8" s="203"/>
      <c r="D8" s="97"/>
      <c r="E8" s="97"/>
      <c r="F8" s="97"/>
      <c r="G8" s="97"/>
      <c r="H8" s="96"/>
      <c r="I8" s="96"/>
      <c r="J8" s="96"/>
      <c r="K8" s="96"/>
      <c r="L8" s="96"/>
      <c r="M8" s="96"/>
      <c r="N8" s="96"/>
      <c r="O8" s="96"/>
      <c r="P8" s="96"/>
      <c r="Q8" s="96"/>
      <c r="R8" s="96"/>
      <c r="S8" s="96"/>
      <c r="T8" s="96"/>
      <c r="U8" s="96"/>
    </row>
    <row r="9" spans="1:29" s="2" customFormat="1" ht="18.75" x14ac:dyDescent="0.2">
      <c r="A9" s="204" t="s">
        <v>286</v>
      </c>
      <c r="B9" s="204"/>
      <c r="C9" s="204"/>
      <c r="D9" s="99"/>
      <c r="E9" s="99"/>
      <c r="F9" s="99"/>
      <c r="G9" s="99"/>
      <c r="H9" s="96"/>
      <c r="I9" s="96"/>
      <c r="J9" s="96"/>
      <c r="K9" s="96"/>
      <c r="L9" s="96"/>
      <c r="M9" s="96"/>
      <c r="N9" s="96"/>
      <c r="O9" s="96"/>
      <c r="P9" s="96"/>
      <c r="Q9" s="96"/>
      <c r="R9" s="96"/>
      <c r="S9" s="96"/>
      <c r="T9" s="96"/>
      <c r="U9" s="96"/>
    </row>
    <row r="10" spans="1:29" s="2" customFormat="1" ht="18.75" x14ac:dyDescent="0.2">
      <c r="A10" s="205" t="s">
        <v>4</v>
      </c>
      <c r="B10" s="205"/>
      <c r="C10" s="205"/>
      <c r="D10" s="100"/>
      <c r="E10" s="100"/>
      <c r="F10" s="100"/>
      <c r="G10" s="100"/>
      <c r="H10" s="96"/>
      <c r="I10" s="96"/>
      <c r="J10" s="96"/>
      <c r="K10" s="96"/>
      <c r="L10" s="96"/>
      <c r="M10" s="96"/>
      <c r="N10" s="96"/>
      <c r="O10" s="96"/>
      <c r="P10" s="96"/>
      <c r="Q10" s="96"/>
      <c r="R10" s="96"/>
      <c r="S10" s="96"/>
      <c r="T10" s="96"/>
      <c r="U10" s="96"/>
    </row>
    <row r="11" spans="1:29" s="2" customFormat="1" ht="18.75" x14ac:dyDescent="0.2">
      <c r="A11" s="203"/>
      <c r="B11" s="203"/>
      <c r="C11" s="203"/>
      <c r="D11" s="97"/>
      <c r="E11" s="97"/>
      <c r="F11" s="97"/>
      <c r="G11" s="97"/>
      <c r="H11" s="96"/>
      <c r="I11" s="96"/>
      <c r="J11" s="96"/>
      <c r="K11" s="96"/>
      <c r="L11" s="96"/>
      <c r="M11" s="96"/>
      <c r="N11" s="96"/>
      <c r="O11" s="96"/>
      <c r="P11" s="96"/>
      <c r="Q11" s="96"/>
      <c r="R11" s="96"/>
      <c r="S11" s="96"/>
      <c r="T11" s="96"/>
      <c r="U11" s="96"/>
    </row>
    <row r="12" spans="1:29" s="2" customFormat="1" ht="18.75" x14ac:dyDescent="0.2">
      <c r="A12" s="204" t="str">
        <f>'1. паспорт местоположение'!$A$12</f>
        <v>H_Che83</v>
      </c>
      <c r="B12" s="204"/>
      <c r="C12" s="204"/>
      <c r="D12" s="99"/>
      <c r="E12" s="99"/>
      <c r="F12" s="99"/>
      <c r="G12" s="99"/>
      <c r="H12" s="96"/>
      <c r="I12" s="96"/>
      <c r="J12" s="96"/>
      <c r="K12" s="96"/>
      <c r="L12" s="96"/>
      <c r="M12" s="96"/>
      <c r="N12" s="96"/>
      <c r="O12" s="96"/>
      <c r="P12" s="96"/>
      <c r="Q12" s="96"/>
      <c r="R12" s="96"/>
      <c r="S12" s="96"/>
      <c r="T12" s="96"/>
      <c r="U12" s="96"/>
    </row>
    <row r="13" spans="1:29" s="2" customFormat="1" ht="18.75" x14ac:dyDescent="0.2">
      <c r="A13" s="205" t="s">
        <v>3</v>
      </c>
      <c r="B13" s="205"/>
      <c r="C13" s="205"/>
      <c r="D13" s="100"/>
      <c r="E13" s="100"/>
      <c r="F13" s="100"/>
      <c r="G13" s="100"/>
      <c r="H13" s="96"/>
      <c r="I13" s="96"/>
      <c r="J13" s="96"/>
      <c r="K13" s="96"/>
      <c r="L13" s="96"/>
      <c r="M13" s="96"/>
      <c r="N13" s="96"/>
      <c r="O13" s="96"/>
      <c r="P13" s="96"/>
      <c r="Q13" s="96"/>
      <c r="R13" s="96"/>
      <c r="S13" s="96"/>
      <c r="T13" s="96"/>
      <c r="U13" s="96"/>
    </row>
    <row r="14" spans="1:29" s="143" customFormat="1" ht="15.75" customHeight="1" x14ac:dyDescent="0.2">
      <c r="A14" s="207"/>
      <c r="B14" s="207"/>
      <c r="C14" s="207"/>
      <c r="D14" s="82"/>
      <c r="E14" s="82"/>
      <c r="F14" s="82"/>
      <c r="G14" s="82"/>
      <c r="H14" s="82"/>
      <c r="I14" s="82"/>
      <c r="J14" s="82"/>
      <c r="K14" s="82"/>
      <c r="L14" s="82"/>
      <c r="M14" s="82"/>
      <c r="N14" s="82"/>
      <c r="O14" s="82"/>
      <c r="P14" s="82"/>
      <c r="Q14" s="82"/>
      <c r="R14" s="82"/>
      <c r="S14" s="82"/>
      <c r="T14" s="82"/>
      <c r="U14" s="82"/>
    </row>
    <row r="15" spans="1:29" s="144" customFormat="1" ht="47.25" customHeight="1" x14ac:dyDescent="0.2">
      <c r="A15" s="206" t="str">
        <f>'1. паспорт местоположение'!$A$15</f>
        <v>Реконструкция ПС 110 кВ "Цемзавод" (Расширение ОРУ-110кВ с установкой одной линейной ячейки 110кВ) (для технологического присоединения энергопринимающих устройств ВГК Ведучи)</v>
      </c>
      <c r="B15" s="206"/>
      <c r="C15" s="206"/>
      <c r="D15" s="99"/>
      <c r="E15" s="99"/>
      <c r="F15" s="99"/>
      <c r="G15" s="99"/>
      <c r="H15" s="99"/>
      <c r="I15" s="99"/>
      <c r="J15" s="99"/>
      <c r="K15" s="99"/>
      <c r="L15" s="99"/>
      <c r="M15" s="99"/>
      <c r="N15" s="99"/>
      <c r="O15" s="99"/>
      <c r="P15" s="99"/>
      <c r="Q15" s="99"/>
      <c r="R15" s="99"/>
      <c r="S15" s="99"/>
      <c r="T15" s="99"/>
      <c r="U15" s="99"/>
    </row>
    <row r="16" spans="1:29" s="144" customFormat="1" ht="15" customHeight="1" x14ac:dyDescent="0.2">
      <c r="A16" s="205" t="s">
        <v>2</v>
      </c>
      <c r="B16" s="205"/>
      <c r="C16" s="205"/>
      <c r="D16" s="100"/>
      <c r="E16" s="100"/>
      <c r="F16" s="100"/>
      <c r="G16" s="100"/>
      <c r="H16" s="100"/>
      <c r="I16" s="100"/>
      <c r="J16" s="100"/>
      <c r="K16" s="100"/>
      <c r="L16" s="100"/>
      <c r="M16" s="100"/>
      <c r="N16" s="100"/>
      <c r="O16" s="100"/>
      <c r="P16" s="100"/>
      <c r="Q16" s="100"/>
      <c r="R16" s="100"/>
      <c r="S16" s="100"/>
      <c r="T16" s="100"/>
      <c r="U16" s="100"/>
    </row>
    <row r="17" spans="1:21" s="144" customFormat="1" ht="15" customHeight="1" x14ac:dyDescent="0.2">
      <c r="A17" s="211"/>
      <c r="B17" s="211"/>
      <c r="C17" s="211"/>
      <c r="D17" s="145"/>
      <c r="E17" s="145"/>
      <c r="F17" s="145"/>
      <c r="G17" s="145"/>
      <c r="H17" s="145"/>
      <c r="I17" s="145"/>
      <c r="J17" s="145"/>
      <c r="K17" s="145"/>
      <c r="L17" s="145"/>
      <c r="M17" s="145"/>
      <c r="N17" s="145"/>
      <c r="O17" s="145"/>
      <c r="P17" s="145"/>
      <c r="Q17" s="145"/>
      <c r="R17" s="145"/>
    </row>
    <row r="18" spans="1:21" s="144" customFormat="1" ht="27.75" customHeight="1" x14ac:dyDescent="0.2">
      <c r="A18" s="212" t="s">
        <v>260</v>
      </c>
      <c r="B18" s="212"/>
      <c r="C18" s="212"/>
      <c r="D18" s="146"/>
      <c r="E18" s="146"/>
      <c r="F18" s="146"/>
      <c r="G18" s="146"/>
      <c r="H18" s="146"/>
      <c r="I18" s="146"/>
      <c r="J18" s="146"/>
      <c r="K18" s="146"/>
      <c r="L18" s="146"/>
      <c r="M18" s="146"/>
      <c r="N18" s="146"/>
      <c r="O18" s="146"/>
      <c r="P18" s="146"/>
      <c r="Q18" s="146"/>
      <c r="R18" s="146"/>
      <c r="S18" s="146"/>
      <c r="T18" s="146"/>
      <c r="U18" s="146"/>
    </row>
    <row r="19" spans="1:21" s="144" customFormat="1" ht="15" customHeight="1" x14ac:dyDescent="0.2">
      <c r="A19" s="100"/>
      <c r="B19" s="100"/>
      <c r="C19" s="100"/>
      <c r="D19" s="100"/>
      <c r="E19" s="100"/>
      <c r="F19" s="100"/>
      <c r="G19" s="100"/>
      <c r="H19" s="145"/>
      <c r="I19" s="145"/>
      <c r="J19" s="145"/>
      <c r="K19" s="145"/>
      <c r="L19" s="145"/>
      <c r="M19" s="145"/>
      <c r="N19" s="145"/>
      <c r="O19" s="145"/>
      <c r="P19" s="145"/>
      <c r="Q19" s="145"/>
      <c r="R19" s="145"/>
    </row>
    <row r="20" spans="1:21" s="144" customFormat="1" ht="39.75" customHeight="1" x14ac:dyDescent="0.2">
      <c r="A20" s="147" t="s">
        <v>1</v>
      </c>
      <c r="B20" s="148" t="s">
        <v>20</v>
      </c>
      <c r="C20" s="149" t="s">
        <v>19</v>
      </c>
      <c r="D20" s="150"/>
      <c r="E20" s="150"/>
      <c r="F20" s="150"/>
      <c r="G20" s="150"/>
      <c r="H20" s="82"/>
      <c r="I20" s="82"/>
      <c r="J20" s="82"/>
      <c r="K20" s="82"/>
      <c r="L20" s="82"/>
      <c r="M20" s="82"/>
      <c r="N20" s="82"/>
      <c r="O20" s="82"/>
      <c r="P20" s="82"/>
      <c r="Q20" s="82"/>
      <c r="R20" s="82"/>
      <c r="S20" s="151"/>
      <c r="T20" s="151"/>
      <c r="U20" s="151"/>
    </row>
    <row r="21" spans="1:21" s="144" customFormat="1" ht="16.5" customHeight="1" x14ac:dyDescent="0.2">
      <c r="A21" s="149">
        <v>1</v>
      </c>
      <c r="B21" s="148">
        <v>2</v>
      </c>
      <c r="C21" s="149">
        <v>3</v>
      </c>
      <c r="D21" s="150"/>
      <c r="E21" s="150"/>
      <c r="F21" s="150"/>
      <c r="G21" s="150"/>
      <c r="H21" s="82"/>
      <c r="I21" s="82"/>
      <c r="J21" s="82"/>
      <c r="K21" s="82"/>
      <c r="L21" s="82"/>
      <c r="M21" s="82"/>
      <c r="N21" s="82"/>
      <c r="O21" s="82"/>
      <c r="P21" s="82"/>
      <c r="Q21" s="82"/>
      <c r="R21" s="82"/>
      <c r="S21" s="151"/>
      <c r="T21" s="151"/>
      <c r="U21" s="151"/>
    </row>
    <row r="22" spans="1:21" s="144" customFormat="1" ht="42.75" customHeight="1" x14ac:dyDescent="0.2">
      <c r="A22" s="3" t="s">
        <v>18</v>
      </c>
      <c r="B22" s="5" t="s">
        <v>268</v>
      </c>
      <c r="C22" s="4" t="s">
        <v>477</v>
      </c>
      <c r="D22" s="150"/>
      <c r="E22" s="150"/>
      <c r="F22" s="82"/>
      <c r="G22" s="82"/>
      <c r="H22" s="82"/>
      <c r="I22" s="82"/>
      <c r="J22" s="82"/>
      <c r="K22" s="82"/>
      <c r="L22" s="82"/>
      <c r="M22" s="82"/>
      <c r="N22" s="82"/>
      <c r="O22" s="82"/>
      <c r="P22" s="82"/>
      <c r="Q22" s="151"/>
      <c r="R22" s="151"/>
      <c r="S22" s="151"/>
      <c r="T22" s="151"/>
      <c r="U22" s="151"/>
    </row>
    <row r="23" spans="1:21" ht="92.25" customHeight="1" x14ac:dyDescent="0.25">
      <c r="A23" s="3" t="s">
        <v>17</v>
      </c>
      <c r="B23" s="152" t="s">
        <v>14</v>
      </c>
      <c r="C23" s="45" t="s">
        <v>478</v>
      </c>
      <c r="D23" s="133"/>
      <c r="E23" s="133"/>
      <c r="F23" s="133"/>
      <c r="G23" s="133"/>
      <c r="H23" s="133"/>
      <c r="I23" s="133"/>
      <c r="J23" s="133"/>
      <c r="K23" s="133"/>
      <c r="L23" s="133"/>
      <c r="M23" s="133"/>
      <c r="N23" s="133"/>
      <c r="O23" s="133"/>
      <c r="P23" s="133"/>
      <c r="Q23" s="133"/>
      <c r="R23" s="133"/>
      <c r="S23" s="133"/>
      <c r="T23" s="133"/>
      <c r="U23" s="133"/>
    </row>
    <row r="24" spans="1:21" ht="56.25" customHeight="1" x14ac:dyDescent="0.25">
      <c r="A24" s="3" t="s">
        <v>16</v>
      </c>
      <c r="B24" s="152" t="s">
        <v>280</v>
      </c>
      <c r="C24" s="8" t="s">
        <v>451</v>
      </c>
      <c r="D24" s="133"/>
      <c r="E24" s="133"/>
      <c r="F24" s="133"/>
      <c r="G24" s="133"/>
      <c r="H24" s="133"/>
      <c r="I24" s="133"/>
      <c r="J24" s="133"/>
      <c r="K24" s="133"/>
      <c r="L24" s="133"/>
      <c r="M24" s="133"/>
      <c r="N24" s="133"/>
      <c r="O24" s="133"/>
      <c r="P24" s="133"/>
      <c r="Q24" s="133"/>
      <c r="R24" s="133"/>
      <c r="S24" s="133"/>
      <c r="T24" s="133"/>
      <c r="U24" s="133"/>
    </row>
    <row r="25" spans="1:21" ht="63" customHeight="1" x14ac:dyDescent="0.25">
      <c r="A25" s="3" t="s">
        <v>15</v>
      </c>
      <c r="B25" s="152" t="s">
        <v>281</v>
      </c>
      <c r="C25" s="153" t="s">
        <v>479</v>
      </c>
      <c r="D25" s="154" t="str">
        <f>IF(('6.2. Паспорт фин осв ввод'!D54)&gt;0,(ROUND(('6.2. Паспорт фин осв ввод'!D52/'6.2. Паспорт фин осв ввод'!D54),2)&amp;"млн.руб./МВА "),"-")</f>
        <v>-</v>
      </c>
      <c r="E25" s="155" t="str">
        <f>IF(('6.2. Паспорт фин осв ввод'!D56)&gt;0,(ROUND(('6.2. Паспорт фин осв ввод'!D52/'6.2. Паспорт фин осв ввод'!D56),2)&amp;" млн.руб./км"),"-")</f>
        <v>-</v>
      </c>
      <c r="F25" s="133"/>
      <c r="G25" s="133"/>
      <c r="H25" s="133"/>
      <c r="I25" s="133"/>
      <c r="J25" s="133"/>
      <c r="K25" s="133"/>
      <c r="L25" s="133"/>
      <c r="M25" s="133"/>
      <c r="N25" s="133"/>
      <c r="O25" s="133"/>
      <c r="P25" s="133"/>
      <c r="Q25" s="133"/>
      <c r="R25" s="133"/>
      <c r="S25" s="133"/>
      <c r="T25" s="133"/>
      <c r="U25" s="133"/>
    </row>
    <row r="26" spans="1:21" ht="42.75" customHeight="1" x14ac:dyDescent="0.25">
      <c r="A26" s="3" t="s">
        <v>13</v>
      </c>
      <c r="B26" s="152" t="s">
        <v>154</v>
      </c>
      <c r="C26" s="147" t="s">
        <v>365</v>
      </c>
      <c r="D26" s="133"/>
      <c r="E26" s="133"/>
      <c r="F26" s="133"/>
      <c r="G26" s="133"/>
      <c r="H26" s="133"/>
      <c r="I26" s="133"/>
      <c r="J26" s="133"/>
      <c r="K26" s="133"/>
      <c r="L26" s="133"/>
      <c r="M26" s="133"/>
      <c r="N26" s="133"/>
      <c r="O26" s="133"/>
      <c r="P26" s="133"/>
      <c r="Q26" s="133"/>
      <c r="R26" s="133"/>
      <c r="S26" s="133"/>
      <c r="T26" s="133"/>
      <c r="U26" s="133"/>
    </row>
    <row r="27" spans="1:21" ht="57.75" customHeight="1" x14ac:dyDescent="0.25">
      <c r="A27" s="3" t="s">
        <v>12</v>
      </c>
      <c r="B27" s="152" t="s">
        <v>269</v>
      </c>
      <c r="C27" s="147" t="s">
        <v>464</v>
      </c>
      <c r="D27" s="133"/>
      <c r="E27" s="133"/>
      <c r="F27" s="133"/>
      <c r="G27" s="133"/>
      <c r="H27" s="133"/>
      <c r="I27" s="133"/>
      <c r="J27" s="133"/>
      <c r="K27" s="133"/>
      <c r="L27" s="133"/>
      <c r="M27" s="133"/>
      <c r="N27" s="133"/>
      <c r="O27" s="133"/>
      <c r="P27" s="133"/>
      <c r="Q27" s="133"/>
      <c r="R27" s="133"/>
      <c r="S27" s="133"/>
      <c r="T27" s="133"/>
      <c r="U27" s="133"/>
    </row>
    <row r="28" spans="1:21" ht="42.75" customHeight="1" x14ac:dyDescent="0.25">
      <c r="A28" s="3" t="s">
        <v>10</v>
      </c>
      <c r="B28" s="152" t="s">
        <v>11</v>
      </c>
      <c r="C28" s="77">
        <f>VLOOKUP($A$12,'[1]6.2. отчет'!$D:$OP,399,0)</f>
        <v>2019</v>
      </c>
      <c r="D28" s="133"/>
      <c r="E28" s="133"/>
      <c r="F28" s="133"/>
      <c r="G28" s="133"/>
      <c r="H28" s="133"/>
      <c r="I28" s="133"/>
      <c r="J28" s="133"/>
      <c r="K28" s="133"/>
      <c r="L28" s="133"/>
      <c r="M28" s="133"/>
      <c r="N28" s="133"/>
      <c r="O28" s="133"/>
      <c r="P28" s="133"/>
      <c r="Q28" s="133"/>
      <c r="R28" s="133"/>
      <c r="S28" s="133"/>
      <c r="T28" s="133"/>
      <c r="U28" s="133"/>
    </row>
    <row r="29" spans="1:21" ht="42.75" customHeight="1" x14ac:dyDescent="0.25">
      <c r="A29" s="3" t="s">
        <v>8</v>
      </c>
      <c r="B29" s="147" t="s">
        <v>9</v>
      </c>
      <c r="C29" s="77">
        <f>VLOOKUP($A$12,'[1]6.2. отчет'!$D:$OP,402,0)</f>
        <v>2020</v>
      </c>
      <c r="D29" s="133"/>
      <c r="E29" s="133"/>
      <c r="F29" s="133"/>
      <c r="G29" s="133"/>
      <c r="H29" s="133"/>
      <c r="I29" s="133"/>
      <c r="J29" s="133"/>
      <c r="K29" s="133"/>
      <c r="L29" s="133"/>
      <c r="M29" s="133"/>
      <c r="N29" s="133"/>
      <c r="O29" s="133"/>
      <c r="P29" s="133"/>
      <c r="Q29" s="133"/>
      <c r="R29" s="133"/>
      <c r="S29" s="133"/>
      <c r="T29" s="133"/>
      <c r="U29" s="133"/>
    </row>
    <row r="30" spans="1:21" ht="42.75" customHeight="1" x14ac:dyDescent="0.25">
      <c r="A30" s="3" t="s">
        <v>26</v>
      </c>
      <c r="B30" s="147" t="s">
        <v>7</v>
      </c>
      <c r="C30" s="77" t="str">
        <f>VLOOKUP($A$12,'[1]6.2. отчет'!$D:$OP,403,0)</f>
        <v>п</v>
      </c>
      <c r="D30" s="133"/>
      <c r="E30" s="133"/>
      <c r="F30" s="133"/>
      <c r="G30" s="133"/>
      <c r="H30" s="133"/>
      <c r="I30" s="133"/>
      <c r="J30" s="133"/>
      <c r="K30" s="133"/>
      <c r="L30" s="133"/>
      <c r="M30" s="133"/>
      <c r="N30" s="133"/>
      <c r="O30" s="133"/>
      <c r="P30" s="133"/>
      <c r="Q30" s="133"/>
      <c r="R30" s="133"/>
      <c r="S30" s="133"/>
      <c r="T30" s="133"/>
      <c r="U30" s="133"/>
    </row>
    <row r="31" spans="1:21" x14ac:dyDescent="0.25">
      <c r="A31" s="133"/>
      <c r="B31" s="133"/>
      <c r="C31" s="133"/>
      <c r="D31" s="133"/>
      <c r="E31" s="133"/>
      <c r="F31" s="133"/>
      <c r="G31" s="133"/>
      <c r="H31" s="133"/>
      <c r="I31" s="133"/>
      <c r="J31" s="133"/>
      <c r="K31" s="133"/>
      <c r="L31" s="133"/>
      <c r="M31" s="133"/>
      <c r="N31" s="133"/>
      <c r="O31" s="133"/>
      <c r="P31" s="133"/>
      <c r="Q31" s="133"/>
      <c r="R31" s="133"/>
      <c r="S31" s="133"/>
      <c r="T31" s="133"/>
      <c r="U31" s="133"/>
    </row>
    <row r="32" spans="1:21" x14ac:dyDescent="0.25">
      <c r="A32" s="133"/>
      <c r="B32" s="133"/>
      <c r="C32" s="133"/>
      <c r="D32" s="133"/>
      <c r="E32" s="133"/>
      <c r="F32" s="133"/>
      <c r="G32" s="133"/>
      <c r="H32" s="133"/>
      <c r="I32" s="133"/>
      <c r="J32" s="133"/>
      <c r="K32" s="133"/>
      <c r="L32" s="133"/>
      <c r="M32" s="133"/>
      <c r="N32" s="133"/>
      <c r="O32" s="133"/>
      <c r="P32" s="133"/>
      <c r="Q32" s="133"/>
      <c r="R32" s="133"/>
      <c r="S32" s="133"/>
      <c r="T32" s="133"/>
      <c r="U32" s="133"/>
    </row>
    <row r="33" spans="1:21" x14ac:dyDescent="0.25">
      <c r="A33" s="133"/>
      <c r="B33" s="133"/>
      <c r="C33" s="133"/>
      <c r="D33" s="133"/>
      <c r="E33" s="133"/>
      <c r="F33" s="133"/>
      <c r="G33" s="133"/>
      <c r="H33" s="133"/>
      <c r="I33" s="133"/>
      <c r="J33" s="133"/>
      <c r="K33" s="133"/>
      <c r="L33" s="133"/>
      <c r="M33" s="133"/>
      <c r="N33" s="133"/>
      <c r="O33" s="133"/>
      <c r="P33" s="133"/>
      <c r="Q33" s="133"/>
      <c r="R33" s="133"/>
      <c r="S33" s="133"/>
      <c r="T33" s="133"/>
      <c r="U33" s="133"/>
    </row>
    <row r="34" spans="1:21" x14ac:dyDescent="0.25">
      <c r="A34" s="133"/>
      <c r="B34" s="133"/>
      <c r="C34" s="133"/>
      <c r="D34" s="133"/>
      <c r="E34" s="133"/>
      <c r="F34" s="133"/>
      <c r="G34" s="133"/>
      <c r="H34" s="133"/>
      <c r="I34" s="133"/>
      <c r="J34" s="133"/>
      <c r="K34" s="133"/>
      <c r="L34" s="133"/>
      <c r="M34" s="133"/>
      <c r="N34" s="133"/>
      <c r="O34" s="133"/>
      <c r="P34" s="133"/>
      <c r="Q34" s="133"/>
      <c r="R34" s="133"/>
      <c r="S34" s="133"/>
      <c r="T34" s="133"/>
      <c r="U34" s="133"/>
    </row>
    <row r="35" spans="1:21" x14ac:dyDescent="0.25">
      <c r="A35" s="133"/>
      <c r="B35" s="133"/>
      <c r="C35" s="133"/>
      <c r="D35" s="133"/>
      <c r="E35" s="133"/>
      <c r="F35" s="133"/>
      <c r="G35" s="133"/>
      <c r="H35" s="133"/>
      <c r="I35" s="133"/>
      <c r="J35" s="133"/>
      <c r="K35" s="133"/>
      <c r="L35" s="133"/>
      <c r="M35" s="133"/>
      <c r="N35" s="133"/>
      <c r="O35" s="133"/>
      <c r="P35" s="133"/>
      <c r="Q35" s="133"/>
      <c r="R35" s="133"/>
      <c r="S35" s="133"/>
      <c r="T35" s="133"/>
      <c r="U35" s="133"/>
    </row>
    <row r="36" spans="1:21" x14ac:dyDescent="0.25">
      <c r="A36" s="133"/>
      <c r="B36" s="133"/>
      <c r="C36" s="133"/>
      <c r="D36" s="133"/>
      <c r="E36" s="133"/>
      <c r="F36" s="133"/>
      <c r="G36" s="133"/>
      <c r="H36" s="133"/>
      <c r="I36" s="133"/>
      <c r="J36" s="133"/>
      <c r="K36" s="133"/>
      <c r="L36" s="133"/>
      <c r="M36" s="133"/>
      <c r="N36" s="133"/>
      <c r="O36" s="133"/>
      <c r="P36" s="133"/>
      <c r="Q36" s="133"/>
      <c r="R36" s="133"/>
      <c r="S36" s="133"/>
      <c r="T36" s="133"/>
      <c r="U36" s="133"/>
    </row>
    <row r="37" spans="1:21" x14ac:dyDescent="0.25">
      <c r="A37" s="133"/>
      <c r="B37" s="133"/>
      <c r="C37" s="133"/>
      <c r="D37" s="133"/>
      <c r="E37" s="133"/>
      <c r="F37" s="133"/>
      <c r="G37" s="133"/>
      <c r="H37" s="133"/>
      <c r="I37" s="133"/>
      <c r="J37" s="133"/>
      <c r="K37" s="133"/>
      <c r="L37" s="133"/>
      <c r="M37" s="133"/>
      <c r="N37" s="133"/>
      <c r="O37" s="133"/>
      <c r="P37" s="133"/>
      <c r="Q37" s="133"/>
      <c r="R37" s="133"/>
      <c r="S37" s="133"/>
      <c r="T37" s="133"/>
      <c r="U37" s="133"/>
    </row>
    <row r="38" spans="1:21" x14ac:dyDescent="0.25">
      <c r="A38" s="133"/>
      <c r="B38" s="133"/>
      <c r="C38" s="133"/>
      <c r="D38" s="133"/>
      <c r="E38" s="133"/>
      <c r="F38" s="133"/>
      <c r="G38" s="133"/>
      <c r="H38" s="133"/>
      <c r="I38" s="133"/>
      <c r="J38" s="133"/>
      <c r="K38" s="133"/>
      <c r="L38" s="133"/>
      <c r="M38" s="133"/>
      <c r="N38" s="133"/>
      <c r="O38" s="133"/>
      <c r="P38" s="133"/>
      <c r="Q38" s="133"/>
      <c r="R38" s="133"/>
      <c r="S38" s="133"/>
      <c r="T38" s="133"/>
      <c r="U38" s="133"/>
    </row>
    <row r="39" spans="1:21" x14ac:dyDescent="0.25">
      <c r="A39" s="133"/>
      <c r="B39" s="133"/>
      <c r="C39" s="133"/>
      <c r="D39" s="133"/>
      <c r="E39" s="133"/>
      <c r="F39" s="133"/>
      <c r="G39" s="133"/>
      <c r="H39" s="133"/>
      <c r="I39" s="133"/>
      <c r="J39" s="133"/>
      <c r="K39" s="133"/>
      <c r="L39" s="133"/>
      <c r="M39" s="133"/>
      <c r="N39" s="133"/>
      <c r="O39" s="133"/>
      <c r="P39" s="133"/>
      <c r="Q39" s="133"/>
      <c r="R39" s="133"/>
      <c r="S39" s="133"/>
      <c r="T39" s="133"/>
      <c r="U39" s="133"/>
    </row>
    <row r="40" spans="1:21" x14ac:dyDescent="0.25">
      <c r="A40" s="133"/>
      <c r="B40" s="133"/>
      <c r="C40" s="133"/>
      <c r="D40" s="133"/>
      <c r="E40" s="133"/>
      <c r="F40" s="133"/>
      <c r="G40" s="133"/>
      <c r="H40" s="133"/>
      <c r="I40" s="133"/>
      <c r="J40" s="133"/>
      <c r="K40" s="133"/>
      <c r="L40" s="133"/>
      <c r="M40" s="133"/>
      <c r="N40" s="133"/>
      <c r="O40" s="133"/>
      <c r="P40" s="133"/>
      <c r="Q40" s="133"/>
      <c r="R40" s="133"/>
      <c r="S40" s="133"/>
      <c r="T40" s="133"/>
      <c r="U40" s="133"/>
    </row>
    <row r="41" spans="1:21" x14ac:dyDescent="0.25">
      <c r="A41" s="133"/>
      <c r="B41" s="133"/>
      <c r="C41" s="133"/>
      <c r="D41" s="133"/>
      <c r="E41" s="133"/>
      <c r="F41" s="133"/>
      <c r="G41" s="133"/>
      <c r="H41" s="133"/>
      <c r="I41" s="133"/>
      <c r="J41" s="133"/>
      <c r="K41" s="133"/>
      <c r="L41" s="133"/>
      <c r="M41" s="133"/>
      <c r="N41" s="133"/>
      <c r="O41" s="133"/>
      <c r="P41" s="133"/>
      <c r="Q41" s="133"/>
      <c r="R41" s="133"/>
      <c r="S41" s="133"/>
      <c r="T41" s="133"/>
      <c r="U41" s="133"/>
    </row>
    <row r="42" spans="1:21" x14ac:dyDescent="0.25">
      <c r="A42" s="133"/>
      <c r="B42" s="133"/>
      <c r="C42" s="133"/>
      <c r="D42" s="133"/>
      <c r="E42" s="133"/>
      <c r="F42" s="133"/>
      <c r="G42" s="133"/>
      <c r="H42" s="133"/>
      <c r="I42" s="133"/>
      <c r="J42" s="133"/>
      <c r="K42" s="133"/>
      <c r="L42" s="133"/>
      <c r="M42" s="133"/>
      <c r="N42" s="133"/>
      <c r="O42" s="133"/>
      <c r="P42" s="133"/>
      <c r="Q42" s="133"/>
      <c r="R42" s="133"/>
      <c r="S42" s="133"/>
      <c r="T42" s="133"/>
      <c r="U42" s="133"/>
    </row>
    <row r="43" spans="1:21" x14ac:dyDescent="0.25">
      <c r="A43" s="133"/>
      <c r="B43" s="133"/>
      <c r="C43" s="133"/>
      <c r="D43" s="133"/>
      <c r="E43" s="133"/>
      <c r="F43" s="133"/>
      <c r="G43" s="133"/>
      <c r="H43" s="133"/>
      <c r="I43" s="133"/>
      <c r="J43" s="133"/>
      <c r="K43" s="133"/>
      <c r="L43" s="133"/>
      <c r="M43" s="133"/>
      <c r="N43" s="133"/>
      <c r="O43" s="133"/>
      <c r="P43" s="133"/>
      <c r="Q43" s="133"/>
      <c r="R43" s="133"/>
      <c r="S43" s="133"/>
      <c r="T43" s="133"/>
      <c r="U43" s="133"/>
    </row>
    <row r="44" spans="1:21" x14ac:dyDescent="0.25">
      <c r="A44" s="133"/>
      <c r="B44" s="133"/>
      <c r="C44" s="133"/>
      <c r="D44" s="133"/>
      <c r="E44" s="133"/>
      <c r="F44" s="133"/>
      <c r="G44" s="133"/>
      <c r="H44" s="133"/>
      <c r="I44" s="133"/>
      <c r="J44" s="133"/>
      <c r="K44" s="133"/>
      <c r="L44" s="133"/>
      <c r="M44" s="133"/>
      <c r="N44" s="133"/>
      <c r="O44" s="133"/>
      <c r="P44" s="133"/>
      <c r="Q44" s="133"/>
      <c r="R44" s="133"/>
      <c r="S44" s="133"/>
      <c r="T44" s="133"/>
      <c r="U44" s="133"/>
    </row>
    <row r="45" spans="1:21" x14ac:dyDescent="0.25">
      <c r="A45" s="133"/>
      <c r="B45" s="133"/>
      <c r="C45" s="133"/>
      <c r="D45" s="133"/>
      <c r="E45" s="133"/>
      <c r="F45" s="133"/>
      <c r="G45" s="133"/>
      <c r="H45" s="133"/>
      <c r="I45" s="133"/>
      <c r="J45" s="133"/>
      <c r="K45" s="133"/>
      <c r="L45" s="133"/>
      <c r="M45" s="133"/>
      <c r="N45" s="133"/>
      <c r="O45" s="133"/>
      <c r="P45" s="133"/>
      <c r="Q45" s="133"/>
      <c r="R45" s="133"/>
      <c r="S45" s="133"/>
      <c r="T45" s="133"/>
      <c r="U45" s="133"/>
    </row>
    <row r="46" spans="1:21" x14ac:dyDescent="0.25">
      <c r="A46" s="133"/>
      <c r="B46" s="133"/>
      <c r="C46" s="133"/>
      <c r="D46" s="133"/>
      <c r="E46" s="133"/>
      <c r="F46" s="133"/>
      <c r="G46" s="133"/>
      <c r="H46" s="133"/>
      <c r="I46" s="133"/>
      <c r="J46" s="133"/>
      <c r="K46" s="133"/>
      <c r="L46" s="133"/>
      <c r="M46" s="133"/>
      <c r="N46" s="133"/>
      <c r="O46" s="133"/>
      <c r="P46" s="133"/>
      <c r="Q46" s="133"/>
      <c r="R46" s="133"/>
      <c r="S46" s="133"/>
      <c r="T46" s="133"/>
      <c r="U46" s="133"/>
    </row>
    <row r="47" spans="1:21" x14ac:dyDescent="0.25">
      <c r="A47" s="133"/>
      <c r="B47" s="133"/>
      <c r="C47" s="133"/>
      <c r="D47" s="133"/>
      <c r="E47" s="133"/>
      <c r="F47" s="133"/>
      <c r="G47" s="133"/>
      <c r="H47" s="133"/>
      <c r="I47" s="133"/>
      <c r="J47" s="133"/>
      <c r="K47" s="133"/>
      <c r="L47" s="133"/>
      <c r="M47" s="133"/>
      <c r="N47" s="133"/>
      <c r="O47" s="133"/>
      <c r="P47" s="133"/>
      <c r="Q47" s="133"/>
      <c r="R47" s="133"/>
      <c r="S47" s="133"/>
      <c r="T47" s="133"/>
      <c r="U47" s="133"/>
    </row>
    <row r="48" spans="1:21" x14ac:dyDescent="0.25">
      <c r="A48" s="133"/>
      <c r="B48" s="133"/>
      <c r="C48" s="133"/>
      <c r="D48" s="133"/>
      <c r="E48" s="133"/>
      <c r="F48" s="133"/>
      <c r="G48" s="133"/>
      <c r="H48" s="133"/>
      <c r="I48" s="133"/>
      <c r="J48" s="133"/>
      <c r="K48" s="133"/>
      <c r="L48" s="133"/>
      <c r="M48" s="133"/>
      <c r="N48" s="133"/>
      <c r="O48" s="133"/>
      <c r="P48" s="133"/>
      <c r="Q48" s="133"/>
      <c r="R48" s="133"/>
      <c r="S48" s="133"/>
      <c r="T48" s="133"/>
      <c r="U48" s="133"/>
    </row>
    <row r="49" spans="1:21" x14ac:dyDescent="0.25">
      <c r="A49" s="133"/>
      <c r="B49" s="133"/>
      <c r="C49" s="133"/>
      <c r="D49" s="133"/>
      <c r="E49" s="133"/>
      <c r="F49" s="133"/>
      <c r="G49" s="133"/>
      <c r="H49" s="133"/>
      <c r="I49" s="133"/>
      <c r="J49" s="133"/>
      <c r="K49" s="133"/>
      <c r="L49" s="133"/>
      <c r="M49" s="133"/>
      <c r="N49" s="133"/>
      <c r="O49" s="133"/>
      <c r="P49" s="133"/>
      <c r="Q49" s="133"/>
      <c r="R49" s="133"/>
      <c r="S49" s="133"/>
      <c r="T49" s="133"/>
      <c r="U49" s="133"/>
    </row>
    <row r="50" spans="1:21" x14ac:dyDescent="0.25">
      <c r="A50" s="133"/>
      <c r="B50" s="133"/>
      <c r="C50" s="133"/>
      <c r="D50" s="133"/>
      <c r="E50" s="133"/>
      <c r="F50" s="133"/>
      <c r="G50" s="133"/>
      <c r="H50" s="133"/>
      <c r="I50" s="133"/>
      <c r="J50" s="133"/>
      <c r="K50" s="133"/>
      <c r="L50" s="133"/>
      <c r="M50" s="133"/>
      <c r="N50" s="133"/>
      <c r="O50" s="133"/>
      <c r="P50" s="133"/>
      <c r="Q50" s="133"/>
      <c r="R50" s="133"/>
      <c r="S50" s="133"/>
      <c r="T50" s="133"/>
      <c r="U50" s="133"/>
    </row>
    <row r="51" spans="1:21" x14ac:dyDescent="0.25">
      <c r="A51" s="133"/>
      <c r="B51" s="133"/>
      <c r="C51" s="133"/>
      <c r="D51" s="133"/>
      <c r="E51" s="133"/>
      <c r="F51" s="133"/>
      <c r="G51" s="133"/>
      <c r="H51" s="133"/>
      <c r="I51" s="133"/>
      <c r="J51" s="133"/>
      <c r="K51" s="133"/>
      <c r="L51" s="133"/>
      <c r="M51" s="133"/>
      <c r="N51" s="133"/>
      <c r="O51" s="133"/>
      <c r="P51" s="133"/>
      <c r="Q51" s="133"/>
      <c r="R51" s="133"/>
      <c r="S51" s="133"/>
      <c r="T51" s="133"/>
      <c r="U51" s="133"/>
    </row>
    <row r="52" spans="1:21" x14ac:dyDescent="0.25">
      <c r="A52" s="133"/>
      <c r="B52" s="133"/>
      <c r="C52" s="133"/>
      <c r="D52" s="133"/>
      <c r="E52" s="133"/>
      <c r="F52" s="133"/>
      <c r="G52" s="133"/>
      <c r="H52" s="133"/>
      <c r="I52" s="133"/>
      <c r="J52" s="133"/>
      <c r="K52" s="133"/>
      <c r="L52" s="133"/>
      <c r="M52" s="133"/>
      <c r="N52" s="133"/>
      <c r="O52" s="133"/>
      <c r="P52" s="133"/>
      <c r="Q52" s="133"/>
      <c r="R52" s="133"/>
      <c r="S52" s="133"/>
      <c r="T52" s="133"/>
      <c r="U52" s="133"/>
    </row>
    <row r="53" spans="1:21" x14ac:dyDescent="0.25">
      <c r="A53" s="133"/>
      <c r="B53" s="133"/>
      <c r="C53" s="133"/>
      <c r="D53" s="133"/>
      <c r="E53" s="133"/>
      <c r="F53" s="133"/>
      <c r="G53" s="133"/>
      <c r="H53" s="133"/>
      <c r="I53" s="133"/>
      <c r="J53" s="133"/>
      <c r="K53" s="133"/>
      <c r="L53" s="133"/>
      <c r="M53" s="133"/>
      <c r="N53" s="133"/>
      <c r="O53" s="133"/>
      <c r="P53" s="133"/>
      <c r="Q53" s="133"/>
      <c r="R53" s="133"/>
      <c r="S53" s="133"/>
      <c r="T53" s="133"/>
      <c r="U53" s="133"/>
    </row>
    <row r="54" spans="1:21" x14ac:dyDescent="0.25">
      <c r="A54" s="133"/>
      <c r="B54" s="133"/>
      <c r="C54" s="133"/>
      <c r="D54" s="133"/>
      <c r="E54" s="133"/>
      <c r="F54" s="133"/>
      <c r="G54" s="133"/>
      <c r="H54" s="133"/>
      <c r="I54" s="133"/>
      <c r="J54" s="133"/>
      <c r="K54" s="133"/>
      <c r="L54" s="133"/>
      <c r="M54" s="133"/>
      <c r="N54" s="133"/>
      <c r="O54" s="133"/>
      <c r="P54" s="133"/>
      <c r="Q54" s="133"/>
      <c r="R54" s="133"/>
      <c r="S54" s="133"/>
      <c r="T54" s="133"/>
      <c r="U54" s="133"/>
    </row>
    <row r="55" spans="1:21" x14ac:dyDescent="0.25">
      <c r="A55" s="133"/>
      <c r="B55" s="133"/>
      <c r="C55" s="133"/>
      <c r="D55" s="133"/>
      <c r="E55" s="133"/>
      <c r="F55" s="133"/>
      <c r="G55" s="133"/>
      <c r="H55" s="133"/>
      <c r="I55" s="133"/>
      <c r="J55" s="133"/>
      <c r="K55" s="133"/>
      <c r="L55" s="133"/>
      <c r="M55" s="133"/>
      <c r="N55" s="133"/>
      <c r="O55" s="133"/>
      <c r="P55" s="133"/>
      <c r="Q55" s="133"/>
      <c r="R55" s="133"/>
      <c r="S55" s="133"/>
      <c r="T55" s="133"/>
      <c r="U55" s="133"/>
    </row>
    <row r="56" spans="1:21" x14ac:dyDescent="0.25">
      <c r="A56" s="133"/>
      <c r="B56" s="133"/>
      <c r="C56" s="133"/>
      <c r="D56" s="133"/>
      <c r="E56" s="133"/>
      <c r="F56" s="133"/>
      <c r="G56" s="133"/>
      <c r="H56" s="133"/>
      <c r="I56" s="133"/>
      <c r="J56" s="133"/>
      <c r="K56" s="133"/>
      <c r="L56" s="133"/>
      <c r="M56" s="133"/>
      <c r="N56" s="133"/>
      <c r="O56" s="133"/>
      <c r="P56" s="133"/>
      <c r="Q56" s="133"/>
      <c r="R56" s="133"/>
      <c r="S56" s="133"/>
      <c r="T56" s="133"/>
      <c r="U56" s="133"/>
    </row>
    <row r="57" spans="1:21" x14ac:dyDescent="0.25">
      <c r="A57" s="133"/>
      <c r="B57" s="133"/>
      <c r="C57" s="133"/>
      <c r="D57" s="133"/>
      <c r="E57" s="133"/>
      <c r="F57" s="133"/>
      <c r="G57" s="133"/>
      <c r="H57" s="133"/>
      <c r="I57" s="133"/>
      <c r="J57" s="133"/>
      <c r="K57" s="133"/>
      <c r="L57" s="133"/>
      <c r="M57" s="133"/>
      <c r="N57" s="133"/>
      <c r="O57" s="133"/>
      <c r="P57" s="133"/>
      <c r="Q57" s="133"/>
      <c r="R57" s="133"/>
      <c r="S57" s="133"/>
      <c r="T57" s="133"/>
      <c r="U57" s="133"/>
    </row>
    <row r="58" spans="1:21" x14ac:dyDescent="0.25">
      <c r="A58" s="133"/>
      <c r="B58" s="133"/>
      <c r="C58" s="133"/>
      <c r="D58" s="133"/>
      <c r="E58" s="133"/>
      <c r="F58" s="133"/>
      <c r="G58" s="133"/>
      <c r="H58" s="133"/>
      <c r="I58" s="133"/>
      <c r="J58" s="133"/>
      <c r="K58" s="133"/>
      <c r="L58" s="133"/>
      <c r="M58" s="133"/>
      <c r="N58" s="133"/>
      <c r="O58" s="133"/>
      <c r="P58" s="133"/>
      <c r="Q58" s="133"/>
      <c r="R58" s="133"/>
      <c r="S58" s="133"/>
      <c r="T58" s="133"/>
      <c r="U58" s="133"/>
    </row>
    <row r="59" spans="1:21" x14ac:dyDescent="0.25">
      <c r="A59" s="133"/>
      <c r="B59" s="133"/>
      <c r="C59" s="133"/>
      <c r="D59" s="133"/>
      <c r="E59" s="133"/>
      <c r="F59" s="133"/>
      <c r="G59" s="133"/>
      <c r="H59" s="133"/>
      <c r="I59" s="133"/>
      <c r="J59" s="133"/>
      <c r="K59" s="133"/>
      <c r="L59" s="133"/>
      <c r="M59" s="133"/>
      <c r="N59" s="133"/>
      <c r="O59" s="133"/>
      <c r="P59" s="133"/>
      <c r="Q59" s="133"/>
      <c r="R59" s="133"/>
      <c r="S59" s="133"/>
      <c r="T59" s="133"/>
      <c r="U59" s="133"/>
    </row>
    <row r="60" spans="1:21" x14ac:dyDescent="0.25">
      <c r="A60" s="133"/>
      <c r="B60" s="133"/>
      <c r="C60" s="133"/>
      <c r="D60" s="133"/>
      <c r="E60" s="133"/>
      <c r="F60" s="133"/>
      <c r="G60" s="133"/>
      <c r="H60" s="133"/>
      <c r="I60" s="133"/>
      <c r="J60" s="133"/>
      <c r="K60" s="133"/>
      <c r="L60" s="133"/>
      <c r="M60" s="133"/>
      <c r="N60" s="133"/>
      <c r="O60" s="133"/>
      <c r="P60" s="133"/>
      <c r="Q60" s="133"/>
      <c r="R60" s="133"/>
      <c r="S60" s="133"/>
      <c r="T60" s="133"/>
      <c r="U60" s="133"/>
    </row>
    <row r="61" spans="1:21" x14ac:dyDescent="0.25">
      <c r="A61" s="133"/>
      <c r="B61" s="133"/>
      <c r="C61" s="133"/>
      <c r="D61" s="133"/>
      <c r="E61" s="133"/>
      <c r="F61" s="133"/>
      <c r="G61" s="133"/>
      <c r="H61" s="133"/>
      <c r="I61" s="133"/>
      <c r="J61" s="133"/>
      <c r="K61" s="133"/>
      <c r="L61" s="133"/>
      <c r="M61" s="133"/>
      <c r="N61" s="133"/>
      <c r="O61" s="133"/>
      <c r="P61" s="133"/>
      <c r="Q61" s="133"/>
      <c r="R61" s="133"/>
      <c r="S61" s="133"/>
      <c r="T61" s="133"/>
      <c r="U61" s="133"/>
    </row>
    <row r="62" spans="1:21" x14ac:dyDescent="0.25">
      <c r="A62" s="133"/>
      <c r="B62" s="133"/>
      <c r="C62" s="133"/>
      <c r="D62" s="133"/>
      <c r="E62" s="133"/>
      <c r="F62" s="133"/>
      <c r="G62" s="133"/>
      <c r="H62" s="133"/>
      <c r="I62" s="133"/>
      <c r="J62" s="133"/>
      <c r="K62" s="133"/>
      <c r="L62" s="133"/>
      <c r="M62" s="133"/>
      <c r="N62" s="133"/>
      <c r="O62" s="133"/>
      <c r="P62" s="133"/>
      <c r="Q62" s="133"/>
      <c r="R62" s="133"/>
      <c r="S62" s="133"/>
      <c r="T62" s="133"/>
      <c r="U62" s="133"/>
    </row>
    <row r="63" spans="1:21" x14ac:dyDescent="0.25">
      <c r="A63" s="133"/>
      <c r="B63" s="133"/>
      <c r="C63" s="133"/>
      <c r="D63" s="133"/>
      <c r="E63" s="133"/>
      <c r="F63" s="133"/>
      <c r="G63" s="133"/>
      <c r="H63" s="133"/>
      <c r="I63" s="133"/>
      <c r="J63" s="133"/>
      <c r="K63" s="133"/>
      <c r="L63" s="133"/>
      <c r="M63" s="133"/>
      <c r="N63" s="133"/>
      <c r="O63" s="133"/>
      <c r="P63" s="133"/>
      <c r="Q63" s="133"/>
      <c r="R63" s="133"/>
      <c r="S63" s="133"/>
      <c r="T63" s="133"/>
      <c r="U63" s="133"/>
    </row>
    <row r="64" spans="1:21" x14ac:dyDescent="0.25">
      <c r="A64" s="133"/>
      <c r="B64" s="133"/>
      <c r="C64" s="133"/>
      <c r="D64" s="133"/>
      <c r="E64" s="133"/>
      <c r="F64" s="133"/>
      <c r="G64" s="133"/>
      <c r="H64" s="133"/>
      <c r="I64" s="133"/>
      <c r="J64" s="133"/>
      <c r="K64" s="133"/>
      <c r="L64" s="133"/>
      <c r="M64" s="133"/>
      <c r="N64" s="133"/>
      <c r="O64" s="133"/>
      <c r="P64" s="133"/>
      <c r="Q64" s="133"/>
      <c r="R64" s="133"/>
      <c r="S64" s="133"/>
      <c r="T64" s="133"/>
      <c r="U64" s="133"/>
    </row>
    <row r="65" spans="1:21" x14ac:dyDescent="0.25">
      <c r="A65" s="133"/>
      <c r="B65" s="133"/>
      <c r="C65" s="133"/>
      <c r="D65" s="133"/>
      <c r="E65" s="133"/>
      <c r="F65" s="133"/>
      <c r="G65" s="133"/>
      <c r="H65" s="133"/>
      <c r="I65" s="133"/>
      <c r="J65" s="133"/>
      <c r="K65" s="133"/>
      <c r="L65" s="133"/>
      <c r="M65" s="133"/>
      <c r="N65" s="133"/>
      <c r="O65" s="133"/>
      <c r="P65" s="133"/>
      <c r="Q65" s="133"/>
      <c r="R65" s="133"/>
      <c r="S65" s="133"/>
      <c r="T65" s="133"/>
      <c r="U65" s="133"/>
    </row>
    <row r="66" spans="1:21" x14ac:dyDescent="0.25">
      <c r="A66" s="133"/>
      <c r="B66" s="133"/>
      <c r="C66" s="133"/>
      <c r="D66" s="133"/>
      <c r="E66" s="133"/>
      <c r="F66" s="133"/>
      <c r="G66" s="133"/>
      <c r="H66" s="133"/>
      <c r="I66" s="133"/>
      <c r="J66" s="133"/>
      <c r="K66" s="133"/>
      <c r="L66" s="133"/>
      <c r="M66" s="133"/>
      <c r="N66" s="133"/>
      <c r="O66" s="133"/>
      <c r="P66" s="133"/>
      <c r="Q66" s="133"/>
      <c r="R66" s="133"/>
      <c r="S66" s="133"/>
      <c r="T66" s="133"/>
      <c r="U66" s="133"/>
    </row>
    <row r="67" spans="1:21" x14ac:dyDescent="0.25">
      <c r="A67" s="133"/>
      <c r="B67" s="133"/>
      <c r="C67" s="133"/>
      <c r="D67" s="133"/>
      <c r="E67" s="133"/>
      <c r="F67" s="133"/>
      <c r="G67" s="133"/>
      <c r="H67" s="133"/>
      <c r="I67" s="133"/>
      <c r="J67" s="133"/>
      <c r="K67" s="133"/>
      <c r="L67" s="133"/>
      <c r="M67" s="133"/>
      <c r="N67" s="133"/>
      <c r="O67" s="133"/>
      <c r="P67" s="133"/>
      <c r="Q67" s="133"/>
      <c r="R67" s="133"/>
      <c r="S67" s="133"/>
      <c r="T67" s="133"/>
      <c r="U67" s="133"/>
    </row>
    <row r="68" spans="1:21" x14ac:dyDescent="0.25">
      <c r="A68" s="133"/>
      <c r="B68" s="133"/>
      <c r="C68" s="133"/>
      <c r="D68" s="133"/>
      <c r="E68" s="133"/>
      <c r="F68" s="133"/>
      <c r="G68" s="133"/>
      <c r="H68" s="133"/>
      <c r="I68" s="133"/>
      <c r="J68" s="133"/>
      <c r="K68" s="133"/>
      <c r="L68" s="133"/>
      <c r="M68" s="133"/>
      <c r="N68" s="133"/>
      <c r="O68" s="133"/>
      <c r="P68" s="133"/>
      <c r="Q68" s="133"/>
      <c r="R68" s="133"/>
      <c r="S68" s="133"/>
      <c r="T68" s="133"/>
      <c r="U68" s="133"/>
    </row>
    <row r="69" spans="1:21" x14ac:dyDescent="0.25">
      <c r="A69" s="133"/>
      <c r="B69" s="133"/>
      <c r="C69" s="133"/>
      <c r="D69" s="133"/>
      <c r="E69" s="133"/>
      <c r="F69" s="133"/>
      <c r="G69" s="133"/>
      <c r="H69" s="133"/>
      <c r="I69" s="133"/>
      <c r="J69" s="133"/>
      <c r="K69" s="133"/>
      <c r="L69" s="133"/>
      <c r="M69" s="133"/>
      <c r="N69" s="133"/>
      <c r="O69" s="133"/>
      <c r="P69" s="133"/>
      <c r="Q69" s="133"/>
      <c r="R69" s="133"/>
      <c r="S69" s="133"/>
      <c r="T69" s="133"/>
      <c r="U69" s="133"/>
    </row>
    <row r="70" spans="1:21" x14ac:dyDescent="0.25">
      <c r="A70" s="133"/>
      <c r="B70" s="133"/>
      <c r="C70" s="133"/>
      <c r="D70" s="133"/>
      <c r="E70" s="133"/>
      <c r="F70" s="133"/>
      <c r="G70" s="133"/>
      <c r="H70" s="133"/>
      <c r="I70" s="133"/>
      <c r="J70" s="133"/>
      <c r="K70" s="133"/>
      <c r="L70" s="133"/>
      <c r="M70" s="133"/>
      <c r="N70" s="133"/>
      <c r="O70" s="133"/>
      <c r="P70" s="133"/>
      <c r="Q70" s="133"/>
      <c r="R70" s="133"/>
      <c r="S70" s="133"/>
      <c r="T70" s="133"/>
      <c r="U70" s="133"/>
    </row>
    <row r="71" spans="1:21" x14ac:dyDescent="0.25">
      <c r="A71" s="133"/>
      <c r="B71" s="133"/>
      <c r="C71" s="133"/>
      <c r="D71" s="133"/>
      <c r="E71" s="133"/>
      <c r="F71" s="133"/>
      <c r="G71" s="133"/>
      <c r="H71" s="133"/>
      <c r="I71" s="133"/>
      <c r="J71" s="133"/>
      <c r="K71" s="133"/>
      <c r="L71" s="133"/>
      <c r="M71" s="133"/>
      <c r="N71" s="133"/>
      <c r="O71" s="133"/>
      <c r="P71" s="133"/>
      <c r="Q71" s="133"/>
      <c r="R71" s="133"/>
      <c r="S71" s="133"/>
      <c r="T71" s="133"/>
      <c r="U71" s="133"/>
    </row>
    <row r="72" spans="1:21" x14ac:dyDescent="0.25">
      <c r="A72" s="133"/>
      <c r="B72" s="133"/>
      <c r="C72" s="133"/>
      <c r="D72" s="133"/>
      <c r="E72" s="133"/>
      <c r="F72" s="133"/>
      <c r="G72" s="133"/>
      <c r="H72" s="133"/>
      <c r="I72" s="133"/>
      <c r="J72" s="133"/>
      <c r="K72" s="133"/>
      <c r="L72" s="133"/>
      <c r="M72" s="133"/>
      <c r="N72" s="133"/>
      <c r="O72" s="133"/>
      <c r="P72" s="133"/>
      <c r="Q72" s="133"/>
      <c r="R72" s="133"/>
      <c r="S72" s="133"/>
      <c r="T72" s="133"/>
      <c r="U72" s="133"/>
    </row>
    <row r="73" spans="1:21" x14ac:dyDescent="0.25">
      <c r="A73" s="133"/>
      <c r="B73" s="133"/>
      <c r="C73" s="133"/>
      <c r="D73" s="133"/>
      <c r="E73" s="133"/>
      <c r="F73" s="133"/>
      <c r="G73" s="133"/>
      <c r="H73" s="133"/>
      <c r="I73" s="133"/>
      <c r="J73" s="133"/>
      <c r="K73" s="133"/>
      <c r="L73" s="133"/>
      <c r="M73" s="133"/>
      <c r="N73" s="133"/>
      <c r="O73" s="133"/>
      <c r="P73" s="133"/>
      <c r="Q73" s="133"/>
      <c r="R73" s="133"/>
      <c r="S73" s="133"/>
      <c r="T73" s="133"/>
      <c r="U73" s="133"/>
    </row>
    <row r="74" spans="1:21" x14ac:dyDescent="0.25">
      <c r="A74" s="133"/>
      <c r="B74" s="133"/>
      <c r="C74" s="133"/>
      <c r="D74" s="133"/>
      <c r="E74" s="133"/>
      <c r="F74" s="133"/>
      <c r="G74" s="133"/>
      <c r="H74" s="133"/>
      <c r="I74" s="133"/>
      <c r="J74" s="133"/>
      <c r="K74" s="133"/>
      <c r="L74" s="133"/>
      <c r="M74" s="133"/>
      <c r="N74" s="133"/>
      <c r="O74" s="133"/>
      <c r="P74" s="133"/>
      <c r="Q74" s="133"/>
      <c r="R74" s="133"/>
      <c r="S74" s="133"/>
      <c r="T74" s="133"/>
      <c r="U74" s="133"/>
    </row>
    <row r="75" spans="1:21" x14ac:dyDescent="0.25">
      <c r="A75" s="133"/>
      <c r="B75" s="133"/>
      <c r="C75" s="133"/>
      <c r="D75" s="133"/>
      <c r="E75" s="133"/>
      <c r="F75" s="133"/>
      <c r="G75" s="133"/>
      <c r="H75" s="133"/>
      <c r="I75" s="133"/>
      <c r="J75" s="133"/>
      <c r="K75" s="133"/>
      <c r="L75" s="133"/>
      <c r="M75" s="133"/>
      <c r="N75" s="133"/>
      <c r="O75" s="133"/>
      <c r="P75" s="133"/>
      <c r="Q75" s="133"/>
      <c r="R75" s="133"/>
      <c r="S75" s="133"/>
      <c r="T75" s="133"/>
      <c r="U75" s="133"/>
    </row>
    <row r="76" spans="1:21" x14ac:dyDescent="0.25">
      <c r="A76" s="133"/>
      <c r="B76" s="133"/>
      <c r="C76" s="133"/>
      <c r="D76" s="133"/>
      <c r="E76" s="133"/>
      <c r="F76" s="133"/>
      <c r="G76" s="133"/>
      <c r="H76" s="133"/>
      <c r="I76" s="133"/>
      <c r="J76" s="133"/>
      <c r="K76" s="133"/>
      <c r="L76" s="133"/>
      <c r="M76" s="133"/>
      <c r="N76" s="133"/>
      <c r="O76" s="133"/>
      <c r="P76" s="133"/>
      <c r="Q76" s="133"/>
      <c r="R76" s="133"/>
      <c r="S76" s="133"/>
      <c r="T76" s="133"/>
      <c r="U76" s="133"/>
    </row>
    <row r="77" spans="1:21" x14ac:dyDescent="0.25">
      <c r="A77" s="133"/>
      <c r="B77" s="133"/>
      <c r="C77" s="133"/>
      <c r="D77" s="133"/>
      <c r="E77" s="133"/>
      <c r="F77" s="133"/>
      <c r="G77" s="133"/>
      <c r="H77" s="133"/>
      <c r="I77" s="133"/>
      <c r="J77" s="133"/>
      <c r="K77" s="133"/>
      <c r="L77" s="133"/>
      <c r="M77" s="133"/>
      <c r="N77" s="133"/>
      <c r="O77" s="133"/>
      <c r="P77" s="133"/>
      <c r="Q77" s="133"/>
      <c r="R77" s="133"/>
      <c r="S77" s="133"/>
      <c r="T77" s="133"/>
      <c r="U77" s="133"/>
    </row>
    <row r="78" spans="1:21" x14ac:dyDescent="0.25">
      <c r="A78" s="133"/>
      <c r="B78" s="133"/>
      <c r="C78" s="133"/>
      <c r="D78" s="133"/>
      <c r="E78" s="133"/>
      <c r="F78" s="133"/>
      <c r="G78" s="133"/>
      <c r="H78" s="133"/>
      <c r="I78" s="133"/>
      <c r="J78" s="133"/>
      <c r="K78" s="133"/>
      <c r="L78" s="133"/>
      <c r="M78" s="133"/>
      <c r="N78" s="133"/>
      <c r="O78" s="133"/>
      <c r="P78" s="133"/>
      <c r="Q78" s="133"/>
      <c r="R78" s="133"/>
      <c r="S78" s="133"/>
      <c r="T78" s="133"/>
      <c r="U78" s="133"/>
    </row>
    <row r="79" spans="1:21" x14ac:dyDescent="0.25">
      <c r="A79" s="133"/>
      <c r="B79" s="133"/>
      <c r="C79" s="133"/>
      <c r="D79" s="133"/>
      <c r="E79" s="133"/>
      <c r="F79" s="133"/>
      <c r="G79" s="133"/>
      <c r="H79" s="133"/>
      <c r="I79" s="133"/>
      <c r="J79" s="133"/>
      <c r="K79" s="133"/>
      <c r="L79" s="133"/>
      <c r="M79" s="133"/>
      <c r="N79" s="133"/>
      <c r="O79" s="133"/>
      <c r="P79" s="133"/>
      <c r="Q79" s="133"/>
      <c r="R79" s="133"/>
      <c r="S79" s="133"/>
      <c r="T79" s="133"/>
      <c r="U79" s="133"/>
    </row>
    <row r="80" spans="1:21" x14ac:dyDescent="0.25">
      <c r="A80" s="133"/>
      <c r="B80" s="133"/>
      <c r="C80" s="133"/>
      <c r="D80" s="133"/>
      <c r="E80" s="133"/>
      <c r="F80" s="133"/>
      <c r="G80" s="133"/>
      <c r="H80" s="133"/>
      <c r="I80" s="133"/>
      <c r="J80" s="133"/>
      <c r="K80" s="133"/>
      <c r="L80" s="133"/>
      <c r="M80" s="133"/>
      <c r="N80" s="133"/>
      <c r="O80" s="133"/>
      <c r="P80" s="133"/>
      <c r="Q80" s="133"/>
      <c r="R80" s="133"/>
      <c r="S80" s="133"/>
      <c r="T80" s="133"/>
      <c r="U80" s="133"/>
    </row>
    <row r="81" spans="1:21" x14ac:dyDescent="0.25">
      <c r="A81" s="133"/>
      <c r="B81" s="133"/>
      <c r="C81" s="133"/>
      <c r="D81" s="133"/>
      <c r="E81" s="133"/>
      <c r="F81" s="133"/>
      <c r="G81" s="133"/>
      <c r="H81" s="133"/>
      <c r="I81" s="133"/>
      <c r="J81" s="133"/>
      <c r="K81" s="133"/>
      <c r="L81" s="133"/>
      <c r="M81" s="133"/>
      <c r="N81" s="133"/>
      <c r="O81" s="133"/>
      <c r="P81" s="133"/>
      <c r="Q81" s="133"/>
      <c r="R81" s="133"/>
      <c r="S81" s="133"/>
      <c r="T81" s="133"/>
      <c r="U81" s="133"/>
    </row>
    <row r="82" spans="1:21" x14ac:dyDescent="0.25">
      <c r="A82" s="133"/>
      <c r="B82" s="133"/>
      <c r="C82" s="133"/>
      <c r="D82" s="133"/>
      <c r="E82" s="133"/>
      <c r="F82" s="133"/>
      <c r="G82" s="133"/>
      <c r="H82" s="133"/>
      <c r="I82" s="133"/>
      <c r="J82" s="133"/>
      <c r="K82" s="133"/>
      <c r="L82" s="133"/>
      <c r="M82" s="133"/>
      <c r="N82" s="133"/>
      <c r="O82" s="133"/>
      <c r="P82" s="133"/>
      <c r="Q82" s="133"/>
      <c r="R82" s="133"/>
      <c r="S82" s="133"/>
      <c r="T82" s="133"/>
      <c r="U82" s="133"/>
    </row>
    <row r="83" spans="1:21" x14ac:dyDescent="0.25">
      <c r="A83" s="133"/>
      <c r="B83" s="133"/>
      <c r="C83" s="133"/>
      <c r="D83" s="133"/>
      <c r="E83" s="133"/>
      <c r="F83" s="133"/>
      <c r="G83" s="133"/>
      <c r="H83" s="133"/>
      <c r="I83" s="133"/>
      <c r="J83" s="133"/>
      <c r="K83" s="133"/>
      <c r="L83" s="133"/>
      <c r="M83" s="133"/>
      <c r="N83" s="133"/>
      <c r="O83" s="133"/>
      <c r="P83" s="133"/>
      <c r="Q83" s="133"/>
      <c r="R83" s="133"/>
      <c r="S83" s="133"/>
      <c r="T83" s="133"/>
      <c r="U83" s="133"/>
    </row>
    <row r="84" spans="1:21" x14ac:dyDescent="0.25">
      <c r="A84" s="133"/>
      <c r="B84" s="133"/>
      <c r="C84" s="133"/>
      <c r="D84" s="133"/>
      <c r="E84" s="133"/>
      <c r="F84" s="133"/>
      <c r="G84" s="133"/>
      <c r="H84" s="133"/>
      <c r="I84" s="133"/>
      <c r="J84" s="133"/>
      <c r="K84" s="133"/>
      <c r="L84" s="133"/>
      <c r="M84" s="133"/>
      <c r="N84" s="133"/>
      <c r="O84" s="133"/>
      <c r="P84" s="133"/>
      <c r="Q84" s="133"/>
      <c r="R84" s="133"/>
      <c r="S84" s="133"/>
      <c r="T84" s="133"/>
      <c r="U84" s="133"/>
    </row>
    <row r="85" spans="1:21" x14ac:dyDescent="0.25">
      <c r="A85" s="133"/>
      <c r="B85" s="133"/>
      <c r="C85" s="133"/>
      <c r="D85" s="133"/>
      <c r="E85" s="133"/>
      <c r="F85" s="133"/>
      <c r="G85" s="133"/>
      <c r="H85" s="133"/>
      <c r="I85" s="133"/>
      <c r="J85" s="133"/>
      <c r="K85" s="133"/>
      <c r="L85" s="133"/>
      <c r="M85" s="133"/>
      <c r="N85" s="133"/>
      <c r="O85" s="133"/>
      <c r="P85" s="133"/>
      <c r="Q85" s="133"/>
      <c r="R85" s="133"/>
      <c r="S85" s="133"/>
      <c r="T85" s="133"/>
      <c r="U85" s="133"/>
    </row>
    <row r="86" spans="1:21" x14ac:dyDescent="0.25">
      <c r="A86" s="133"/>
      <c r="B86" s="133"/>
      <c r="C86" s="133"/>
      <c r="D86" s="133"/>
      <c r="E86" s="133"/>
      <c r="F86" s="133"/>
      <c r="G86" s="133"/>
      <c r="H86" s="133"/>
      <c r="I86" s="133"/>
      <c r="J86" s="133"/>
      <c r="K86" s="133"/>
      <c r="L86" s="133"/>
      <c r="M86" s="133"/>
      <c r="N86" s="133"/>
      <c r="O86" s="133"/>
      <c r="P86" s="133"/>
      <c r="Q86" s="133"/>
      <c r="R86" s="133"/>
      <c r="S86" s="133"/>
      <c r="T86" s="133"/>
      <c r="U86" s="133"/>
    </row>
    <row r="87" spans="1:21" x14ac:dyDescent="0.25">
      <c r="A87" s="133"/>
      <c r="B87" s="133"/>
      <c r="C87" s="133"/>
      <c r="D87" s="133"/>
      <c r="E87" s="133"/>
      <c r="F87" s="133"/>
      <c r="G87" s="133"/>
      <c r="H87" s="133"/>
      <c r="I87" s="133"/>
      <c r="J87" s="133"/>
      <c r="K87" s="133"/>
      <c r="L87" s="133"/>
      <c r="M87" s="133"/>
      <c r="N87" s="133"/>
      <c r="O87" s="133"/>
      <c r="P87" s="133"/>
      <c r="Q87" s="133"/>
      <c r="R87" s="133"/>
      <c r="S87" s="133"/>
      <c r="T87" s="133"/>
      <c r="U87" s="133"/>
    </row>
    <row r="88" spans="1:21" x14ac:dyDescent="0.25">
      <c r="A88" s="133"/>
      <c r="B88" s="133"/>
      <c r="C88" s="133"/>
      <c r="D88" s="133"/>
      <c r="E88" s="133"/>
      <c r="F88" s="133"/>
      <c r="G88" s="133"/>
      <c r="H88" s="133"/>
      <c r="I88" s="133"/>
      <c r="J88" s="133"/>
      <c r="K88" s="133"/>
      <c r="L88" s="133"/>
      <c r="M88" s="133"/>
      <c r="N88" s="133"/>
      <c r="O88" s="133"/>
      <c r="P88" s="133"/>
      <c r="Q88" s="133"/>
      <c r="R88" s="133"/>
      <c r="S88" s="133"/>
      <c r="T88" s="133"/>
      <c r="U88" s="133"/>
    </row>
    <row r="89" spans="1:21" x14ac:dyDescent="0.25">
      <c r="A89" s="133"/>
      <c r="B89" s="133"/>
      <c r="C89" s="133"/>
      <c r="D89" s="133"/>
      <c r="E89" s="133"/>
      <c r="F89" s="133"/>
      <c r="G89" s="133"/>
      <c r="H89" s="133"/>
      <c r="I89" s="133"/>
      <c r="J89" s="133"/>
      <c r="K89" s="133"/>
      <c r="L89" s="133"/>
      <c r="M89" s="133"/>
      <c r="N89" s="133"/>
      <c r="O89" s="133"/>
      <c r="P89" s="133"/>
      <c r="Q89" s="133"/>
      <c r="R89" s="133"/>
      <c r="S89" s="133"/>
      <c r="T89" s="133"/>
      <c r="U89" s="133"/>
    </row>
    <row r="90" spans="1:21" x14ac:dyDescent="0.25">
      <c r="A90" s="133"/>
      <c r="B90" s="133"/>
      <c r="C90" s="133"/>
      <c r="D90" s="133"/>
      <c r="E90" s="133"/>
      <c r="F90" s="133"/>
      <c r="G90" s="133"/>
      <c r="H90" s="133"/>
      <c r="I90" s="133"/>
      <c r="J90" s="133"/>
      <c r="K90" s="133"/>
      <c r="L90" s="133"/>
      <c r="M90" s="133"/>
      <c r="N90" s="133"/>
      <c r="O90" s="133"/>
      <c r="P90" s="133"/>
      <c r="Q90" s="133"/>
      <c r="R90" s="133"/>
      <c r="S90" s="133"/>
      <c r="T90" s="133"/>
      <c r="U90" s="133"/>
    </row>
    <row r="91" spans="1:21" x14ac:dyDescent="0.25">
      <c r="A91" s="133"/>
      <c r="B91" s="133"/>
      <c r="C91" s="133"/>
      <c r="D91" s="133"/>
      <c r="E91" s="133"/>
      <c r="F91" s="133"/>
      <c r="G91" s="133"/>
      <c r="H91" s="133"/>
      <c r="I91" s="133"/>
      <c r="J91" s="133"/>
      <c r="K91" s="133"/>
      <c r="L91" s="133"/>
      <c r="M91" s="133"/>
      <c r="N91" s="133"/>
      <c r="O91" s="133"/>
      <c r="P91" s="133"/>
      <c r="Q91" s="133"/>
      <c r="R91" s="133"/>
      <c r="S91" s="133"/>
      <c r="T91" s="133"/>
      <c r="U91" s="133"/>
    </row>
    <row r="92" spans="1:21" x14ac:dyDescent="0.25">
      <c r="A92" s="133"/>
      <c r="B92" s="133"/>
      <c r="C92" s="133"/>
      <c r="D92" s="133"/>
      <c r="E92" s="133"/>
      <c r="F92" s="133"/>
      <c r="G92" s="133"/>
      <c r="H92" s="133"/>
      <c r="I92" s="133"/>
      <c r="J92" s="133"/>
      <c r="K92" s="133"/>
      <c r="L92" s="133"/>
      <c r="M92" s="133"/>
      <c r="N92" s="133"/>
      <c r="O92" s="133"/>
      <c r="P92" s="133"/>
      <c r="Q92" s="133"/>
      <c r="R92" s="133"/>
      <c r="S92" s="133"/>
      <c r="T92" s="133"/>
      <c r="U92" s="133"/>
    </row>
    <row r="93" spans="1:21" x14ac:dyDescent="0.25">
      <c r="A93" s="133"/>
      <c r="B93" s="133"/>
      <c r="C93" s="133"/>
      <c r="D93" s="133"/>
      <c r="E93" s="133"/>
      <c r="F93" s="133"/>
      <c r="G93" s="133"/>
      <c r="H93" s="133"/>
      <c r="I93" s="133"/>
      <c r="J93" s="133"/>
      <c r="K93" s="133"/>
      <c r="L93" s="133"/>
      <c r="M93" s="133"/>
      <c r="N93" s="133"/>
      <c r="O93" s="133"/>
      <c r="P93" s="133"/>
      <c r="Q93" s="133"/>
      <c r="R93" s="133"/>
      <c r="S93" s="133"/>
      <c r="T93" s="133"/>
      <c r="U93" s="133"/>
    </row>
    <row r="94" spans="1:21" x14ac:dyDescent="0.25">
      <c r="A94" s="133"/>
      <c r="B94" s="133"/>
      <c r="C94" s="133"/>
      <c r="D94" s="133"/>
      <c r="E94" s="133"/>
      <c r="F94" s="133"/>
      <c r="G94" s="133"/>
      <c r="H94" s="133"/>
      <c r="I94" s="133"/>
      <c r="J94" s="133"/>
      <c r="K94" s="133"/>
      <c r="L94" s="133"/>
      <c r="M94" s="133"/>
      <c r="N94" s="133"/>
      <c r="O94" s="133"/>
      <c r="P94" s="133"/>
      <c r="Q94" s="133"/>
      <c r="R94" s="133"/>
      <c r="S94" s="133"/>
      <c r="T94" s="133"/>
      <c r="U94" s="133"/>
    </row>
    <row r="95" spans="1:21" x14ac:dyDescent="0.25">
      <c r="A95" s="133"/>
      <c r="B95" s="133"/>
      <c r="C95" s="133"/>
      <c r="D95" s="133"/>
      <c r="E95" s="133"/>
      <c r="F95" s="133"/>
      <c r="G95" s="133"/>
      <c r="H95" s="133"/>
      <c r="I95" s="133"/>
      <c r="J95" s="133"/>
      <c r="K95" s="133"/>
      <c r="L95" s="133"/>
      <c r="M95" s="133"/>
      <c r="N95" s="133"/>
      <c r="O95" s="133"/>
      <c r="P95" s="133"/>
      <c r="Q95" s="133"/>
      <c r="R95" s="133"/>
      <c r="S95" s="133"/>
      <c r="T95" s="133"/>
      <c r="U95" s="133"/>
    </row>
    <row r="96" spans="1:21" x14ac:dyDescent="0.25">
      <c r="A96" s="133"/>
      <c r="B96" s="133"/>
      <c r="C96" s="133"/>
      <c r="D96" s="133"/>
      <c r="E96" s="133"/>
      <c r="F96" s="133"/>
      <c r="G96" s="133"/>
      <c r="H96" s="133"/>
      <c r="I96" s="133"/>
      <c r="J96" s="133"/>
      <c r="K96" s="133"/>
      <c r="L96" s="133"/>
      <c r="M96" s="133"/>
      <c r="N96" s="133"/>
      <c r="O96" s="133"/>
      <c r="P96" s="133"/>
      <c r="Q96" s="133"/>
      <c r="R96" s="133"/>
      <c r="S96" s="133"/>
      <c r="T96" s="133"/>
      <c r="U96" s="133"/>
    </row>
    <row r="97" spans="1:21" x14ac:dyDescent="0.25">
      <c r="A97" s="133"/>
      <c r="B97" s="133"/>
      <c r="C97" s="133"/>
      <c r="D97" s="133"/>
      <c r="E97" s="133"/>
      <c r="F97" s="133"/>
      <c r="G97" s="133"/>
      <c r="H97" s="133"/>
      <c r="I97" s="133"/>
      <c r="J97" s="133"/>
      <c r="K97" s="133"/>
      <c r="L97" s="133"/>
      <c r="M97" s="133"/>
      <c r="N97" s="133"/>
      <c r="O97" s="133"/>
      <c r="P97" s="133"/>
      <c r="Q97" s="133"/>
      <c r="R97" s="133"/>
      <c r="S97" s="133"/>
      <c r="T97" s="133"/>
      <c r="U97" s="133"/>
    </row>
    <row r="98" spans="1:21" x14ac:dyDescent="0.25">
      <c r="A98" s="133"/>
      <c r="B98" s="133"/>
      <c r="C98" s="133"/>
      <c r="D98" s="133"/>
      <c r="E98" s="133"/>
      <c r="F98" s="133"/>
      <c r="G98" s="133"/>
      <c r="H98" s="133"/>
      <c r="I98" s="133"/>
      <c r="J98" s="133"/>
      <c r="K98" s="133"/>
      <c r="L98" s="133"/>
      <c r="M98" s="133"/>
      <c r="N98" s="133"/>
      <c r="O98" s="133"/>
      <c r="P98" s="133"/>
      <c r="Q98" s="133"/>
      <c r="R98" s="133"/>
      <c r="S98" s="133"/>
      <c r="T98" s="133"/>
      <c r="U98" s="133"/>
    </row>
    <row r="99" spans="1:21" x14ac:dyDescent="0.25">
      <c r="A99" s="133"/>
      <c r="B99" s="133"/>
      <c r="C99" s="133"/>
      <c r="D99" s="133"/>
      <c r="E99" s="133"/>
      <c r="F99" s="133"/>
      <c r="G99" s="133"/>
      <c r="H99" s="133"/>
      <c r="I99" s="133"/>
      <c r="J99" s="133"/>
      <c r="K99" s="133"/>
      <c r="L99" s="133"/>
      <c r="M99" s="133"/>
      <c r="N99" s="133"/>
      <c r="O99" s="133"/>
      <c r="P99" s="133"/>
      <c r="Q99" s="133"/>
      <c r="R99" s="133"/>
      <c r="S99" s="133"/>
      <c r="T99" s="133"/>
      <c r="U99" s="133"/>
    </row>
    <row r="100" spans="1:21" x14ac:dyDescent="0.25">
      <c r="A100" s="133"/>
      <c r="B100" s="133"/>
      <c r="C100" s="133"/>
      <c r="D100" s="133"/>
      <c r="E100" s="133"/>
      <c r="F100" s="133"/>
      <c r="G100" s="133"/>
      <c r="H100" s="133"/>
      <c r="I100" s="133"/>
      <c r="J100" s="133"/>
      <c r="K100" s="133"/>
      <c r="L100" s="133"/>
      <c r="M100" s="133"/>
      <c r="N100" s="133"/>
      <c r="O100" s="133"/>
      <c r="P100" s="133"/>
      <c r="Q100" s="133"/>
      <c r="R100" s="133"/>
      <c r="S100" s="133"/>
      <c r="T100" s="133"/>
      <c r="U100" s="133"/>
    </row>
    <row r="101" spans="1:21" x14ac:dyDescent="0.25">
      <c r="A101" s="133"/>
      <c r="B101" s="133"/>
      <c r="C101" s="133"/>
      <c r="D101" s="133"/>
      <c r="E101" s="133"/>
      <c r="F101" s="133"/>
      <c r="G101" s="133"/>
      <c r="H101" s="133"/>
      <c r="I101" s="133"/>
      <c r="J101" s="133"/>
      <c r="K101" s="133"/>
      <c r="L101" s="133"/>
      <c r="M101" s="133"/>
      <c r="N101" s="133"/>
      <c r="O101" s="133"/>
      <c r="P101" s="133"/>
      <c r="Q101" s="133"/>
      <c r="R101" s="133"/>
      <c r="S101" s="133"/>
      <c r="T101" s="133"/>
      <c r="U101" s="133"/>
    </row>
    <row r="102" spans="1:21" x14ac:dyDescent="0.25">
      <c r="A102" s="133"/>
      <c r="B102" s="133"/>
      <c r="C102" s="133"/>
      <c r="D102" s="133"/>
      <c r="E102" s="133"/>
      <c r="F102" s="133"/>
      <c r="G102" s="133"/>
      <c r="H102" s="133"/>
      <c r="I102" s="133"/>
      <c r="J102" s="133"/>
      <c r="K102" s="133"/>
      <c r="L102" s="133"/>
      <c r="M102" s="133"/>
      <c r="N102" s="133"/>
      <c r="O102" s="133"/>
      <c r="P102" s="133"/>
      <c r="Q102" s="133"/>
      <c r="R102" s="133"/>
      <c r="S102" s="133"/>
      <c r="T102" s="133"/>
      <c r="U102" s="133"/>
    </row>
    <row r="103" spans="1:21" x14ac:dyDescent="0.25">
      <c r="A103" s="133"/>
      <c r="B103" s="133"/>
      <c r="C103" s="133"/>
      <c r="D103" s="133"/>
      <c r="E103" s="133"/>
      <c r="F103" s="133"/>
      <c r="G103" s="133"/>
      <c r="H103" s="133"/>
      <c r="I103" s="133"/>
      <c r="J103" s="133"/>
      <c r="K103" s="133"/>
      <c r="L103" s="133"/>
      <c r="M103" s="133"/>
      <c r="N103" s="133"/>
      <c r="O103" s="133"/>
      <c r="P103" s="133"/>
      <c r="Q103" s="133"/>
      <c r="R103" s="133"/>
      <c r="S103" s="133"/>
      <c r="T103" s="133"/>
      <c r="U103" s="133"/>
    </row>
    <row r="104" spans="1:21" x14ac:dyDescent="0.25">
      <c r="A104" s="133"/>
      <c r="B104" s="133"/>
      <c r="C104" s="133"/>
      <c r="D104" s="133"/>
      <c r="E104" s="133"/>
      <c r="F104" s="133"/>
      <c r="G104" s="133"/>
      <c r="H104" s="133"/>
      <c r="I104" s="133"/>
      <c r="J104" s="133"/>
      <c r="K104" s="133"/>
      <c r="L104" s="133"/>
      <c r="M104" s="133"/>
      <c r="N104" s="133"/>
      <c r="O104" s="133"/>
      <c r="P104" s="133"/>
      <c r="Q104" s="133"/>
      <c r="R104" s="133"/>
      <c r="S104" s="133"/>
      <c r="T104" s="133"/>
      <c r="U104" s="133"/>
    </row>
    <row r="105" spans="1:21" x14ac:dyDescent="0.25">
      <c r="A105" s="133"/>
      <c r="B105" s="133"/>
      <c r="C105" s="133"/>
      <c r="D105" s="133"/>
      <c r="E105" s="133"/>
      <c r="F105" s="133"/>
      <c r="G105" s="133"/>
      <c r="H105" s="133"/>
      <c r="I105" s="133"/>
      <c r="J105" s="133"/>
      <c r="K105" s="133"/>
      <c r="L105" s="133"/>
      <c r="M105" s="133"/>
      <c r="N105" s="133"/>
      <c r="O105" s="133"/>
      <c r="P105" s="133"/>
      <c r="Q105" s="133"/>
      <c r="R105" s="133"/>
      <c r="S105" s="133"/>
      <c r="T105" s="133"/>
      <c r="U105" s="133"/>
    </row>
    <row r="106" spans="1:21" x14ac:dyDescent="0.25">
      <c r="A106" s="133"/>
      <c r="B106" s="133"/>
      <c r="C106" s="133"/>
      <c r="D106" s="133"/>
      <c r="E106" s="133"/>
      <c r="F106" s="133"/>
      <c r="G106" s="133"/>
      <c r="H106" s="133"/>
      <c r="I106" s="133"/>
      <c r="J106" s="133"/>
      <c r="K106" s="133"/>
      <c r="L106" s="133"/>
      <c r="M106" s="133"/>
      <c r="N106" s="133"/>
      <c r="O106" s="133"/>
      <c r="P106" s="133"/>
      <c r="Q106" s="133"/>
      <c r="R106" s="133"/>
      <c r="S106" s="133"/>
      <c r="T106" s="133"/>
      <c r="U106" s="133"/>
    </row>
    <row r="107" spans="1:21" x14ac:dyDescent="0.25">
      <c r="A107" s="133"/>
      <c r="B107" s="133"/>
      <c r="C107" s="133"/>
      <c r="D107" s="133"/>
      <c r="E107" s="133"/>
      <c r="F107" s="133"/>
      <c r="G107" s="133"/>
      <c r="H107" s="133"/>
      <c r="I107" s="133"/>
      <c r="J107" s="133"/>
      <c r="K107" s="133"/>
      <c r="L107" s="133"/>
      <c r="M107" s="133"/>
      <c r="N107" s="133"/>
      <c r="O107" s="133"/>
      <c r="P107" s="133"/>
      <c r="Q107" s="133"/>
      <c r="R107" s="133"/>
      <c r="S107" s="133"/>
      <c r="T107" s="133"/>
      <c r="U107" s="133"/>
    </row>
    <row r="108" spans="1:21" x14ac:dyDescent="0.25">
      <c r="A108" s="133"/>
      <c r="B108" s="133"/>
      <c r="C108" s="133"/>
      <c r="D108" s="133"/>
      <c r="E108" s="133"/>
      <c r="F108" s="133"/>
      <c r="G108" s="133"/>
      <c r="H108" s="133"/>
      <c r="I108" s="133"/>
      <c r="J108" s="133"/>
      <c r="K108" s="133"/>
      <c r="L108" s="133"/>
      <c r="M108" s="133"/>
      <c r="N108" s="133"/>
      <c r="O108" s="133"/>
      <c r="P108" s="133"/>
      <c r="Q108" s="133"/>
      <c r="R108" s="133"/>
      <c r="S108" s="133"/>
      <c r="T108" s="133"/>
      <c r="U108" s="133"/>
    </row>
    <row r="109" spans="1:21" x14ac:dyDescent="0.25">
      <c r="A109" s="133"/>
      <c r="B109" s="133"/>
      <c r="C109" s="133"/>
      <c r="D109" s="133"/>
      <c r="E109" s="133"/>
      <c r="F109" s="133"/>
      <c r="G109" s="133"/>
      <c r="H109" s="133"/>
      <c r="I109" s="133"/>
      <c r="J109" s="133"/>
      <c r="K109" s="133"/>
      <c r="L109" s="133"/>
      <c r="M109" s="133"/>
      <c r="N109" s="133"/>
      <c r="O109" s="133"/>
      <c r="P109" s="133"/>
      <c r="Q109" s="133"/>
      <c r="R109" s="133"/>
      <c r="S109" s="133"/>
      <c r="T109" s="133"/>
      <c r="U109" s="133"/>
    </row>
    <row r="110" spans="1:21" x14ac:dyDescent="0.25">
      <c r="A110" s="133"/>
      <c r="B110" s="133"/>
      <c r="C110" s="133"/>
      <c r="D110" s="133"/>
      <c r="E110" s="133"/>
      <c r="F110" s="133"/>
      <c r="G110" s="133"/>
      <c r="H110" s="133"/>
      <c r="I110" s="133"/>
      <c r="J110" s="133"/>
      <c r="K110" s="133"/>
      <c r="L110" s="133"/>
      <c r="M110" s="133"/>
      <c r="N110" s="133"/>
      <c r="O110" s="133"/>
      <c r="P110" s="133"/>
      <c r="Q110" s="133"/>
      <c r="R110" s="133"/>
      <c r="S110" s="133"/>
      <c r="T110" s="133"/>
      <c r="U110" s="133"/>
    </row>
    <row r="111" spans="1:21" x14ac:dyDescent="0.25">
      <c r="A111" s="133"/>
      <c r="B111" s="133"/>
      <c r="C111" s="133"/>
      <c r="D111" s="133"/>
      <c r="E111" s="133"/>
      <c r="F111" s="133"/>
      <c r="G111" s="133"/>
      <c r="H111" s="133"/>
      <c r="I111" s="133"/>
      <c r="J111" s="133"/>
      <c r="K111" s="133"/>
      <c r="L111" s="133"/>
      <c r="M111" s="133"/>
      <c r="N111" s="133"/>
      <c r="O111" s="133"/>
      <c r="P111" s="133"/>
      <c r="Q111" s="133"/>
      <c r="R111" s="133"/>
      <c r="S111" s="133"/>
      <c r="T111" s="133"/>
      <c r="U111" s="133"/>
    </row>
    <row r="112" spans="1:21" x14ac:dyDescent="0.25">
      <c r="A112" s="133"/>
      <c r="B112" s="133"/>
      <c r="C112" s="133"/>
      <c r="D112" s="133"/>
      <c r="E112" s="133"/>
      <c r="F112" s="133"/>
      <c r="G112" s="133"/>
      <c r="H112" s="133"/>
      <c r="I112" s="133"/>
      <c r="J112" s="133"/>
      <c r="K112" s="133"/>
      <c r="L112" s="133"/>
      <c r="M112" s="133"/>
      <c r="N112" s="133"/>
      <c r="O112" s="133"/>
      <c r="P112" s="133"/>
      <c r="Q112" s="133"/>
      <c r="R112" s="133"/>
      <c r="S112" s="133"/>
      <c r="T112" s="133"/>
      <c r="U112" s="133"/>
    </row>
    <row r="113" spans="1:21" x14ac:dyDescent="0.25">
      <c r="A113" s="133"/>
      <c r="B113" s="133"/>
      <c r="C113" s="133"/>
      <c r="D113" s="133"/>
      <c r="E113" s="133"/>
      <c r="F113" s="133"/>
      <c r="G113" s="133"/>
      <c r="H113" s="133"/>
      <c r="I113" s="133"/>
      <c r="J113" s="133"/>
      <c r="K113" s="133"/>
      <c r="L113" s="133"/>
      <c r="M113" s="133"/>
      <c r="N113" s="133"/>
      <c r="O113" s="133"/>
      <c r="P113" s="133"/>
      <c r="Q113" s="133"/>
      <c r="R113" s="133"/>
      <c r="S113" s="133"/>
      <c r="T113" s="133"/>
      <c r="U113" s="133"/>
    </row>
    <row r="114" spans="1:21" x14ac:dyDescent="0.25">
      <c r="A114" s="133"/>
      <c r="B114" s="133"/>
      <c r="C114" s="133"/>
      <c r="D114" s="133"/>
      <c r="E114" s="133"/>
      <c r="F114" s="133"/>
      <c r="G114" s="133"/>
      <c r="H114" s="133"/>
      <c r="I114" s="133"/>
      <c r="J114" s="133"/>
      <c r="K114" s="133"/>
      <c r="L114" s="133"/>
      <c r="M114" s="133"/>
      <c r="N114" s="133"/>
      <c r="O114" s="133"/>
      <c r="P114" s="133"/>
      <c r="Q114" s="133"/>
      <c r="R114" s="133"/>
      <c r="S114" s="133"/>
      <c r="T114" s="133"/>
      <c r="U114" s="133"/>
    </row>
    <row r="115" spans="1:21" x14ac:dyDescent="0.25">
      <c r="A115" s="133"/>
      <c r="B115" s="133"/>
      <c r="C115" s="133"/>
      <c r="D115" s="133"/>
      <c r="E115" s="133"/>
      <c r="F115" s="133"/>
      <c r="G115" s="133"/>
      <c r="H115" s="133"/>
      <c r="I115" s="133"/>
      <c r="J115" s="133"/>
      <c r="K115" s="133"/>
      <c r="L115" s="133"/>
      <c r="M115" s="133"/>
      <c r="N115" s="133"/>
      <c r="O115" s="133"/>
      <c r="P115" s="133"/>
      <c r="Q115" s="133"/>
      <c r="R115" s="133"/>
      <c r="S115" s="133"/>
      <c r="T115" s="133"/>
      <c r="U115" s="133"/>
    </row>
    <row r="116" spans="1:21" x14ac:dyDescent="0.25">
      <c r="A116" s="133"/>
      <c r="B116" s="133"/>
      <c r="C116" s="133"/>
      <c r="D116" s="133"/>
      <c r="E116" s="133"/>
      <c r="F116" s="133"/>
      <c r="G116" s="133"/>
      <c r="H116" s="133"/>
      <c r="I116" s="133"/>
      <c r="J116" s="133"/>
      <c r="K116" s="133"/>
      <c r="L116" s="133"/>
      <c r="M116" s="133"/>
      <c r="N116" s="133"/>
      <c r="O116" s="133"/>
      <c r="P116" s="133"/>
      <c r="Q116" s="133"/>
      <c r="R116" s="133"/>
      <c r="S116" s="133"/>
      <c r="T116" s="133"/>
      <c r="U116" s="133"/>
    </row>
    <row r="117" spans="1:21" x14ac:dyDescent="0.25">
      <c r="A117" s="133"/>
      <c r="B117" s="133"/>
      <c r="C117" s="133"/>
      <c r="D117" s="133"/>
      <c r="E117" s="133"/>
      <c r="F117" s="133"/>
      <c r="G117" s="133"/>
      <c r="H117" s="133"/>
      <c r="I117" s="133"/>
      <c r="J117" s="133"/>
      <c r="K117" s="133"/>
      <c r="L117" s="133"/>
      <c r="M117" s="133"/>
      <c r="N117" s="133"/>
      <c r="O117" s="133"/>
      <c r="P117" s="133"/>
      <c r="Q117" s="133"/>
      <c r="R117" s="133"/>
      <c r="S117" s="133"/>
      <c r="T117" s="133"/>
      <c r="U117" s="133"/>
    </row>
    <row r="118" spans="1:21" x14ac:dyDescent="0.25">
      <c r="A118" s="133"/>
      <c r="B118" s="133"/>
      <c r="C118" s="133"/>
      <c r="D118" s="133"/>
      <c r="E118" s="133"/>
      <c r="F118" s="133"/>
      <c r="G118" s="133"/>
      <c r="H118" s="133"/>
      <c r="I118" s="133"/>
      <c r="J118" s="133"/>
      <c r="K118" s="133"/>
      <c r="L118" s="133"/>
      <c r="M118" s="133"/>
      <c r="N118" s="133"/>
      <c r="O118" s="133"/>
      <c r="P118" s="133"/>
      <c r="Q118" s="133"/>
      <c r="R118" s="133"/>
      <c r="S118" s="133"/>
      <c r="T118" s="133"/>
      <c r="U118" s="133"/>
    </row>
    <row r="119" spans="1:21" x14ac:dyDescent="0.25">
      <c r="A119" s="133"/>
      <c r="B119" s="133"/>
      <c r="C119" s="133"/>
      <c r="D119" s="133"/>
      <c r="E119" s="133"/>
      <c r="F119" s="133"/>
      <c r="G119" s="133"/>
      <c r="H119" s="133"/>
      <c r="I119" s="133"/>
      <c r="J119" s="133"/>
      <c r="K119" s="133"/>
      <c r="L119" s="133"/>
      <c r="M119" s="133"/>
      <c r="N119" s="133"/>
      <c r="O119" s="133"/>
      <c r="P119" s="133"/>
      <c r="Q119" s="133"/>
      <c r="R119" s="133"/>
      <c r="S119" s="133"/>
      <c r="T119" s="133"/>
      <c r="U119" s="133"/>
    </row>
    <row r="120" spans="1:21" x14ac:dyDescent="0.25">
      <c r="A120" s="133"/>
      <c r="B120" s="133"/>
      <c r="C120" s="133"/>
      <c r="D120" s="133"/>
      <c r="E120" s="133"/>
      <c r="F120" s="133"/>
      <c r="G120" s="133"/>
      <c r="H120" s="133"/>
      <c r="I120" s="133"/>
      <c r="J120" s="133"/>
      <c r="K120" s="133"/>
      <c r="L120" s="133"/>
      <c r="M120" s="133"/>
      <c r="N120" s="133"/>
      <c r="O120" s="133"/>
      <c r="P120" s="133"/>
      <c r="Q120" s="133"/>
      <c r="R120" s="133"/>
      <c r="S120" s="133"/>
      <c r="T120" s="133"/>
      <c r="U120" s="133"/>
    </row>
    <row r="121" spans="1:21" x14ac:dyDescent="0.25">
      <c r="A121" s="133"/>
      <c r="B121" s="133"/>
      <c r="C121" s="133"/>
      <c r="D121" s="133"/>
      <c r="E121" s="133"/>
      <c r="F121" s="133"/>
      <c r="G121" s="133"/>
      <c r="H121" s="133"/>
      <c r="I121" s="133"/>
      <c r="J121" s="133"/>
      <c r="K121" s="133"/>
      <c r="L121" s="133"/>
      <c r="M121" s="133"/>
      <c r="N121" s="133"/>
      <c r="O121" s="133"/>
      <c r="P121" s="133"/>
      <c r="Q121" s="133"/>
      <c r="R121" s="133"/>
      <c r="S121" s="133"/>
      <c r="T121" s="133"/>
      <c r="U121" s="133"/>
    </row>
    <row r="122" spans="1:21" x14ac:dyDescent="0.25">
      <c r="A122" s="133"/>
      <c r="B122" s="133"/>
      <c r="C122" s="133"/>
      <c r="D122" s="133"/>
      <c r="E122" s="133"/>
      <c r="F122" s="133"/>
      <c r="G122" s="133"/>
      <c r="H122" s="133"/>
      <c r="I122" s="133"/>
      <c r="J122" s="133"/>
      <c r="K122" s="133"/>
      <c r="L122" s="133"/>
      <c r="M122" s="133"/>
      <c r="N122" s="133"/>
      <c r="O122" s="133"/>
      <c r="P122" s="133"/>
      <c r="Q122" s="133"/>
      <c r="R122" s="133"/>
      <c r="S122" s="133"/>
      <c r="T122" s="133"/>
      <c r="U122" s="133"/>
    </row>
    <row r="123" spans="1:21" x14ac:dyDescent="0.25">
      <c r="A123" s="133"/>
      <c r="B123" s="133"/>
      <c r="C123" s="133"/>
      <c r="D123" s="133"/>
      <c r="E123" s="133"/>
      <c r="F123" s="133"/>
      <c r="G123" s="133"/>
      <c r="H123" s="133"/>
      <c r="I123" s="133"/>
      <c r="J123" s="133"/>
      <c r="K123" s="133"/>
      <c r="L123" s="133"/>
      <c r="M123" s="133"/>
      <c r="N123" s="133"/>
      <c r="O123" s="133"/>
      <c r="P123" s="133"/>
      <c r="Q123" s="133"/>
      <c r="R123" s="133"/>
      <c r="S123" s="133"/>
      <c r="T123" s="133"/>
      <c r="U123" s="133"/>
    </row>
    <row r="124" spans="1:21" x14ac:dyDescent="0.25">
      <c r="A124" s="133"/>
      <c r="B124" s="133"/>
      <c r="C124" s="133"/>
      <c r="D124" s="133"/>
      <c r="E124" s="133"/>
      <c r="F124" s="133"/>
      <c r="G124" s="133"/>
      <c r="H124" s="133"/>
      <c r="I124" s="133"/>
      <c r="J124" s="133"/>
      <c r="K124" s="133"/>
      <c r="L124" s="133"/>
      <c r="M124" s="133"/>
      <c r="N124" s="133"/>
      <c r="O124" s="133"/>
      <c r="P124" s="133"/>
      <c r="Q124" s="133"/>
      <c r="R124" s="133"/>
      <c r="S124" s="133"/>
      <c r="T124" s="133"/>
      <c r="U124" s="133"/>
    </row>
    <row r="125" spans="1:21" x14ac:dyDescent="0.25">
      <c r="A125" s="133"/>
      <c r="B125" s="133"/>
      <c r="C125" s="133"/>
      <c r="D125" s="133"/>
      <c r="E125" s="133"/>
      <c r="F125" s="133"/>
      <c r="G125" s="133"/>
      <c r="H125" s="133"/>
      <c r="I125" s="133"/>
      <c r="J125" s="133"/>
      <c r="K125" s="133"/>
      <c r="L125" s="133"/>
      <c r="M125" s="133"/>
      <c r="N125" s="133"/>
      <c r="O125" s="133"/>
      <c r="P125" s="133"/>
      <c r="Q125" s="133"/>
      <c r="R125" s="133"/>
      <c r="S125" s="133"/>
      <c r="T125" s="133"/>
      <c r="U125" s="133"/>
    </row>
    <row r="126" spans="1:21" x14ac:dyDescent="0.25">
      <c r="A126" s="133"/>
      <c r="B126" s="133"/>
      <c r="C126" s="133"/>
      <c r="D126" s="133"/>
      <c r="E126" s="133"/>
      <c r="F126" s="133"/>
      <c r="G126" s="133"/>
      <c r="H126" s="133"/>
      <c r="I126" s="133"/>
      <c r="J126" s="133"/>
      <c r="K126" s="133"/>
      <c r="L126" s="133"/>
      <c r="M126" s="133"/>
      <c r="N126" s="133"/>
      <c r="O126" s="133"/>
      <c r="P126" s="133"/>
      <c r="Q126" s="133"/>
      <c r="R126" s="133"/>
      <c r="S126" s="133"/>
      <c r="T126" s="133"/>
      <c r="U126" s="133"/>
    </row>
    <row r="127" spans="1:21" x14ac:dyDescent="0.25">
      <c r="A127" s="133"/>
      <c r="B127" s="133"/>
      <c r="C127" s="133"/>
      <c r="D127" s="133"/>
      <c r="E127" s="133"/>
      <c r="F127" s="133"/>
      <c r="G127" s="133"/>
      <c r="H127" s="133"/>
      <c r="I127" s="133"/>
      <c r="J127" s="133"/>
      <c r="K127" s="133"/>
      <c r="L127" s="133"/>
      <c r="M127" s="133"/>
      <c r="N127" s="133"/>
      <c r="O127" s="133"/>
      <c r="P127" s="133"/>
      <c r="Q127" s="133"/>
      <c r="R127" s="133"/>
      <c r="S127" s="133"/>
      <c r="T127" s="133"/>
      <c r="U127" s="133"/>
    </row>
    <row r="128" spans="1:21" x14ac:dyDescent="0.25">
      <c r="A128" s="133"/>
      <c r="B128" s="133"/>
      <c r="C128" s="133"/>
      <c r="D128" s="133"/>
      <c r="E128" s="133"/>
      <c r="F128" s="133"/>
      <c r="G128" s="133"/>
      <c r="H128" s="133"/>
      <c r="I128" s="133"/>
      <c r="J128" s="133"/>
      <c r="K128" s="133"/>
      <c r="L128" s="133"/>
      <c r="M128" s="133"/>
      <c r="N128" s="133"/>
      <c r="O128" s="133"/>
      <c r="P128" s="133"/>
      <c r="Q128" s="133"/>
      <c r="R128" s="133"/>
      <c r="S128" s="133"/>
      <c r="T128" s="133"/>
      <c r="U128" s="133"/>
    </row>
    <row r="129" spans="1:21" x14ac:dyDescent="0.25">
      <c r="A129" s="133"/>
      <c r="B129" s="133"/>
      <c r="C129" s="133"/>
      <c r="D129" s="133"/>
      <c r="E129" s="133"/>
      <c r="F129" s="133"/>
      <c r="G129" s="133"/>
      <c r="H129" s="133"/>
      <c r="I129" s="133"/>
      <c r="J129" s="133"/>
      <c r="K129" s="133"/>
      <c r="L129" s="133"/>
      <c r="M129" s="133"/>
      <c r="N129" s="133"/>
      <c r="O129" s="133"/>
      <c r="P129" s="133"/>
      <c r="Q129" s="133"/>
      <c r="R129" s="133"/>
      <c r="S129" s="133"/>
      <c r="T129" s="133"/>
      <c r="U129" s="133"/>
    </row>
    <row r="130" spans="1:21" x14ac:dyDescent="0.25">
      <c r="A130" s="133"/>
      <c r="B130" s="133"/>
      <c r="C130" s="133"/>
      <c r="D130" s="133"/>
      <c r="E130" s="133"/>
      <c r="F130" s="133"/>
      <c r="G130" s="133"/>
      <c r="H130" s="133"/>
      <c r="I130" s="133"/>
      <c r="J130" s="133"/>
      <c r="K130" s="133"/>
      <c r="L130" s="133"/>
      <c r="M130" s="133"/>
      <c r="N130" s="133"/>
      <c r="O130" s="133"/>
      <c r="P130" s="133"/>
      <c r="Q130" s="133"/>
      <c r="R130" s="133"/>
      <c r="S130" s="133"/>
      <c r="T130" s="133"/>
      <c r="U130" s="133"/>
    </row>
    <row r="131" spans="1:21" x14ac:dyDescent="0.25">
      <c r="A131" s="133"/>
      <c r="B131" s="133"/>
      <c r="C131" s="133"/>
      <c r="D131" s="133"/>
      <c r="E131" s="133"/>
      <c r="F131" s="133"/>
      <c r="G131" s="133"/>
      <c r="H131" s="133"/>
      <c r="I131" s="133"/>
      <c r="J131" s="133"/>
      <c r="K131" s="133"/>
      <c r="L131" s="133"/>
      <c r="M131" s="133"/>
      <c r="N131" s="133"/>
      <c r="O131" s="133"/>
      <c r="P131" s="133"/>
      <c r="Q131" s="133"/>
      <c r="R131" s="133"/>
      <c r="S131" s="133"/>
      <c r="T131" s="133"/>
      <c r="U131" s="133"/>
    </row>
    <row r="132" spans="1:21" x14ac:dyDescent="0.25">
      <c r="A132" s="133"/>
      <c r="B132" s="133"/>
      <c r="C132" s="133"/>
      <c r="D132" s="133"/>
      <c r="E132" s="133"/>
      <c r="F132" s="133"/>
      <c r="G132" s="133"/>
      <c r="H132" s="133"/>
      <c r="I132" s="133"/>
      <c r="J132" s="133"/>
      <c r="K132" s="133"/>
      <c r="L132" s="133"/>
      <c r="M132" s="133"/>
      <c r="N132" s="133"/>
      <c r="O132" s="133"/>
      <c r="P132" s="133"/>
      <c r="Q132" s="133"/>
      <c r="R132" s="133"/>
      <c r="S132" s="133"/>
      <c r="T132" s="133"/>
      <c r="U132" s="133"/>
    </row>
    <row r="133" spans="1:21" x14ac:dyDescent="0.25">
      <c r="A133" s="133"/>
      <c r="B133" s="133"/>
      <c r="C133" s="133"/>
      <c r="D133" s="133"/>
      <c r="E133" s="133"/>
      <c r="F133" s="133"/>
      <c r="G133" s="133"/>
      <c r="H133" s="133"/>
      <c r="I133" s="133"/>
      <c r="J133" s="133"/>
      <c r="K133" s="133"/>
      <c r="L133" s="133"/>
      <c r="M133" s="133"/>
      <c r="N133" s="133"/>
      <c r="O133" s="133"/>
      <c r="P133" s="133"/>
      <c r="Q133" s="133"/>
      <c r="R133" s="133"/>
      <c r="S133" s="133"/>
      <c r="T133" s="133"/>
      <c r="U133" s="133"/>
    </row>
    <row r="134" spans="1:21" x14ac:dyDescent="0.25">
      <c r="A134" s="133"/>
      <c r="B134" s="133"/>
      <c r="C134" s="133"/>
      <c r="D134" s="133"/>
      <c r="E134" s="133"/>
      <c r="F134" s="133"/>
      <c r="G134" s="133"/>
      <c r="H134" s="133"/>
      <c r="I134" s="133"/>
      <c r="J134" s="133"/>
      <c r="K134" s="133"/>
      <c r="L134" s="133"/>
      <c r="M134" s="133"/>
      <c r="N134" s="133"/>
      <c r="O134" s="133"/>
      <c r="P134" s="133"/>
      <c r="Q134" s="133"/>
      <c r="R134" s="133"/>
      <c r="S134" s="133"/>
      <c r="T134" s="133"/>
      <c r="U134" s="133"/>
    </row>
    <row r="135" spans="1:21" x14ac:dyDescent="0.25">
      <c r="A135" s="133"/>
      <c r="B135" s="133"/>
      <c r="C135" s="133"/>
      <c r="D135" s="133"/>
      <c r="E135" s="133"/>
      <c r="F135" s="133"/>
      <c r="G135" s="133"/>
      <c r="H135" s="133"/>
      <c r="I135" s="133"/>
      <c r="J135" s="133"/>
      <c r="K135" s="133"/>
      <c r="L135" s="133"/>
      <c r="M135" s="133"/>
      <c r="N135" s="133"/>
      <c r="O135" s="133"/>
      <c r="P135" s="133"/>
      <c r="Q135" s="133"/>
      <c r="R135" s="133"/>
      <c r="S135" s="133"/>
      <c r="T135" s="133"/>
      <c r="U135" s="133"/>
    </row>
    <row r="136" spans="1:21" x14ac:dyDescent="0.25">
      <c r="A136" s="133"/>
      <c r="B136" s="133"/>
      <c r="C136" s="133"/>
      <c r="D136" s="133"/>
      <c r="E136" s="133"/>
      <c r="F136" s="133"/>
      <c r="G136" s="133"/>
      <c r="H136" s="133"/>
      <c r="I136" s="133"/>
      <c r="J136" s="133"/>
      <c r="K136" s="133"/>
      <c r="L136" s="133"/>
      <c r="M136" s="133"/>
      <c r="N136" s="133"/>
      <c r="O136" s="133"/>
      <c r="P136" s="133"/>
      <c r="Q136" s="133"/>
      <c r="R136" s="133"/>
      <c r="S136" s="133"/>
      <c r="T136" s="133"/>
      <c r="U136" s="133"/>
    </row>
    <row r="137" spans="1:21" x14ac:dyDescent="0.25">
      <c r="A137" s="133"/>
      <c r="B137" s="133"/>
      <c r="C137" s="133"/>
      <c r="D137" s="133"/>
      <c r="E137" s="133"/>
      <c r="F137" s="133"/>
      <c r="G137" s="133"/>
      <c r="H137" s="133"/>
      <c r="I137" s="133"/>
      <c r="J137" s="133"/>
      <c r="K137" s="133"/>
      <c r="L137" s="133"/>
      <c r="M137" s="133"/>
      <c r="N137" s="133"/>
      <c r="O137" s="133"/>
      <c r="P137" s="133"/>
      <c r="Q137" s="133"/>
      <c r="R137" s="133"/>
      <c r="S137" s="133"/>
      <c r="T137" s="133"/>
      <c r="U137" s="133"/>
    </row>
    <row r="138" spans="1:21" x14ac:dyDescent="0.25">
      <c r="A138" s="133"/>
      <c r="B138" s="133"/>
      <c r="C138" s="133"/>
      <c r="D138" s="133"/>
      <c r="E138" s="133"/>
      <c r="F138" s="133"/>
      <c r="G138" s="133"/>
      <c r="H138" s="133"/>
      <c r="I138" s="133"/>
      <c r="J138" s="133"/>
      <c r="K138" s="133"/>
      <c r="L138" s="133"/>
      <c r="M138" s="133"/>
      <c r="N138" s="133"/>
      <c r="O138" s="133"/>
      <c r="P138" s="133"/>
      <c r="Q138" s="133"/>
      <c r="R138" s="133"/>
      <c r="S138" s="133"/>
      <c r="T138" s="133"/>
      <c r="U138" s="133"/>
    </row>
    <row r="139" spans="1:21" x14ac:dyDescent="0.25">
      <c r="A139" s="133"/>
      <c r="B139" s="133"/>
      <c r="C139" s="133"/>
      <c r="D139" s="133"/>
      <c r="E139" s="133"/>
      <c r="F139" s="133"/>
      <c r="G139" s="133"/>
      <c r="H139" s="133"/>
      <c r="I139" s="133"/>
      <c r="J139" s="133"/>
      <c r="K139" s="133"/>
      <c r="L139" s="133"/>
      <c r="M139" s="133"/>
      <c r="N139" s="133"/>
      <c r="O139" s="133"/>
      <c r="P139" s="133"/>
      <c r="Q139" s="133"/>
      <c r="R139" s="133"/>
      <c r="S139" s="133"/>
      <c r="T139" s="133"/>
      <c r="U139" s="133"/>
    </row>
    <row r="140" spans="1:21" x14ac:dyDescent="0.25">
      <c r="A140" s="133"/>
      <c r="B140" s="133"/>
      <c r="C140" s="133"/>
      <c r="D140" s="133"/>
      <c r="E140" s="133"/>
      <c r="F140" s="133"/>
      <c r="G140" s="133"/>
      <c r="H140" s="133"/>
      <c r="I140" s="133"/>
      <c r="J140" s="133"/>
      <c r="K140" s="133"/>
      <c r="L140" s="133"/>
      <c r="M140" s="133"/>
      <c r="N140" s="133"/>
      <c r="O140" s="133"/>
      <c r="P140" s="133"/>
      <c r="Q140" s="133"/>
      <c r="R140" s="133"/>
      <c r="S140" s="133"/>
      <c r="T140" s="133"/>
      <c r="U140" s="133"/>
    </row>
    <row r="141" spans="1:21" x14ac:dyDescent="0.25">
      <c r="A141" s="133"/>
      <c r="B141" s="133"/>
      <c r="C141" s="133"/>
      <c r="D141" s="133"/>
      <c r="E141" s="133"/>
      <c r="F141" s="133"/>
      <c r="G141" s="133"/>
      <c r="H141" s="133"/>
      <c r="I141" s="133"/>
      <c r="J141" s="133"/>
      <c r="K141" s="133"/>
      <c r="L141" s="133"/>
      <c r="M141" s="133"/>
      <c r="N141" s="133"/>
      <c r="O141" s="133"/>
      <c r="P141" s="133"/>
      <c r="Q141" s="133"/>
      <c r="R141" s="133"/>
      <c r="S141" s="133"/>
      <c r="T141" s="133"/>
      <c r="U141" s="133"/>
    </row>
    <row r="142" spans="1:21" x14ac:dyDescent="0.25">
      <c r="A142" s="133"/>
      <c r="B142" s="133"/>
      <c r="C142" s="133"/>
      <c r="D142" s="133"/>
      <c r="E142" s="133"/>
      <c r="F142" s="133"/>
      <c r="G142" s="133"/>
      <c r="H142" s="133"/>
      <c r="I142" s="133"/>
      <c r="J142" s="133"/>
      <c r="K142" s="133"/>
      <c r="L142" s="133"/>
      <c r="M142" s="133"/>
      <c r="N142" s="133"/>
      <c r="O142" s="133"/>
      <c r="P142" s="133"/>
      <c r="Q142" s="133"/>
      <c r="R142" s="133"/>
      <c r="S142" s="133"/>
      <c r="T142" s="133"/>
      <c r="U142" s="133"/>
    </row>
    <row r="143" spans="1:21" x14ac:dyDescent="0.25">
      <c r="A143" s="133"/>
      <c r="B143" s="133"/>
      <c r="C143" s="133"/>
      <c r="D143" s="133"/>
      <c r="E143" s="133"/>
      <c r="F143" s="133"/>
      <c r="G143" s="133"/>
      <c r="H143" s="133"/>
      <c r="I143" s="133"/>
      <c r="J143" s="133"/>
      <c r="K143" s="133"/>
      <c r="L143" s="133"/>
      <c r="M143" s="133"/>
      <c r="N143" s="133"/>
      <c r="O143" s="133"/>
      <c r="P143" s="133"/>
      <c r="Q143" s="133"/>
      <c r="R143" s="133"/>
      <c r="S143" s="133"/>
      <c r="T143" s="133"/>
      <c r="U143" s="133"/>
    </row>
    <row r="144" spans="1:21" x14ac:dyDescent="0.25">
      <c r="A144" s="133"/>
      <c r="B144" s="133"/>
      <c r="C144" s="133"/>
      <c r="D144" s="133"/>
      <c r="E144" s="133"/>
      <c r="F144" s="133"/>
      <c r="G144" s="133"/>
      <c r="H144" s="133"/>
      <c r="I144" s="133"/>
      <c r="J144" s="133"/>
      <c r="K144" s="133"/>
      <c r="L144" s="133"/>
      <c r="M144" s="133"/>
      <c r="N144" s="133"/>
      <c r="O144" s="133"/>
      <c r="P144" s="133"/>
      <c r="Q144" s="133"/>
      <c r="R144" s="133"/>
      <c r="S144" s="133"/>
      <c r="T144" s="133"/>
      <c r="U144" s="133"/>
    </row>
    <row r="145" spans="1:21" x14ac:dyDescent="0.25">
      <c r="A145" s="133"/>
      <c r="B145" s="133"/>
      <c r="C145" s="133"/>
      <c r="D145" s="133"/>
      <c r="E145" s="133"/>
      <c r="F145" s="133"/>
      <c r="G145" s="133"/>
      <c r="H145" s="133"/>
      <c r="I145" s="133"/>
      <c r="J145" s="133"/>
      <c r="K145" s="133"/>
      <c r="L145" s="133"/>
      <c r="M145" s="133"/>
      <c r="N145" s="133"/>
      <c r="O145" s="133"/>
      <c r="P145" s="133"/>
      <c r="Q145" s="133"/>
      <c r="R145" s="133"/>
      <c r="S145" s="133"/>
      <c r="T145" s="133"/>
      <c r="U145" s="133"/>
    </row>
    <row r="146" spans="1:21" x14ac:dyDescent="0.25">
      <c r="A146" s="133"/>
      <c r="B146" s="133"/>
      <c r="C146" s="133"/>
      <c r="D146" s="133"/>
      <c r="E146" s="133"/>
      <c r="F146" s="133"/>
      <c r="G146" s="133"/>
      <c r="H146" s="133"/>
      <c r="I146" s="133"/>
      <c r="J146" s="133"/>
      <c r="K146" s="133"/>
      <c r="L146" s="133"/>
      <c r="M146" s="133"/>
      <c r="N146" s="133"/>
      <c r="O146" s="133"/>
      <c r="P146" s="133"/>
      <c r="Q146" s="133"/>
      <c r="R146" s="133"/>
      <c r="S146" s="133"/>
      <c r="T146" s="133"/>
      <c r="U146" s="133"/>
    </row>
    <row r="147" spans="1:21" x14ac:dyDescent="0.25">
      <c r="A147" s="133"/>
      <c r="B147" s="133"/>
      <c r="C147" s="133"/>
      <c r="D147" s="133"/>
      <c r="E147" s="133"/>
      <c r="F147" s="133"/>
      <c r="G147" s="133"/>
      <c r="H147" s="133"/>
      <c r="I147" s="133"/>
      <c r="J147" s="133"/>
      <c r="K147" s="133"/>
      <c r="L147" s="133"/>
      <c r="M147" s="133"/>
      <c r="N147" s="133"/>
      <c r="O147" s="133"/>
      <c r="P147" s="133"/>
      <c r="Q147" s="133"/>
      <c r="R147" s="133"/>
      <c r="S147" s="133"/>
      <c r="T147" s="133"/>
      <c r="U147" s="133"/>
    </row>
    <row r="148" spans="1:21" x14ac:dyDescent="0.25">
      <c r="A148" s="133"/>
      <c r="B148" s="133"/>
      <c r="C148" s="133"/>
      <c r="D148" s="133"/>
      <c r="E148" s="133"/>
      <c r="F148" s="133"/>
      <c r="G148" s="133"/>
      <c r="H148" s="133"/>
      <c r="I148" s="133"/>
      <c r="J148" s="133"/>
      <c r="K148" s="133"/>
      <c r="L148" s="133"/>
      <c r="M148" s="133"/>
      <c r="N148" s="133"/>
      <c r="O148" s="133"/>
      <c r="P148" s="133"/>
      <c r="Q148" s="133"/>
      <c r="R148" s="133"/>
      <c r="S148" s="133"/>
      <c r="T148" s="133"/>
      <c r="U148" s="133"/>
    </row>
    <row r="149" spans="1:21" x14ac:dyDescent="0.25">
      <c r="A149" s="133"/>
      <c r="B149" s="133"/>
      <c r="C149" s="133"/>
      <c r="D149" s="133"/>
      <c r="E149" s="133"/>
      <c r="F149" s="133"/>
      <c r="G149" s="133"/>
      <c r="H149" s="133"/>
      <c r="I149" s="133"/>
      <c r="J149" s="133"/>
      <c r="K149" s="133"/>
      <c r="L149" s="133"/>
      <c r="M149" s="133"/>
      <c r="N149" s="133"/>
      <c r="O149" s="133"/>
      <c r="P149" s="133"/>
      <c r="Q149" s="133"/>
      <c r="R149" s="133"/>
      <c r="S149" s="133"/>
      <c r="T149" s="133"/>
      <c r="U149" s="133"/>
    </row>
    <row r="150" spans="1:21" x14ac:dyDescent="0.25">
      <c r="A150" s="133"/>
      <c r="B150" s="133"/>
      <c r="C150" s="133"/>
      <c r="D150" s="133"/>
      <c r="E150" s="133"/>
      <c r="F150" s="133"/>
      <c r="G150" s="133"/>
      <c r="H150" s="133"/>
      <c r="I150" s="133"/>
      <c r="J150" s="133"/>
      <c r="K150" s="133"/>
      <c r="L150" s="133"/>
      <c r="M150" s="133"/>
      <c r="N150" s="133"/>
      <c r="O150" s="133"/>
      <c r="P150" s="133"/>
      <c r="Q150" s="133"/>
      <c r="R150" s="133"/>
      <c r="S150" s="133"/>
      <c r="T150" s="133"/>
      <c r="U150" s="133"/>
    </row>
    <row r="151" spans="1:21" x14ac:dyDescent="0.25">
      <c r="A151" s="133"/>
      <c r="B151" s="133"/>
      <c r="C151" s="133"/>
      <c r="D151" s="133"/>
      <c r="E151" s="133"/>
      <c r="F151" s="133"/>
      <c r="G151" s="133"/>
      <c r="H151" s="133"/>
      <c r="I151" s="133"/>
      <c r="J151" s="133"/>
      <c r="K151" s="133"/>
      <c r="L151" s="133"/>
      <c r="M151" s="133"/>
      <c r="N151" s="133"/>
      <c r="O151" s="133"/>
      <c r="P151" s="133"/>
      <c r="Q151" s="133"/>
      <c r="R151" s="133"/>
      <c r="S151" s="133"/>
      <c r="T151" s="133"/>
      <c r="U151" s="133"/>
    </row>
    <row r="152" spans="1:21" x14ac:dyDescent="0.25">
      <c r="A152" s="133"/>
      <c r="B152" s="133"/>
      <c r="C152" s="133"/>
      <c r="D152" s="133"/>
      <c r="E152" s="133"/>
      <c r="F152" s="133"/>
      <c r="G152" s="133"/>
      <c r="H152" s="133"/>
      <c r="I152" s="133"/>
      <c r="J152" s="133"/>
      <c r="K152" s="133"/>
      <c r="L152" s="133"/>
      <c r="M152" s="133"/>
      <c r="N152" s="133"/>
      <c r="O152" s="133"/>
      <c r="P152" s="133"/>
      <c r="Q152" s="133"/>
      <c r="R152" s="133"/>
      <c r="S152" s="133"/>
      <c r="T152" s="133"/>
      <c r="U152" s="133"/>
    </row>
    <row r="153" spans="1:21" x14ac:dyDescent="0.25">
      <c r="A153" s="133"/>
      <c r="B153" s="133"/>
      <c r="C153" s="133"/>
      <c r="D153" s="133"/>
      <c r="E153" s="133"/>
      <c r="F153" s="133"/>
      <c r="G153" s="133"/>
      <c r="H153" s="133"/>
      <c r="I153" s="133"/>
      <c r="J153" s="133"/>
      <c r="K153" s="133"/>
      <c r="L153" s="133"/>
      <c r="M153" s="133"/>
      <c r="N153" s="133"/>
      <c r="O153" s="133"/>
      <c r="P153" s="133"/>
      <c r="Q153" s="133"/>
      <c r="R153" s="133"/>
      <c r="S153" s="133"/>
      <c r="T153" s="133"/>
      <c r="U153" s="133"/>
    </row>
    <row r="154" spans="1:21" x14ac:dyDescent="0.25">
      <c r="A154" s="133"/>
      <c r="B154" s="133"/>
      <c r="C154" s="133"/>
      <c r="D154" s="133"/>
      <c r="E154" s="133"/>
      <c r="F154" s="133"/>
      <c r="G154" s="133"/>
      <c r="H154" s="133"/>
      <c r="I154" s="133"/>
      <c r="J154" s="133"/>
      <c r="K154" s="133"/>
      <c r="L154" s="133"/>
      <c r="M154" s="133"/>
      <c r="N154" s="133"/>
      <c r="O154" s="133"/>
      <c r="P154" s="133"/>
      <c r="Q154" s="133"/>
      <c r="R154" s="133"/>
      <c r="S154" s="133"/>
      <c r="T154" s="133"/>
      <c r="U154" s="133"/>
    </row>
    <row r="155" spans="1:21" x14ac:dyDescent="0.25">
      <c r="A155" s="133"/>
      <c r="B155" s="133"/>
      <c r="C155" s="133"/>
      <c r="D155" s="133"/>
      <c r="E155" s="133"/>
      <c r="F155" s="133"/>
      <c r="G155" s="133"/>
      <c r="H155" s="133"/>
      <c r="I155" s="133"/>
      <c r="J155" s="133"/>
      <c r="K155" s="133"/>
      <c r="L155" s="133"/>
      <c r="M155" s="133"/>
      <c r="N155" s="133"/>
      <c r="O155" s="133"/>
      <c r="P155" s="133"/>
      <c r="Q155" s="133"/>
      <c r="R155" s="133"/>
      <c r="S155" s="133"/>
      <c r="T155" s="133"/>
      <c r="U155" s="133"/>
    </row>
    <row r="156" spans="1:21" x14ac:dyDescent="0.25">
      <c r="A156" s="133"/>
      <c r="B156" s="133"/>
      <c r="C156" s="133"/>
      <c r="D156" s="133"/>
      <c r="E156" s="133"/>
      <c r="F156" s="133"/>
      <c r="G156" s="133"/>
      <c r="H156" s="133"/>
      <c r="I156" s="133"/>
      <c r="J156" s="133"/>
      <c r="K156" s="133"/>
      <c r="L156" s="133"/>
      <c r="M156" s="133"/>
      <c r="N156" s="133"/>
      <c r="O156" s="133"/>
      <c r="P156" s="133"/>
      <c r="Q156" s="133"/>
      <c r="R156" s="133"/>
      <c r="S156" s="133"/>
      <c r="T156" s="133"/>
      <c r="U156" s="133"/>
    </row>
    <row r="157" spans="1:21" x14ac:dyDescent="0.25">
      <c r="A157" s="133"/>
      <c r="B157" s="133"/>
      <c r="C157" s="133"/>
      <c r="D157" s="133"/>
      <c r="E157" s="133"/>
      <c r="F157" s="133"/>
      <c r="G157" s="133"/>
      <c r="H157" s="133"/>
      <c r="I157" s="133"/>
      <c r="J157" s="133"/>
      <c r="K157" s="133"/>
      <c r="L157" s="133"/>
      <c r="M157" s="133"/>
      <c r="N157" s="133"/>
      <c r="O157" s="133"/>
      <c r="P157" s="133"/>
      <c r="Q157" s="133"/>
      <c r="R157" s="133"/>
      <c r="S157" s="133"/>
      <c r="T157" s="133"/>
      <c r="U157" s="133"/>
    </row>
    <row r="158" spans="1:21" x14ac:dyDescent="0.25">
      <c r="A158" s="133"/>
      <c r="B158" s="133"/>
      <c r="C158" s="133"/>
      <c r="D158" s="133"/>
      <c r="E158" s="133"/>
      <c r="F158" s="133"/>
      <c r="G158" s="133"/>
      <c r="H158" s="133"/>
      <c r="I158" s="133"/>
      <c r="J158" s="133"/>
      <c r="K158" s="133"/>
      <c r="L158" s="133"/>
      <c r="M158" s="133"/>
      <c r="N158" s="133"/>
      <c r="O158" s="133"/>
      <c r="P158" s="133"/>
      <c r="Q158" s="133"/>
      <c r="R158" s="133"/>
      <c r="S158" s="133"/>
      <c r="T158" s="133"/>
      <c r="U158" s="133"/>
    </row>
    <row r="159" spans="1:21" x14ac:dyDescent="0.25">
      <c r="A159" s="133"/>
      <c r="B159" s="133"/>
      <c r="C159" s="133"/>
      <c r="D159" s="133"/>
      <c r="E159" s="133"/>
      <c r="F159" s="133"/>
      <c r="G159" s="133"/>
      <c r="H159" s="133"/>
      <c r="I159" s="133"/>
      <c r="J159" s="133"/>
      <c r="K159" s="133"/>
      <c r="L159" s="133"/>
      <c r="M159" s="133"/>
      <c r="N159" s="133"/>
      <c r="O159" s="133"/>
      <c r="P159" s="133"/>
      <c r="Q159" s="133"/>
      <c r="R159" s="133"/>
      <c r="S159" s="133"/>
      <c r="T159" s="133"/>
      <c r="U159" s="133"/>
    </row>
    <row r="160" spans="1:21" x14ac:dyDescent="0.25">
      <c r="A160" s="133"/>
      <c r="B160" s="133"/>
      <c r="C160" s="133"/>
      <c r="D160" s="133"/>
      <c r="E160" s="133"/>
      <c r="F160" s="133"/>
      <c r="G160" s="133"/>
      <c r="H160" s="133"/>
      <c r="I160" s="133"/>
      <c r="J160" s="133"/>
      <c r="K160" s="133"/>
      <c r="L160" s="133"/>
      <c r="M160" s="133"/>
      <c r="N160" s="133"/>
      <c r="O160" s="133"/>
      <c r="P160" s="133"/>
      <c r="Q160" s="133"/>
      <c r="R160" s="133"/>
      <c r="S160" s="133"/>
      <c r="T160" s="133"/>
      <c r="U160" s="133"/>
    </row>
    <row r="161" spans="1:21" x14ac:dyDescent="0.25">
      <c r="A161" s="133"/>
      <c r="B161" s="133"/>
      <c r="C161" s="133"/>
      <c r="D161" s="133"/>
      <c r="E161" s="133"/>
      <c r="F161" s="133"/>
      <c r="G161" s="133"/>
      <c r="H161" s="133"/>
      <c r="I161" s="133"/>
      <c r="J161" s="133"/>
      <c r="K161" s="133"/>
      <c r="L161" s="133"/>
      <c r="M161" s="133"/>
      <c r="N161" s="133"/>
      <c r="O161" s="133"/>
      <c r="P161" s="133"/>
      <c r="Q161" s="133"/>
      <c r="R161" s="133"/>
      <c r="S161" s="133"/>
      <c r="T161" s="133"/>
      <c r="U161" s="133"/>
    </row>
    <row r="162" spans="1:21" x14ac:dyDescent="0.25">
      <c r="A162" s="133"/>
      <c r="B162" s="133"/>
      <c r="C162" s="133"/>
      <c r="D162" s="133"/>
      <c r="E162" s="133"/>
      <c r="F162" s="133"/>
      <c r="G162" s="133"/>
      <c r="H162" s="133"/>
      <c r="I162" s="133"/>
      <c r="J162" s="133"/>
      <c r="K162" s="133"/>
      <c r="L162" s="133"/>
      <c r="M162" s="133"/>
      <c r="N162" s="133"/>
      <c r="O162" s="133"/>
      <c r="P162" s="133"/>
      <c r="Q162" s="133"/>
      <c r="R162" s="133"/>
      <c r="S162" s="133"/>
      <c r="T162" s="133"/>
      <c r="U162" s="133"/>
    </row>
    <row r="163" spans="1:21" x14ac:dyDescent="0.25">
      <c r="A163" s="133"/>
      <c r="B163" s="133"/>
      <c r="C163" s="133"/>
      <c r="D163" s="133"/>
      <c r="E163" s="133"/>
      <c r="F163" s="133"/>
      <c r="G163" s="133"/>
      <c r="H163" s="133"/>
      <c r="I163" s="133"/>
      <c r="J163" s="133"/>
      <c r="K163" s="133"/>
      <c r="L163" s="133"/>
      <c r="M163" s="133"/>
      <c r="N163" s="133"/>
      <c r="O163" s="133"/>
      <c r="P163" s="133"/>
      <c r="Q163" s="133"/>
      <c r="R163" s="133"/>
      <c r="S163" s="133"/>
      <c r="T163" s="133"/>
      <c r="U163" s="133"/>
    </row>
    <row r="164" spans="1:21" x14ac:dyDescent="0.25">
      <c r="A164" s="133"/>
      <c r="B164" s="133"/>
      <c r="C164" s="133"/>
      <c r="D164" s="133"/>
      <c r="E164" s="133"/>
      <c r="F164" s="133"/>
      <c r="G164" s="133"/>
      <c r="H164" s="133"/>
      <c r="I164" s="133"/>
      <c r="J164" s="133"/>
      <c r="K164" s="133"/>
      <c r="L164" s="133"/>
      <c r="M164" s="133"/>
      <c r="N164" s="133"/>
      <c r="O164" s="133"/>
      <c r="P164" s="133"/>
      <c r="Q164" s="133"/>
      <c r="R164" s="133"/>
      <c r="S164" s="133"/>
      <c r="T164" s="133"/>
      <c r="U164" s="133"/>
    </row>
    <row r="165" spans="1:21" x14ac:dyDescent="0.25">
      <c r="A165" s="133"/>
      <c r="B165" s="133"/>
      <c r="C165" s="133"/>
      <c r="D165" s="133"/>
      <c r="E165" s="133"/>
      <c r="F165" s="133"/>
      <c r="G165" s="133"/>
      <c r="H165" s="133"/>
      <c r="I165" s="133"/>
      <c r="J165" s="133"/>
      <c r="K165" s="133"/>
      <c r="L165" s="133"/>
      <c r="M165" s="133"/>
      <c r="N165" s="133"/>
      <c r="O165" s="133"/>
      <c r="P165" s="133"/>
      <c r="Q165" s="133"/>
      <c r="R165" s="133"/>
      <c r="S165" s="133"/>
      <c r="T165" s="133"/>
      <c r="U165" s="133"/>
    </row>
    <row r="166" spans="1:21" x14ac:dyDescent="0.25">
      <c r="A166" s="133"/>
      <c r="B166" s="133"/>
      <c r="C166" s="133"/>
      <c r="D166" s="133"/>
      <c r="E166" s="133"/>
      <c r="F166" s="133"/>
      <c r="G166" s="133"/>
      <c r="H166" s="133"/>
      <c r="I166" s="133"/>
      <c r="J166" s="133"/>
      <c r="K166" s="133"/>
      <c r="L166" s="133"/>
      <c r="M166" s="133"/>
      <c r="N166" s="133"/>
      <c r="O166" s="133"/>
      <c r="P166" s="133"/>
      <c r="Q166" s="133"/>
      <c r="R166" s="133"/>
      <c r="S166" s="133"/>
      <c r="T166" s="133"/>
      <c r="U166" s="133"/>
    </row>
    <row r="167" spans="1:21" x14ac:dyDescent="0.25">
      <c r="A167" s="133"/>
      <c r="B167" s="133"/>
      <c r="C167" s="133"/>
      <c r="D167" s="133"/>
      <c r="E167" s="133"/>
      <c r="F167" s="133"/>
      <c r="G167" s="133"/>
      <c r="H167" s="133"/>
      <c r="I167" s="133"/>
      <c r="J167" s="133"/>
      <c r="K167" s="133"/>
      <c r="L167" s="133"/>
      <c r="M167" s="133"/>
      <c r="N167" s="133"/>
      <c r="O167" s="133"/>
      <c r="P167" s="133"/>
      <c r="Q167" s="133"/>
      <c r="R167" s="133"/>
      <c r="S167" s="133"/>
      <c r="T167" s="133"/>
      <c r="U167" s="133"/>
    </row>
    <row r="168" spans="1:21" x14ac:dyDescent="0.25">
      <c r="A168" s="133"/>
      <c r="B168" s="133"/>
      <c r="C168" s="133"/>
      <c r="D168" s="133"/>
      <c r="E168" s="133"/>
      <c r="F168" s="133"/>
      <c r="G168" s="133"/>
      <c r="H168" s="133"/>
      <c r="I168" s="133"/>
      <c r="J168" s="133"/>
      <c r="K168" s="133"/>
      <c r="L168" s="133"/>
      <c r="M168" s="133"/>
      <c r="N168" s="133"/>
      <c r="O168" s="133"/>
      <c r="P168" s="133"/>
      <c r="Q168" s="133"/>
      <c r="R168" s="133"/>
      <c r="S168" s="133"/>
      <c r="T168" s="133"/>
      <c r="U168" s="133"/>
    </row>
    <row r="169" spans="1:21" x14ac:dyDescent="0.25">
      <c r="A169" s="133"/>
      <c r="B169" s="133"/>
      <c r="C169" s="133"/>
      <c r="D169" s="133"/>
      <c r="E169" s="133"/>
      <c r="F169" s="133"/>
      <c r="G169" s="133"/>
      <c r="H169" s="133"/>
      <c r="I169" s="133"/>
      <c r="J169" s="133"/>
      <c r="K169" s="133"/>
      <c r="L169" s="133"/>
      <c r="M169" s="133"/>
      <c r="N169" s="133"/>
      <c r="O169" s="133"/>
      <c r="P169" s="133"/>
      <c r="Q169" s="133"/>
      <c r="R169" s="133"/>
      <c r="S169" s="133"/>
      <c r="T169" s="133"/>
      <c r="U169" s="133"/>
    </row>
    <row r="170" spans="1:21" x14ac:dyDescent="0.25">
      <c r="A170" s="133"/>
      <c r="B170" s="133"/>
      <c r="C170" s="133"/>
      <c r="D170" s="133"/>
      <c r="E170" s="133"/>
      <c r="F170" s="133"/>
      <c r="G170" s="133"/>
      <c r="H170" s="133"/>
      <c r="I170" s="133"/>
      <c r="J170" s="133"/>
      <c r="K170" s="133"/>
      <c r="L170" s="133"/>
      <c r="M170" s="133"/>
      <c r="N170" s="133"/>
      <c r="O170" s="133"/>
      <c r="P170" s="133"/>
      <c r="Q170" s="133"/>
      <c r="R170" s="133"/>
      <c r="S170" s="133"/>
      <c r="T170" s="133"/>
      <c r="U170" s="133"/>
    </row>
    <row r="171" spans="1:21" x14ac:dyDescent="0.25">
      <c r="A171" s="133"/>
      <c r="B171" s="133"/>
      <c r="C171" s="133"/>
      <c r="D171" s="133"/>
      <c r="E171" s="133"/>
      <c r="F171" s="133"/>
      <c r="G171" s="133"/>
      <c r="H171" s="133"/>
      <c r="I171" s="133"/>
      <c r="J171" s="133"/>
      <c r="K171" s="133"/>
      <c r="L171" s="133"/>
      <c r="M171" s="133"/>
      <c r="N171" s="133"/>
      <c r="O171" s="133"/>
      <c r="P171" s="133"/>
      <c r="Q171" s="133"/>
      <c r="R171" s="133"/>
      <c r="S171" s="133"/>
      <c r="T171" s="133"/>
      <c r="U171" s="133"/>
    </row>
    <row r="172" spans="1:21" x14ac:dyDescent="0.25">
      <c r="A172" s="133"/>
      <c r="B172" s="133"/>
      <c r="C172" s="133"/>
      <c r="D172" s="133"/>
      <c r="E172" s="133"/>
      <c r="F172" s="133"/>
      <c r="G172" s="133"/>
      <c r="H172" s="133"/>
      <c r="I172" s="133"/>
      <c r="J172" s="133"/>
      <c r="K172" s="133"/>
      <c r="L172" s="133"/>
      <c r="M172" s="133"/>
      <c r="N172" s="133"/>
      <c r="O172" s="133"/>
      <c r="P172" s="133"/>
      <c r="Q172" s="133"/>
      <c r="R172" s="133"/>
      <c r="S172" s="133"/>
      <c r="T172" s="133"/>
      <c r="U172" s="133"/>
    </row>
    <row r="173" spans="1:21" x14ac:dyDescent="0.25">
      <c r="A173" s="133"/>
      <c r="B173" s="133"/>
      <c r="C173" s="133"/>
      <c r="D173" s="133"/>
      <c r="E173" s="133"/>
      <c r="F173" s="133"/>
      <c r="G173" s="133"/>
      <c r="H173" s="133"/>
      <c r="I173" s="133"/>
      <c r="J173" s="133"/>
      <c r="K173" s="133"/>
      <c r="L173" s="133"/>
      <c r="M173" s="133"/>
      <c r="N173" s="133"/>
      <c r="O173" s="133"/>
      <c r="P173" s="133"/>
      <c r="Q173" s="133"/>
      <c r="R173" s="133"/>
      <c r="S173" s="133"/>
      <c r="T173" s="133"/>
      <c r="U173" s="133"/>
    </row>
    <row r="174" spans="1:21" x14ac:dyDescent="0.25">
      <c r="A174" s="133"/>
      <c r="B174" s="133"/>
      <c r="C174" s="133"/>
      <c r="D174" s="133"/>
      <c r="E174" s="133"/>
      <c r="F174" s="133"/>
      <c r="G174" s="133"/>
      <c r="H174" s="133"/>
      <c r="I174" s="133"/>
      <c r="J174" s="133"/>
      <c r="K174" s="133"/>
      <c r="L174" s="133"/>
      <c r="M174" s="133"/>
      <c r="N174" s="133"/>
      <c r="O174" s="133"/>
      <c r="P174" s="133"/>
      <c r="Q174" s="133"/>
      <c r="R174" s="133"/>
      <c r="S174" s="133"/>
      <c r="T174" s="133"/>
      <c r="U174" s="133"/>
    </row>
    <row r="175" spans="1:21" x14ac:dyDescent="0.25">
      <c r="A175" s="133"/>
      <c r="B175" s="133"/>
      <c r="C175" s="133"/>
      <c r="D175" s="133"/>
      <c r="E175" s="133"/>
      <c r="F175" s="133"/>
      <c r="G175" s="133"/>
      <c r="H175" s="133"/>
      <c r="I175" s="133"/>
      <c r="J175" s="133"/>
      <c r="K175" s="133"/>
      <c r="L175" s="133"/>
      <c r="M175" s="133"/>
      <c r="N175" s="133"/>
      <c r="O175" s="133"/>
      <c r="P175" s="133"/>
      <c r="Q175" s="133"/>
      <c r="R175" s="133"/>
      <c r="S175" s="133"/>
      <c r="T175" s="133"/>
      <c r="U175" s="133"/>
    </row>
    <row r="176" spans="1:21" x14ac:dyDescent="0.25">
      <c r="A176" s="133"/>
      <c r="B176" s="133"/>
      <c r="C176" s="133"/>
      <c r="D176" s="133"/>
      <c r="E176" s="133"/>
      <c r="F176" s="133"/>
      <c r="G176" s="133"/>
      <c r="H176" s="133"/>
      <c r="I176" s="133"/>
      <c r="J176" s="133"/>
      <c r="K176" s="133"/>
      <c r="L176" s="133"/>
      <c r="M176" s="133"/>
      <c r="N176" s="133"/>
      <c r="O176" s="133"/>
      <c r="P176" s="133"/>
      <c r="Q176" s="133"/>
      <c r="R176" s="133"/>
      <c r="S176" s="133"/>
      <c r="T176" s="133"/>
      <c r="U176" s="133"/>
    </row>
    <row r="177" spans="1:21" x14ac:dyDescent="0.25">
      <c r="A177" s="133"/>
      <c r="B177" s="133"/>
      <c r="C177" s="133"/>
      <c r="D177" s="133"/>
      <c r="E177" s="133"/>
      <c r="F177" s="133"/>
      <c r="G177" s="133"/>
      <c r="H177" s="133"/>
      <c r="I177" s="133"/>
      <c r="J177" s="133"/>
      <c r="K177" s="133"/>
      <c r="L177" s="133"/>
      <c r="M177" s="133"/>
      <c r="N177" s="133"/>
      <c r="O177" s="133"/>
      <c r="P177" s="133"/>
      <c r="Q177" s="133"/>
      <c r="R177" s="133"/>
      <c r="S177" s="133"/>
      <c r="T177" s="133"/>
      <c r="U177" s="133"/>
    </row>
    <row r="178" spans="1:21" x14ac:dyDescent="0.25">
      <c r="A178" s="133"/>
      <c r="B178" s="133"/>
      <c r="C178" s="133"/>
      <c r="D178" s="133"/>
      <c r="E178" s="133"/>
      <c r="F178" s="133"/>
      <c r="G178" s="133"/>
      <c r="H178" s="133"/>
      <c r="I178" s="133"/>
      <c r="J178" s="133"/>
      <c r="K178" s="133"/>
      <c r="L178" s="133"/>
      <c r="M178" s="133"/>
      <c r="N178" s="133"/>
      <c r="O178" s="133"/>
      <c r="P178" s="133"/>
      <c r="Q178" s="133"/>
      <c r="R178" s="133"/>
      <c r="S178" s="133"/>
      <c r="T178" s="133"/>
      <c r="U178" s="133"/>
    </row>
    <row r="179" spans="1:21" x14ac:dyDescent="0.25">
      <c r="A179" s="133"/>
      <c r="B179" s="133"/>
      <c r="C179" s="133"/>
      <c r="D179" s="133"/>
      <c r="E179" s="133"/>
      <c r="F179" s="133"/>
      <c r="G179" s="133"/>
      <c r="H179" s="133"/>
      <c r="I179" s="133"/>
      <c r="J179" s="133"/>
      <c r="K179" s="133"/>
      <c r="L179" s="133"/>
      <c r="M179" s="133"/>
      <c r="N179" s="133"/>
      <c r="O179" s="133"/>
      <c r="P179" s="133"/>
      <c r="Q179" s="133"/>
      <c r="R179" s="133"/>
      <c r="S179" s="133"/>
      <c r="T179" s="133"/>
      <c r="U179" s="133"/>
    </row>
    <row r="180" spans="1:21" x14ac:dyDescent="0.25">
      <c r="A180" s="133"/>
      <c r="B180" s="133"/>
      <c r="C180" s="133"/>
      <c r="D180" s="133"/>
      <c r="E180" s="133"/>
      <c r="F180" s="133"/>
      <c r="G180" s="133"/>
      <c r="H180" s="133"/>
      <c r="I180" s="133"/>
      <c r="J180" s="133"/>
      <c r="K180" s="133"/>
      <c r="L180" s="133"/>
      <c r="M180" s="133"/>
      <c r="N180" s="133"/>
      <c r="O180" s="133"/>
      <c r="P180" s="133"/>
      <c r="Q180" s="133"/>
      <c r="R180" s="133"/>
      <c r="S180" s="133"/>
      <c r="T180" s="133"/>
      <c r="U180" s="133"/>
    </row>
    <row r="181" spans="1:21" x14ac:dyDescent="0.25">
      <c r="A181" s="133"/>
      <c r="B181" s="133"/>
      <c r="C181" s="133"/>
      <c r="D181" s="133"/>
      <c r="E181" s="133"/>
      <c r="F181" s="133"/>
      <c r="G181" s="133"/>
      <c r="H181" s="133"/>
      <c r="I181" s="133"/>
      <c r="J181" s="133"/>
      <c r="K181" s="133"/>
      <c r="L181" s="133"/>
      <c r="M181" s="133"/>
      <c r="N181" s="133"/>
      <c r="O181" s="133"/>
      <c r="P181" s="133"/>
      <c r="Q181" s="133"/>
      <c r="R181" s="133"/>
      <c r="S181" s="133"/>
      <c r="T181" s="133"/>
      <c r="U181" s="133"/>
    </row>
    <row r="182" spans="1:21" x14ac:dyDescent="0.25">
      <c r="A182" s="133"/>
      <c r="B182" s="133"/>
      <c r="C182" s="133"/>
      <c r="D182" s="133"/>
      <c r="E182" s="133"/>
      <c r="F182" s="133"/>
      <c r="G182" s="133"/>
      <c r="H182" s="133"/>
      <c r="I182" s="133"/>
      <c r="J182" s="133"/>
      <c r="K182" s="133"/>
      <c r="L182" s="133"/>
      <c r="M182" s="133"/>
      <c r="N182" s="133"/>
      <c r="O182" s="133"/>
      <c r="P182" s="133"/>
      <c r="Q182" s="133"/>
      <c r="R182" s="133"/>
      <c r="S182" s="133"/>
      <c r="T182" s="133"/>
      <c r="U182" s="133"/>
    </row>
    <row r="183" spans="1:21" x14ac:dyDescent="0.25">
      <c r="A183" s="133"/>
      <c r="B183" s="133"/>
      <c r="C183" s="133"/>
      <c r="D183" s="133"/>
      <c r="E183" s="133"/>
      <c r="F183" s="133"/>
      <c r="G183" s="133"/>
      <c r="H183" s="133"/>
      <c r="I183" s="133"/>
      <c r="J183" s="133"/>
      <c r="K183" s="133"/>
      <c r="L183" s="133"/>
      <c r="M183" s="133"/>
      <c r="N183" s="133"/>
      <c r="O183" s="133"/>
      <c r="P183" s="133"/>
      <c r="Q183" s="133"/>
      <c r="R183" s="133"/>
      <c r="S183" s="133"/>
      <c r="T183" s="133"/>
      <c r="U183" s="133"/>
    </row>
    <row r="184" spans="1:21" x14ac:dyDescent="0.25">
      <c r="A184" s="133"/>
      <c r="B184" s="133"/>
      <c r="C184" s="133"/>
      <c r="D184" s="133"/>
      <c r="E184" s="133"/>
      <c r="F184" s="133"/>
      <c r="G184" s="133"/>
      <c r="H184" s="133"/>
      <c r="I184" s="133"/>
      <c r="J184" s="133"/>
      <c r="K184" s="133"/>
      <c r="L184" s="133"/>
      <c r="M184" s="133"/>
      <c r="N184" s="133"/>
      <c r="O184" s="133"/>
      <c r="P184" s="133"/>
      <c r="Q184" s="133"/>
      <c r="R184" s="133"/>
      <c r="S184" s="133"/>
      <c r="T184" s="133"/>
      <c r="U184" s="133"/>
    </row>
    <row r="185" spans="1:21" x14ac:dyDescent="0.25">
      <c r="A185" s="133"/>
      <c r="B185" s="133"/>
      <c r="C185" s="133"/>
      <c r="D185" s="133"/>
      <c r="E185" s="133"/>
      <c r="F185" s="133"/>
      <c r="G185" s="133"/>
      <c r="H185" s="133"/>
      <c r="I185" s="133"/>
      <c r="J185" s="133"/>
      <c r="K185" s="133"/>
      <c r="L185" s="133"/>
      <c r="M185" s="133"/>
      <c r="N185" s="133"/>
      <c r="O185" s="133"/>
      <c r="P185" s="133"/>
      <c r="Q185" s="133"/>
      <c r="R185" s="133"/>
      <c r="S185" s="133"/>
      <c r="T185" s="133"/>
      <c r="U185" s="133"/>
    </row>
    <row r="186" spans="1:21" x14ac:dyDescent="0.25">
      <c r="A186" s="133"/>
      <c r="B186" s="133"/>
      <c r="C186" s="133"/>
      <c r="D186" s="133"/>
      <c r="E186" s="133"/>
      <c r="F186" s="133"/>
      <c r="G186" s="133"/>
      <c r="H186" s="133"/>
      <c r="I186" s="133"/>
      <c r="J186" s="133"/>
      <c r="K186" s="133"/>
      <c r="L186" s="133"/>
      <c r="M186" s="133"/>
      <c r="N186" s="133"/>
      <c r="O186" s="133"/>
      <c r="P186" s="133"/>
      <c r="Q186" s="133"/>
      <c r="R186" s="133"/>
      <c r="S186" s="133"/>
      <c r="T186" s="133"/>
      <c r="U186" s="133"/>
    </row>
    <row r="187" spans="1:21" x14ac:dyDescent="0.25">
      <c r="A187" s="133"/>
      <c r="B187" s="133"/>
      <c r="C187" s="133"/>
      <c r="D187" s="133"/>
      <c r="E187" s="133"/>
      <c r="F187" s="133"/>
      <c r="G187" s="133"/>
      <c r="H187" s="133"/>
      <c r="I187" s="133"/>
      <c r="J187" s="133"/>
      <c r="K187" s="133"/>
      <c r="L187" s="133"/>
      <c r="M187" s="133"/>
      <c r="N187" s="133"/>
      <c r="O187" s="133"/>
      <c r="P187" s="133"/>
      <c r="Q187" s="133"/>
      <c r="R187" s="133"/>
      <c r="S187" s="133"/>
      <c r="T187" s="133"/>
      <c r="U187" s="133"/>
    </row>
    <row r="188" spans="1:21" x14ac:dyDescent="0.25">
      <c r="A188" s="133"/>
      <c r="B188" s="133"/>
      <c r="C188" s="133"/>
      <c r="D188" s="133"/>
      <c r="E188" s="133"/>
      <c r="F188" s="133"/>
      <c r="G188" s="133"/>
      <c r="H188" s="133"/>
      <c r="I188" s="133"/>
      <c r="J188" s="133"/>
      <c r="K188" s="133"/>
      <c r="L188" s="133"/>
      <c r="M188" s="133"/>
      <c r="N188" s="133"/>
      <c r="O188" s="133"/>
      <c r="P188" s="133"/>
      <c r="Q188" s="133"/>
      <c r="R188" s="133"/>
      <c r="S188" s="133"/>
      <c r="T188" s="133"/>
      <c r="U188" s="133"/>
    </row>
    <row r="189" spans="1:21" x14ac:dyDescent="0.25">
      <c r="A189" s="133"/>
      <c r="B189" s="133"/>
      <c r="C189" s="133"/>
      <c r="D189" s="133"/>
      <c r="E189" s="133"/>
      <c r="F189" s="133"/>
      <c r="G189" s="133"/>
      <c r="H189" s="133"/>
      <c r="I189" s="133"/>
      <c r="J189" s="133"/>
      <c r="K189" s="133"/>
      <c r="L189" s="133"/>
      <c r="M189" s="133"/>
      <c r="N189" s="133"/>
      <c r="O189" s="133"/>
      <c r="P189" s="133"/>
      <c r="Q189" s="133"/>
      <c r="R189" s="133"/>
      <c r="S189" s="133"/>
      <c r="T189" s="133"/>
      <c r="U189" s="133"/>
    </row>
    <row r="190" spans="1:21" x14ac:dyDescent="0.25">
      <c r="A190" s="133"/>
      <c r="B190" s="133"/>
      <c r="C190" s="133"/>
      <c r="D190" s="133"/>
      <c r="E190" s="133"/>
      <c r="F190" s="133"/>
      <c r="G190" s="133"/>
      <c r="H190" s="133"/>
      <c r="I190" s="133"/>
      <c r="J190" s="133"/>
      <c r="K190" s="133"/>
      <c r="L190" s="133"/>
      <c r="M190" s="133"/>
      <c r="N190" s="133"/>
      <c r="O190" s="133"/>
      <c r="P190" s="133"/>
      <c r="Q190" s="133"/>
      <c r="R190" s="133"/>
      <c r="S190" s="133"/>
      <c r="T190" s="133"/>
      <c r="U190" s="133"/>
    </row>
    <row r="191" spans="1:21" x14ac:dyDescent="0.25">
      <c r="A191" s="133"/>
      <c r="B191" s="133"/>
      <c r="C191" s="133"/>
      <c r="D191" s="133"/>
      <c r="E191" s="133"/>
      <c r="F191" s="133"/>
      <c r="G191" s="133"/>
      <c r="H191" s="133"/>
      <c r="I191" s="133"/>
      <c r="J191" s="133"/>
      <c r="K191" s="133"/>
      <c r="L191" s="133"/>
      <c r="M191" s="133"/>
      <c r="N191" s="133"/>
      <c r="O191" s="133"/>
      <c r="P191" s="133"/>
      <c r="Q191" s="133"/>
      <c r="R191" s="133"/>
      <c r="S191" s="133"/>
      <c r="T191" s="133"/>
      <c r="U191" s="133"/>
    </row>
    <row r="192" spans="1:21" x14ac:dyDescent="0.25">
      <c r="A192" s="133"/>
      <c r="B192" s="133"/>
      <c r="C192" s="133"/>
      <c r="D192" s="133"/>
      <c r="E192" s="133"/>
      <c r="F192" s="133"/>
      <c r="G192" s="133"/>
      <c r="H192" s="133"/>
      <c r="I192" s="133"/>
      <c r="J192" s="133"/>
      <c r="K192" s="133"/>
      <c r="L192" s="133"/>
      <c r="M192" s="133"/>
      <c r="N192" s="133"/>
      <c r="O192" s="133"/>
      <c r="P192" s="133"/>
      <c r="Q192" s="133"/>
      <c r="R192" s="133"/>
      <c r="S192" s="133"/>
      <c r="T192" s="133"/>
      <c r="U192" s="133"/>
    </row>
    <row r="193" spans="1:21" x14ac:dyDescent="0.25">
      <c r="A193" s="133"/>
      <c r="B193" s="133"/>
      <c r="C193" s="133"/>
      <c r="D193" s="133"/>
      <c r="E193" s="133"/>
      <c r="F193" s="133"/>
      <c r="G193" s="133"/>
      <c r="H193" s="133"/>
      <c r="I193" s="133"/>
      <c r="J193" s="133"/>
      <c r="K193" s="133"/>
      <c r="L193" s="133"/>
      <c r="M193" s="133"/>
      <c r="N193" s="133"/>
      <c r="O193" s="133"/>
      <c r="P193" s="133"/>
      <c r="Q193" s="133"/>
      <c r="R193" s="133"/>
      <c r="S193" s="133"/>
      <c r="T193" s="133"/>
      <c r="U193" s="133"/>
    </row>
    <row r="194" spans="1:21" x14ac:dyDescent="0.25">
      <c r="A194" s="133"/>
      <c r="B194" s="133"/>
      <c r="C194" s="133"/>
      <c r="D194" s="133"/>
      <c r="E194" s="133"/>
      <c r="F194" s="133"/>
      <c r="G194" s="133"/>
      <c r="H194" s="133"/>
      <c r="I194" s="133"/>
      <c r="J194" s="133"/>
      <c r="K194" s="133"/>
      <c r="L194" s="133"/>
      <c r="M194" s="133"/>
      <c r="N194" s="133"/>
      <c r="O194" s="133"/>
      <c r="P194" s="133"/>
      <c r="Q194" s="133"/>
      <c r="R194" s="133"/>
      <c r="S194" s="133"/>
      <c r="T194" s="133"/>
      <c r="U194" s="133"/>
    </row>
    <row r="195" spans="1:21" x14ac:dyDescent="0.25">
      <c r="A195" s="133"/>
      <c r="B195" s="133"/>
      <c r="C195" s="133"/>
      <c r="D195" s="133"/>
      <c r="E195" s="133"/>
      <c r="F195" s="133"/>
      <c r="G195" s="133"/>
      <c r="H195" s="133"/>
      <c r="I195" s="133"/>
      <c r="J195" s="133"/>
      <c r="K195" s="133"/>
      <c r="L195" s="133"/>
      <c r="M195" s="133"/>
      <c r="N195" s="133"/>
      <c r="O195" s="133"/>
      <c r="P195" s="133"/>
      <c r="Q195" s="133"/>
      <c r="R195" s="133"/>
      <c r="S195" s="133"/>
      <c r="T195" s="133"/>
      <c r="U195" s="133"/>
    </row>
    <row r="196" spans="1:21" x14ac:dyDescent="0.25">
      <c r="A196" s="133"/>
      <c r="B196" s="133"/>
      <c r="C196" s="133"/>
      <c r="D196" s="133"/>
      <c r="E196" s="133"/>
      <c r="F196" s="133"/>
      <c r="G196" s="133"/>
      <c r="H196" s="133"/>
      <c r="I196" s="133"/>
      <c r="J196" s="133"/>
      <c r="K196" s="133"/>
      <c r="L196" s="133"/>
      <c r="M196" s="133"/>
      <c r="N196" s="133"/>
      <c r="O196" s="133"/>
      <c r="P196" s="133"/>
      <c r="Q196" s="133"/>
      <c r="R196" s="133"/>
      <c r="S196" s="133"/>
      <c r="T196" s="133"/>
      <c r="U196" s="133"/>
    </row>
    <row r="197" spans="1:21" x14ac:dyDescent="0.25">
      <c r="A197" s="133"/>
      <c r="B197" s="133"/>
      <c r="C197" s="133"/>
      <c r="D197" s="133"/>
      <c r="E197" s="133"/>
      <c r="F197" s="133"/>
      <c r="G197" s="133"/>
      <c r="H197" s="133"/>
      <c r="I197" s="133"/>
      <c r="J197" s="133"/>
      <c r="K197" s="133"/>
      <c r="L197" s="133"/>
      <c r="M197" s="133"/>
      <c r="N197" s="133"/>
      <c r="O197" s="133"/>
      <c r="P197" s="133"/>
      <c r="Q197" s="133"/>
      <c r="R197" s="133"/>
      <c r="S197" s="133"/>
      <c r="T197" s="133"/>
      <c r="U197" s="133"/>
    </row>
    <row r="198" spans="1:21" x14ac:dyDescent="0.25">
      <c r="A198" s="133"/>
      <c r="B198" s="133"/>
      <c r="C198" s="133"/>
      <c r="D198" s="133"/>
      <c r="E198" s="133"/>
      <c r="F198" s="133"/>
      <c r="G198" s="133"/>
      <c r="H198" s="133"/>
      <c r="I198" s="133"/>
      <c r="J198" s="133"/>
      <c r="K198" s="133"/>
      <c r="L198" s="133"/>
      <c r="M198" s="133"/>
      <c r="N198" s="133"/>
      <c r="O198" s="133"/>
      <c r="P198" s="133"/>
      <c r="Q198" s="133"/>
      <c r="R198" s="133"/>
      <c r="S198" s="133"/>
      <c r="T198" s="133"/>
      <c r="U198" s="133"/>
    </row>
    <row r="199" spans="1:21" x14ac:dyDescent="0.25">
      <c r="A199" s="133"/>
      <c r="B199" s="133"/>
      <c r="C199" s="133"/>
      <c r="D199" s="133"/>
      <c r="E199" s="133"/>
      <c r="F199" s="133"/>
      <c r="G199" s="133"/>
      <c r="H199" s="133"/>
      <c r="I199" s="133"/>
      <c r="J199" s="133"/>
      <c r="K199" s="133"/>
      <c r="L199" s="133"/>
      <c r="M199" s="133"/>
      <c r="N199" s="133"/>
      <c r="O199" s="133"/>
      <c r="P199" s="133"/>
      <c r="Q199" s="133"/>
      <c r="R199" s="133"/>
      <c r="S199" s="133"/>
      <c r="T199" s="133"/>
      <c r="U199" s="133"/>
    </row>
    <row r="200" spans="1:21" x14ac:dyDescent="0.25">
      <c r="A200" s="133"/>
      <c r="B200" s="133"/>
      <c r="C200" s="133"/>
      <c r="D200" s="133"/>
      <c r="E200" s="133"/>
      <c r="F200" s="133"/>
      <c r="G200" s="133"/>
      <c r="H200" s="133"/>
      <c r="I200" s="133"/>
      <c r="J200" s="133"/>
      <c r="K200" s="133"/>
      <c r="L200" s="133"/>
      <c r="M200" s="133"/>
      <c r="N200" s="133"/>
      <c r="O200" s="133"/>
      <c r="P200" s="133"/>
      <c r="Q200" s="133"/>
      <c r="R200" s="133"/>
      <c r="S200" s="133"/>
      <c r="T200" s="133"/>
      <c r="U200" s="133"/>
    </row>
    <row r="201" spans="1:21" x14ac:dyDescent="0.25">
      <c r="A201" s="133"/>
      <c r="B201" s="133"/>
      <c r="C201" s="133"/>
      <c r="D201" s="133"/>
      <c r="E201" s="133"/>
      <c r="F201" s="133"/>
      <c r="G201" s="133"/>
      <c r="H201" s="133"/>
      <c r="I201" s="133"/>
      <c r="J201" s="133"/>
      <c r="K201" s="133"/>
      <c r="L201" s="133"/>
      <c r="M201" s="133"/>
      <c r="N201" s="133"/>
      <c r="O201" s="133"/>
      <c r="P201" s="133"/>
      <c r="Q201" s="133"/>
      <c r="R201" s="133"/>
      <c r="S201" s="133"/>
      <c r="T201" s="133"/>
      <c r="U201" s="133"/>
    </row>
    <row r="202" spans="1:21" x14ac:dyDescent="0.25">
      <c r="A202" s="133"/>
      <c r="B202" s="133"/>
      <c r="C202" s="133"/>
      <c r="D202" s="133"/>
      <c r="E202" s="133"/>
      <c r="F202" s="133"/>
      <c r="G202" s="133"/>
      <c r="H202" s="133"/>
      <c r="I202" s="133"/>
      <c r="J202" s="133"/>
      <c r="K202" s="133"/>
      <c r="L202" s="133"/>
      <c r="M202" s="133"/>
      <c r="N202" s="133"/>
      <c r="O202" s="133"/>
      <c r="P202" s="133"/>
      <c r="Q202" s="133"/>
      <c r="R202" s="133"/>
      <c r="S202" s="133"/>
      <c r="T202" s="133"/>
      <c r="U202" s="133"/>
    </row>
    <row r="203" spans="1:21" x14ac:dyDescent="0.25">
      <c r="A203" s="133"/>
      <c r="B203" s="133"/>
      <c r="C203" s="133"/>
      <c r="D203" s="133"/>
      <c r="E203" s="133"/>
      <c r="F203" s="133"/>
      <c r="G203" s="133"/>
      <c r="H203" s="133"/>
      <c r="I203" s="133"/>
      <c r="J203" s="133"/>
      <c r="K203" s="133"/>
      <c r="L203" s="133"/>
      <c r="M203" s="133"/>
      <c r="N203" s="133"/>
      <c r="O203" s="133"/>
      <c r="P203" s="133"/>
      <c r="Q203" s="133"/>
      <c r="R203" s="133"/>
      <c r="S203" s="133"/>
      <c r="T203" s="133"/>
      <c r="U203" s="133"/>
    </row>
    <row r="204" spans="1:21" x14ac:dyDescent="0.25">
      <c r="A204" s="133"/>
      <c r="B204" s="133"/>
      <c r="C204" s="133"/>
      <c r="D204" s="133"/>
      <c r="E204" s="133"/>
      <c r="F204" s="133"/>
      <c r="G204" s="133"/>
      <c r="H204" s="133"/>
      <c r="I204" s="133"/>
      <c r="J204" s="133"/>
      <c r="K204" s="133"/>
      <c r="L204" s="133"/>
      <c r="M204" s="133"/>
      <c r="N204" s="133"/>
      <c r="O204" s="133"/>
      <c r="P204" s="133"/>
      <c r="Q204" s="133"/>
      <c r="R204" s="133"/>
      <c r="S204" s="133"/>
      <c r="T204" s="133"/>
      <c r="U204" s="133"/>
    </row>
    <row r="205" spans="1:21" x14ac:dyDescent="0.25">
      <c r="A205" s="133"/>
      <c r="B205" s="133"/>
      <c r="C205" s="133"/>
      <c r="D205" s="133"/>
      <c r="E205" s="133"/>
      <c r="F205" s="133"/>
      <c r="G205" s="133"/>
      <c r="H205" s="133"/>
      <c r="I205" s="133"/>
      <c r="J205" s="133"/>
      <c r="K205" s="133"/>
      <c r="L205" s="133"/>
      <c r="M205" s="133"/>
      <c r="N205" s="133"/>
      <c r="O205" s="133"/>
      <c r="P205" s="133"/>
      <c r="Q205" s="133"/>
      <c r="R205" s="133"/>
      <c r="S205" s="133"/>
      <c r="T205" s="133"/>
      <c r="U205" s="133"/>
    </row>
    <row r="206" spans="1:21" x14ac:dyDescent="0.25">
      <c r="A206" s="133"/>
      <c r="B206" s="133"/>
      <c r="C206" s="133"/>
      <c r="D206" s="133"/>
      <c r="E206" s="133"/>
      <c r="F206" s="133"/>
      <c r="G206" s="133"/>
      <c r="H206" s="133"/>
      <c r="I206" s="133"/>
      <c r="J206" s="133"/>
      <c r="K206" s="133"/>
      <c r="L206" s="133"/>
      <c r="M206" s="133"/>
      <c r="N206" s="133"/>
      <c r="O206" s="133"/>
      <c r="P206" s="133"/>
      <c r="Q206" s="133"/>
      <c r="R206" s="133"/>
      <c r="S206" s="133"/>
      <c r="T206" s="133"/>
      <c r="U206" s="133"/>
    </row>
    <row r="207" spans="1:21" x14ac:dyDescent="0.25">
      <c r="A207" s="133"/>
      <c r="B207" s="133"/>
      <c r="C207" s="133"/>
      <c r="D207" s="133"/>
      <c r="E207" s="133"/>
      <c r="F207" s="133"/>
      <c r="G207" s="133"/>
      <c r="H207" s="133"/>
      <c r="I207" s="133"/>
      <c r="J207" s="133"/>
      <c r="K207" s="133"/>
      <c r="L207" s="133"/>
      <c r="M207" s="133"/>
      <c r="N207" s="133"/>
      <c r="O207" s="133"/>
      <c r="P207" s="133"/>
      <c r="Q207" s="133"/>
      <c r="R207" s="133"/>
      <c r="S207" s="133"/>
      <c r="T207" s="133"/>
      <c r="U207" s="133"/>
    </row>
    <row r="208" spans="1:21" x14ac:dyDescent="0.25">
      <c r="A208" s="133"/>
      <c r="B208" s="133"/>
      <c r="C208" s="133"/>
      <c r="D208" s="133"/>
      <c r="E208" s="133"/>
      <c r="F208" s="133"/>
      <c r="G208" s="133"/>
      <c r="H208" s="133"/>
      <c r="I208" s="133"/>
      <c r="J208" s="133"/>
      <c r="K208" s="133"/>
      <c r="L208" s="133"/>
      <c r="M208" s="133"/>
      <c r="N208" s="133"/>
      <c r="O208" s="133"/>
      <c r="P208" s="133"/>
      <c r="Q208" s="133"/>
      <c r="R208" s="133"/>
      <c r="S208" s="133"/>
      <c r="T208" s="133"/>
      <c r="U208" s="133"/>
    </row>
    <row r="209" spans="1:21" x14ac:dyDescent="0.25">
      <c r="A209" s="133"/>
      <c r="B209" s="133"/>
      <c r="C209" s="133"/>
      <c r="D209" s="133"/>
      <c r="E209" s="133"/>
      <c r="F209" s="133"/>
      <c r="G209" s="133"/>
      <c r="H209" s="133"/>
      <c r="I209" s="133"/>
      <c r="J209" s="133"/>
      <c r="K209" s="133"/>
      <c r="L209" s="133"/>
      <c r="M209" s="133"/>
      <c r="N209" s="133"/>
      <c r="O209" s="133"/>
      <c r="P209" s="133"/>
      <c r="Q209" s="133"/>
      <c r="R209" s="133"/>
      <c r="S209" s="133"/>
      <c r="T209" s="133"/>
      <c r="U209" s="133"/>
    </row>
    <row r="210" spans="1:21" x14ac:dyDescent="0.25">
      <c r="A210" s="133"/>
      <c r="B210" s="133"/>
      <c r="C210" s="133"/>
      <c r="D210" s="133"/>
      <c r="E210" s="133"/>
      <c r="F210" s="133"/>
      <c r="G210" s="133"/>
      <c r="H210" s="133"/>
      <c r="I210" s="133"/>
      <c r="J210" s="133"/>
      <c r="K210" s="133"/>
      <c r="L210" s="133"/>
      <c r="M210" s="133"/>
      <c r="N210" s="133"/>
      <c r="O210" s="133"/>
      <c r="P210" s="133"/>
      <c r="Q210" s="133"/>
      <c r="R210" s="133"/>
      <c r="S210" s="133"/>
      <c r="T210" s="133"/>
      <c r="U210" s="133"/>
    </row>
    <row r="211" spans="1:21" x14ac:dyDescent="0.25">
      <c r="A211" s="133"/>
      <c r="B211" s="133"/>
      <c r="C211" s="133"/>
      <c r="D211" s="133"/>
      <c r="E211" s="133"/>
      <c r="F211" s="133"/>
      <c r="G211" s="133"/>
      <c r="H211" s="133"/>
      <c r="I211" s="133"/>
      <c r="J211" s="133"/>
      <c r="K211" s="133"/>
      <c r="L211" s="133"/>
      <c r="M211" s="133"/>
      <c r="N211" s="133"/>
      <c r="O211" s="133"/>
      <c r="P211" s="133"/>
      <c r="Q211" s="133"/>
      <c r="R211" s="133"/>
      <c r="S211" s="133"/>
      <c r="T211" s="133"/>
      <c r="U211" s="133"/>
    </row>
    <row r="212" spans="1:21" x14ac:dyDescent="0.25">
      <c r="A212" s="133"/>
      <c r="B212" s="133"/>
      <c r="C212" s="133"/>
      <c r="D212" s="133"/>
      <c r="E212" s="133"/>
      <c r="F212" s="133"/>
      <c r="G212" s="133"/>
      <c r="H212" s="133"/>
      <c r="I212" s="133"/>
      <c r="J212" s="133"/>
      <c r="K212" s="133"/>
      <c r="L212" s="133"/>
      <c r="M212" s="133"/>
      <c r="N212" s="133"/>
      <c r="O212" s="133"/>
      <c r="P212" s="133"/>
      <c r="Q212" s="133"/>
      <c r="R212" s="133"/>
      <c r="S212" s="133"/>
      <c r="T212" s="133"/>
      <c r="U212" s="133"/>
    </row>
    <row r="213" spans="1:21" x14ac:dyDescent="0.25">
      <c r="A213" s="133"/>
      <c r="B213" s="133"/>
      <c r="C213" s="133"/>
      <c r="D213" s="133"/>
      <c r="E213" s="133"/>
      <c r="F213" s="133"/>
      <c r="G213" s="133"/>
      <c r="H213" s="133"/>
      <c r="I213" s="133"/>
      <c r="J213" s="133"/>
      <c r="K213" s="133"/>
      <c r="L213" s="133"/>
      <c r="M213" s="133"/>
      <c r="N213" s="133"/>
      <c r="O213" s="133"/>
      <c r="P213" s="133"/>
      <c r="Q213" s="133"/>
      <c r="R213" s="133"/>
      <c r="S213" s="133"/>
      <c r="T213" s="133"/>
      <c r="U213" s="133"/>
    </row>
    <row r="214" spans="1:21" x14ac:dyDescent="0.25">
      <c r="A214" s="133"/>
      <c r="B214" s="133"/>
      <c r="C214" s="133"/>
      <c r="D214" s="133"/>
      <c r="E214" s="133"/>
      <c r="F214" s="133"/>
      <c r="G214" s="133"/>
      <c r="H214" s="133"/>
      <c r="I214" s="133"/>
      <c r="J214" s="133"/>
      <c r="K214" s="133"/>
      <c r="L214" s="133"/>
      <c r="M214" s="133"/>
      <c r="N214" s="133"/>
      <c r="O214" s="133"/>
      <c r="P214" s="133"/>
      <c r="Q214" s="133"/>
      <c r="R214" s="133"/>
      <c r="S214" s="133"/>
      <c r="T214" s="133"/>
      <c r="U214" s="133"/>
    </row>
    <row r="215" spans="1:21" x14ac:dyDescent="0.25">
      <c r="A215" s="133"/>
      <c r="B215" s="133"/>
      <c r="C215" s="133"/>
      <c r="D215" s="133"/>
      <c r="E215" s="133"/>
      <c r="F215" s="133"/>
      <c r="G215" s="133"/>
      <c r="H215" s="133"/>
      <c r="I215" s="133"/>
      <c r="J215" s="133"/>
      <c r="K215" s="133"/>
      <c r="L215" s="133"/>
      <c r="M215" s="133"/>
      <c r="N215" s="133"/>
      <c r="O215" s="133"/>
      <c r="P215" s="133"/>
      <c r="Q215" s="133"/>
      <c r="R215" s="133"/>
      <c r="S215" s="133"/>
      <c r="T215" s="133"/>
      <c r="U215" s="133"/>
    </row>
    <row r="216" spans="1:21" x14ac:dyDescent="0.25">
      <c r="A216" s="133"/>
      <c r="B216" s="133"/>
      <c r="C216" s="133"/>
      <c r="D216" s="133"/>
      <c r="E216" s="133"/>
      <c r="F216" s="133"/>
      <c r="G216" s="133"/>
      <c r="H216" s="133"/>
      <c r="I216" s="133"/>
      <c r="J216" s="133"/>
      <c r="K216" s="133"/>
      <c r="L216" s="133"/>
      <c r="M216" s="133"/>
      <c r="N216" s="133"/>
      <c r="O216" s="133"/>
      <c r="P216" s="133"/>
      <c r="Q216" s="133"/>
      <c r="R216" s="133"/>
      <c r="S216" s="133"/>
      <c r="T216" s="133"/>
      <c r="U216" s="133"/>
    </row>
    <row r="217" spans="1:21" x14ac:dyDescent="0.25">
      <c r="A217" s="133"/>
      <c r="B217" s="133"/>
      <c r="C217" s="133"/>
      <c r="D217" s="133"/>
      <c r="E217" s="133"/>
      <c r="F217" s="133"/>
      <c r="G217" s="133"/>
      <c r="H217" s="133"/>
      <c r="I217" s="133"/>
      <c r="J217" s="133"/>
      <c r="K217" s="133"/>
      <c r="L217" s="133"/>
      <c r="M217" s="133"/>
      <c r="N217" s="133"/>
      <c r="O217" s="133"/>
      <c r="P217" s="133"/>
      <c r="Q217" s="133"/>
      <c r="R217" s="133"/>
      <c r="S217" s="133"/>
      <c r="T217" s="133"/>
      <c r="U217" s="133"/>
    </row>
    <row r="218" spans="1:21" x14ac:dyDescent="0.25">
      <c r="A218" s="133"/>
      <c r="B218" s="133"/>
      <c r="C218" s="133"/>
      <c r="D218" s="133"/>
      <c r="E218" s="133"/>
      <c r="F218" s="133"/>
      <c r="G218" s="133"/>
      <c r="H218" s="133"/>
      <c r="I218" s="133"/>
      <c r="J218" s="133"/>
      <c r="K218" s="133"/>
      <c r="L218" s="133"/>
      <c r="M218" s="133"/>
      <c r="N218" s="133"/>
      <c r="O218" s="133"/>
      <c r="P218" s="133"/>
      <c r="Q218" s="133"/>
      <c r="R218" s="133"/>
      <c r="S218" s="133"/>
      <c r="T218" s="133"/>
      <c r="U218" s="133"/>
    </row>
    <row r="219" spans="1:21" x14ac:dyDescent="0.25">
      <c r="A219" s="133"/>
      <c r="B219" s="133"/>
      <c r="C219" s="133"/>
      <c r="D219" s="133"/>
      <c r="E219" s="133"/>
      <c r="F219" s="133"/>
      <c r="G219" s="133"/>
      <c r="H219" s="133"/>
      <c r="I219" s="133"/>
      <c r="J219" s="133"/>
      <c r="K219" s="133"/>
      <c r="L219" s="133"/>
      <c r="M219" s="133"/>
      <c r="N219" s="133"/>
      <c r="O219" s="133"/>
      <c r="P219" s="133"/>
      <c r="Q219" s="133"/>
      <c r="R219" s="133"/>
      <c r="S219" s="133"/>
      <c r="T219" s="133"/>
      <c r="U219" s="133"/>
    </row>
    <row r="220" spans="1:21" x14ac:dyDescent="0.25">
      <c r="A220" s="133"/>
      <c r="B220" s="133"/>
      <c r="C220" s="133"/>
      <c r="D220" s="133"/>
      <c r="E220" s="133"/>
      <c r="F220" s="133"/>
      <c r="G220" s="133"/>
      <c r="H220" s="133"/>
      <c r="I220" s="133"/>
      <c r="J220" s="133"/>
      <c r="K220" s="133"/>
      <c r="L220" s="133"/>
      <c r="M220" s="133"/>
      <c r="N220" s="133"/>
      <c r="O220" s="133"/>
      <c r="P220" s="133"/>
      <c r="Q220" s="133"/>
      <c r="R220" s="133"/>
      <c r="S220" s="133"/>
      <c r="T220" s="133"/>
      <c r="U220" s="133"/>
    </row>
    <row r="221" spans="1:21" x14ac:dyDescent="0.25">
      <c r="A221" s="133"/>
      <c r="B221" s="133"/>
      <c r="C221" s="133"/>
      <c r="D221" s="133"/>
      <c r="E221" s="133"/>
      <c r="F221" s="133"/>
      <c r="G221" s="133"/>
      <c r="H221" s="133"/>
      <c r="I221" s="133"/>
      <c r="J221" s="133"/>
      <c r="K221" s="133"/>
      <c r="L221" s="133"/>
      <c r="M221" s="133"/>
      <c r="N221" s="133"/>
      <c r="O221" s="133"/>
      <c r="P221" s="133"/>
      <c r="Q221" s="133"/>
      <c r="R221" s="133"/>
      <c r="S221" s="133"/>
      <c r="T221" s="133"/>
      <c r="U221" s="133"/>
    </row>
    <row r="222" spans="1:21" x14ac:dyDescent="0.25">
      <c r="A222" s="133"/>
      <c r="B222" s="133"/>
      <c r="C222" s="133"/>
      <c r="D222" s="133"/>
      <c r="E222" s="133"/>
      <c r="F222" s="133"/>
      <c r="G222" s="133"/>
      <c r="H222" s="133"/>
      <c r="I222" s="133"/>
      <c r="J222" s="133"/>
      <c r="K222" s="133"/>
      <c r="L222" s="133"/>
      <c r="M222" s="133"/>
      <c r="N222" s="133"/>
      <c r="O222" s="133"/>
      <c r="P222" s="133"/>
      <c r="Q222" s="133"/>
      <c r="R222" s="133"/>
      <c r="S222" s="133"/>
      <c r="T222" s="133"/>
      <c r="U222" s="133"/>
    </row>
    <row r="223" spans="1:21" x14ac:dyDescent="0.25">
      <c r="A223" s="133"/>
      <c r="B223" s="133"/>
      <c r="C223" s="133"/>
      <c r="D223" s="133"/>
      <c r="E223" s="133"/>
      <c r="F223" s="133"/>
      <c r="G223" s="133"/>
      <c r="H223" s="133"/>
      <c r="I223" s="133"/>
      <c r="J223" s="133"/>
      <c r="K223" s="133"/>
      <c r="L223" s="133"/>
      <c r="M223" s="133"/>
      <c r="N223" s="133"/>
      <c r="O223" s="133"/>
      <c r="P223" s="133"/>
      <c r="Q223" s="133"/>
      <c r="R223" s="133"/>
      <c r="S223" s="133"/>
      <c r="T223" s="133"/>
      <c r="U223" s="133"/>
    </row>
    <row r="224" spans="1:21" x14ac:dyDescent="0.25">
      <c r="A224" s="133"/>
      <c r="B224" s="133"/>
      <c r="C224" s="133"/>
      <c r="D224" s="133"/>
      <c r="E224" s="133"/>
      <c r="F224" s="133"/>
      <c r="G224" s="133"/>
      <c r="H224" s="133"/>
      <c r="I224" s="133"/>
      <c r="J224" s="133"/>
      <c r="K224" s="133"/>
      <c r="L224" s="133"/>
      <c r="M224" s="133"/>
      <c r="N224" s="133"/>
      <c r="O224" s="133"/>
      <c r="P224" s="133"/>
      <c r="Q224" s="133"/>
      <c r="R224" s="133"/>
      <c r="S224" s="133"/>
      <c r="T224" s="133"/>
      <c r="U224" s="133"/>
    </row>
    <row r="225" spans="1:21" x14ac:dyDescent="0.25">
      <c r="A225" s="133"/>
      <c r="B225" s="133"/>
      <c r="C225" s="133"/>
      <c r="D225" s="133"/>
      <c r="E225" s="133"/>
      <c r="F225" s="133"/>
      <c r="G225" s="133"/>
      <c r="H225" s="133"/>
      <c r="I225" s="133"/>
      <c r="J225" s="133"/>
      <c r="K225" s="133"/>
      <c r="L225" s="133"/>
      <c r="M225" s="133"/>
      <c r="N225" s="133"/>
      <c r="O225" s="133"/>
      <c r="P225" s="133"/>
      <c r="Q225" s="133"/>
      <c r="R225" s="133"/>
      <c r="S225" s="133"/>
      <c r="T225" s="133"/>
      <c r="U225" s="133"/>
    </row>
    <row r="226" spans="1:21" x14ac:dyDescent="0.25">
      <c r="A226" s="133"/>
      <c r="B226" s="133"/>
      <c r="C226" s="133"/>
      <c r="D226" s="133"/>
      <c r="E226" s="133"/>
      <c r="F226" s="133"/>
      <c r="G226" s="133"/>
      <c r="H226" s="133"/>
      <c r="I226" s="133"/>
      <c r="J226" s="133"/>
      <c r="K226" s="133"/>
      <c r="L226" s="133"/>
      <c r="M226" s="133"/>
      <c r="N226" s="133"/>
      <c r="O226" s="133"/>
      <c r="P226" s="133"/>
      <c r="Q226" s="133"/>
      <c r="R226" s="133"/>
      <c r="S226" s="133"/>
      <c r="T226" s="133"/>
      <c r="U226" s="133"/>
    </row>
    <row r="227" spans="1:21" x14ac:dyDescent="0.25">
      <c r="A227" s="133"/>
      <c r="B227" s="133"/>
      <c r="C227" s="133"/>
      <c r="D227" s="133"/>
      <c r="E227" s="133"/>
      <c r="F227" s="133"/>
      <c r="G227" s="133"/>
      <c r="H227" s="133"/>
      <c r="I227" s="133"/>
      <c r="J227" s="133"/>
      <c r="K227" s="133"/>
      <c r="L227" s="133"/>
      <c r="M227" s="133"/>
      <c r="N227" s="133"/>
      <c r="O227" s="133"/>
      <c r="P227" s="133"/>
      <c r="Q227" s="133"/>
      <c r="R227" s="133"/>
      <c r="S227" s="133"/>
      <c r="T227" s="133"/>
      <c r="U227" s="133"/>
    </row>
    <row r="228" spans="1:21" x14ac:dyDescent="0.25">
      <c r="A228" s="133"/>
      <c r="B228" s="133"/>
      <c r="C228" s="133"/>
      <c r="D228" s="133"/>
      <c r="E228" s="133"/>
      <c r="F228" s="133"/>
      <c r="G228" s="133"/>
      <c r="H228" s="133"/>
      <c r="I228" s="133"/>
      <c r="J228" s="133"/>
      <c r="K228" s="133"/>
      <c r="L228" s="133"/>
      <c r="M228" s="133"/>
      <c r="N228" s="133"/>
      <c r="O228" s="133"/>
      <c r="P228" s="133"/>
      <c r="Q228" s="133"/>
      <c r="R228" s="133"/>
      <c r="S228" s="133"/>
      <c r="T228" s="133"/>
      <c r="U228" s="133"/>
    </row>
    <row r="229" spans="1:21" x14ac:dyDescent="0.25">
      <c r="A229" s="133"/>
      <c r="B229" s="133"/>
      <c r="C229" s="133"/>
      <c r="D229" s="133"/>
      <c r="E229" s="133"/>
      <c r="F229" s="133"/>
      <c r="G229" s="133"/>
      <c r="H229" s="133"/>
      <c r="I229" s="133"/>
      <c r="J229" s="133"/>
      <c r="K229" s="133"/>
      <c r="L229" s="133"/>
      <c r="M229" s="133"/>
      <c r="N229" s="133"/>
      <c r="O229" s="133"/>
      <c r="P229" s="133"/>
      <c r="Q229" s="133"/>
      <c r="R229" s="133"/>
      <c r="S229" s="133"/>
      <c r="T229" s="133"/>
      <c r="U229" s="133"/>
    </row>
    <row r="230" spans="1:21" x14ac:dyDescent="0.25">
      <c r="A230" s="133"/>
      <c r="B230" s="133"/>
      <c r="C230" s="133"/>
      <c r="D230" s="133"/>
      <c r="E230" s="133"/>
      <c r="F230" s="133"/>
      <c r="G230" s="133"/>
      <c r="H230" s="133"/>
      <c r="I230" s="133"/>
      <c r="J230" s="133"/>
      <c r="K230" s="133"/>
      <c r="L230" s="133"/>
      <c r="M230" s="133"/>
      <c r="N230" s="133"/>
      <c r="O230" s="133"/>
      <c r="P230" s="133"/>
      <c r="Q230" s="133"/>
      <c r="R230" s="133"/>
      <c r="S230" s="133"/>
      <c r="T230" s="133"/>
      <c r="U230" s="133"/>
    </row>
    <row r="231" spans="1:21" x14ac:dyDescent="0.25">
      <c r="A231" s="133"/>
      <c r="B231" s="133"/>
      <c r="C231" s="133"/>
      <c r="D231" s="133"/>
      <c r="E231" s="133"/>
      <c r="F231" s="133"/>
      <c r="G231" s="133"/>
      <c r="H231" s="133"/>
      <c r="I231" s="133"/>
      <c r="J231" s="133"/>
      <c r="K231" s="133"/>
      <c r="L231" s="133"/>
      <c r="M231" s="133"/>
      <c r="N231" s="133"/>
      <c r="O231" s="133"/>
      <c r="P231" s="133"/>
      <c r="Q231" s="133"/>
      <c r="R231" s="133"/>
      <c r="S231" s="133"/>
      <c r="T231" s="133"/>
      <c r="U231" s="133"/>
    </row>
    <row r="232" spans="1:21" x14ac:dyDescent="0.25">
      <c r="A232" s="133"/>
      <c r="B232" s="133"/>
      <c r="C232" s="133"/>
      <c r="D232" s="133"/>
      <c r="E232" s="133"/>
      <c r="F232" s="133"/>
      <c r="G232" s="133"/>
      <c r="H232" s="133"/>
      <c r="I232" s="133"/>
      <c r="J232" s="133"/>
      <c r="K232" s="133"/>
      <c r="L232" s="133"/>
      <c r="M232" s="133"/>
      <c r="N232" s="133"/>
      <c r="O232" s="133"/>
      <c r="P232" s="133"/>
      <c r="Q232" s="133"/>
      <c r="R232" s="133"/>
      <c r="S232" s="133"/>
      <c r="T232" s="133"/>
      <c r="U232" s="133"/>
    </row>
    <row r="233" spans="1:21" x14ac:dyDescent="0.25">
      <c r="A233" s="133"/>
      <c r="B233" s="133"/>
      <c r="C233" s="133"/>
      <c r="D233" s="133"/>
      <c r="E233" s="133"/>
      <c r="F233" s="133"/>
      <c r="G233" s="133"/>
      <c r="H233" s="133"/>
      <c r="I233" s="133"/>
      <c r="J233" s="133"/>
      <c r="K233" s="133"/>
      <c r="L233" s="133"/>
      <c r="M233" s="133"/>
      <c r="N233" s="133"/>
      <c r="O233" s="133"/>
      <c r="P233" s="133"/>
      <c r="Q233" s="133"/>
      <c r="R233" s="133"/>
      <c r="S233" s="133"/>
      <c r="T233" s="133"/>
      <c r="U233" s="133"/>
    </row>
    <row r="234" spans="1:21" x14ac:dyDescent="0.25">
      <c r="A234" s="133"/>
      <c r="B234" s="133"/>
      <c r="C234" s="133"/>
      <c r="D234" s="133"/>
      <c r="E234" s="133"/>
      <c r="F234" s="133"/>
      <c r="G234" s="133"/>
      <c r="H234" s="133"/>
      <c r="I234" s="133"/>
      <c r="J234" s="133"/>
      <c r="K234" s="133"/>
      <c r="L234" s="133"/>
      <c r="M234" s="133"/>
      <c r="N234" s="133"/>
      <c r="O234" s="133"/>
      <c r="P234" s="133"/>
      <c r="Q234" s="133"/>
      <c r="R234" s="133"/>
      <c r="S234" s="133"/>
      <c r="T234" s="133"/>
      <c r="U234" s="133"/>
    </row>
    <row r="235" spans="1:21" x14ac:dyDescent="0.25">
      <c r="A235" s="133"/>
      <c r="B235" s="133"/>
      <c r="C235" s="133"/>
      <c r="D235" s="133"/>
      <c r="E235" s="133"/>
      <c r="F235" s="133"/>
      <c r="G235" s="133"/>
      <c r="H235" s="133"/>
      <c r="I235" s="133"/>
      <c r="J235" s="133"/>
      <c r="K235" s="133"/>
      <c r="L235" s="133"/>
      <c r="M235" s="133"/>
      <c r="N235" s="133"/>
      <c r="O235" s="133"/>
      <c r="P235" s="133"/>
      <c r="Q235" s="133"/>
      <c r="R235" s="133"/>
      <c r="S235" s="133"/>
      <c r="T235" s="133"/>
      <c r="U235" s="133"/>
    </row>
    <row r="236" spans="1:21" x14ac:dyDescent="0.25">
      <c r="A236" s="133"/>
      <c r="B236" s="133"/>
      <c r="C236" s="133"/>
      <c r="D236" s="133"/>
      <c r="E236" s="133"/>
      <c r="F236" s="133"/>
      <c r="G236" s="133"/>
      <c r="H236" s="133"/>
      <c r="I236" s="133"/>
      <c r="J236" s="133"/>
      <c r="K236" s="133"/>
      <c r="L236" s="133"/>
      <c r="M236" s="133"/>
      <c r="N236" s="133"/>
      <c r="O236" s="133"/>
      <c r="P236" s="133"/>
      <c r="Q236" s="133"/>
      <c r="R236" s="133"/>
      <c r="S236" s="133"/>
      <c r="T236" s="133"/>
      <c r="U236" s="133"/>
    </row>
    <row r="237" spans="1:21" x14ac:dyDescent="0.25">
      <c r="A237" s="133"/>
      <c r="B237" s="133"/>
      <c r="C237" s="133"/>
      <c r="D237" s="133"/>
      <c r="E237" s="133"/>
      <c r="F237" s="133"/>
      <c r="G237" s="133"/>
      <c r="H237" s="133"/>
      <c r="I237" s="133"/>
      <c r="J237" s="133"/>
      <c r="K237" s="133"/>
      <c r="L237" s="133"/>
      <c r="M237" s="133"/>
      <c r="N237" s="133"/>
      <c r="O237" s="133"/>
      <c r="P237" s="133"/>
      <c r="Q237" s="133"/>
      <c r="R237" s="133"/>
      <c r="S237" s="133"/>
      <c r="T237" s="133"/>
      <c r="U237" s="133"/>
    </row>
    <row r="238" spans="1:21" x14ac:dyDescent="0.25">
      <c r="A238" s="133"/>
      <c r="B238" s="133"/>
      <c r="C238" s="133"/>
      <c r="D238" s="133"/>
      <c r="E238" s="133"/>
      <c r="F238" s="133"/>
      <c r="G238" s="133"/>
      <c r="H238" s="133"/>
      <c r="I238" s="133"/>
      <c r="J238" s="133"/>
      <c r="K238" s="133"/>
      <c r="L238" s="133"/>
      <c r="M238" s="133"/>
      <c r="N238" s="133"/>
      <c r="O238" s="133"/>
      <c r="P238" s="133"/>
      <c r="Q238" s="133"/>
      <c r="R238" s="133"/>
      <c r="S238" s="133"/>
      <c r="T238" s="133"/>
      <c r="U238" s="133"/>
    </row>
    <row r="239" spans="1:21" x14ac:dyDescent="0.25">
      <c r="A239" s="133"/>
      <c r="B239" s="133"/>
      <c r="C239" s="133"/>
      <c r="D239" s="133"/>
      <c r="E239" s="133"/>
      <c r="F239" s="133"/>
      <c r="G239" s="133"/>
      <c r="H239" s="133"/>
      <c r="I239" s="133"/>
      <c r="J239" s="133"/>
      <c r="K239" s="133"/>
      <c r="L239" s="133"/>
      <c r="M239" s="133"/>
      <c r="N239" s="133"/>
      <c r="O239" s="133"/>
      <c r="P239" s="133"/>
      <c r="Q239" s="133"/>
      <c r="R239" s="133"/>
      <c r="S239" s="133"/>
      <c r="T239" s="133"/>
      <c r="U239" s="133"/>
    </row>
    <row r="240" spans="1:21" x14ac:dyDescent="0.25">
      <c r="A240" s="133"/>
      <c r="B240" s="133"/>
      <c r="C240" s="133"/>
      <c r="D240" s="133"/>
      <c r="E240" s="133"/>
      <c r="F240" s="133"/>
      <c r="G240" s="133"/>
      <c r="H240" s="133"/>
      <c r="I240" s="133"/>
      <c r="J240" s="133"/>
      <c r="K240" s="133"/>
      <c r="L240" s="133"/>
      <c r="M240" s="133"/>
      <c r="N240" s="133"/>
      <c r="O240" s="133"/>
      <c r="P240" s="133"/>
      <c r="Q240" s="133"/>
      <c r="R240" s="133"/>
      <c r="S240" s="133"/>
      <c r="T240" s="133"/>
      <c r="U240" s="133"/>
    </row>
    <row r="241" spans="1:21" x14ac:dyDescent="0.25">
      <c r="A241" s="133"/>
      <c r="B241" s="133"/>
      <c r="C241" s="133"/>
      <c r="D241" s="133"/>
      <c r="E241" s="133"/>
      <c r="F241" s="133"/>
      <c r="G241" s="133"/>
      <c r="H241" s="133"/>
      <c r="I241" s="133"/>
      <c r="J241" s="133"/>
      <c r="K241" s="133"/>
      <c r="L241" s="133"/>
      <c r="M241" s="133"/>
      <c r="N241" s="133"/>
      <c r="O241" s="133"/>
      <c r="P241" s="133"/>
      <c r="Q241" s="133"/>
      <c r="R241" s="133"/>
      <c r="S241" s="133"/>
      <c r="T241" s="133"/>
      <c r="U241" s="133"/>
    </row>
    <row r="242" spans="1:21" x14ac:dyDescent="0.25">
      <c r="A242" s="133"/>
      <c r="B242" s="133"/>
      <c r="C242" s="133"/>
      <c r="D242" s="133"/>
      <c r="E242" s="133"/>
      <c r="F242" s="133"/>
      <c r="G242" s="133"/>
      <c r="H242" s="133"/>
      <c r="I242" s="133"/>
      <c r="J242" s="133"/>
      <c r="K242" s="133"/>
      <c r="L242" s="133"/>
      <c r="M242" s="133"/>
      <c r="N242" s="133"/>
      <c r="O242" s="133"/>
      <c r="P242" s="133"/>
      <c r="Q242" s="133"/>
      <c r="R242" s="133"/>
      <c r="S242" s="133"/>
      <c r="T242" s="133"/>
      <c r="U242" s="133"/>
    </row>
    <row r="243" spans="1:21" x14ac:dyDescent="0.25">
      <c r="A243" s="133"/>
      <c r="B243" s="133"/>
      <c r="C243" s="133"/>
      <c r="D243" s="133"/>
      <c r="E243" s="133"/>
      <c r="F243" s="133"/>
      <c r="G243" s="133"/>
      <c r="H243" s="133"/>
      <c r="I243" s="133"/>
      <c r="J243" s="133"/>
      <c r="K243" s="133"/>
      <c r="L243" s="133"/>
      <c r="M243" s="133"/>
      <c r="N243" s="133"/>
      <c r="O243" s="133"/>
      <c r="P243" s="133"/>
      <c r="Q243" s="133"/>
      <c r="R243" s="133"/>
      <c r="S243" s="133"/>
      <c r="T243" s="133"/>
      <c r="U243" s="133"/>
    </row>
    <row r="244" spans="1:21" x14ac:dyDescent="0.25">
      <c r="A244" s="133"/>
      <c r="B244" s="133"/>
      <c r="C244" s="133"/>
      <c r="D244" s="133"/>
      <c r="E244" s="133"/>
      <c r="F244" s="133"/>
      <c r="G244" s="133"/>
      <c r="H244" s="133"/>
      <c r="I244" s="133"/>
      <c r="J244" s="133"/>
      <c r="K244" s="133"/>
      <c r="L244" s="133"/>
      <c r="M244" s="133"/>
      <c r="N244" s="133"/>
      <c r="O244" s="133"/>
      <c r="P244" s="133"/>
      <c r="Q244" s="133"/>
      <c r="R244" s="133"/>
      <c r="S244" s="133"/>
      <c r="T244" s="133"/>
      <c r="U244" s="133"/>
    </row>
    <row r="245" spans="1:21" x14ac:dyDescent="0.25">
      <c r="A245" s="133"/>
      <c r="B245" s="133"/>
      <c r="C245" s="133"/>
      <c r="D245" s="133"/>
      <c r="E245" s="133"/>
      <c r="F245" s="133"/>
      <c r="G245" s="133"/>
      <c r="H245" s="133"/>
      <c r="I245" s="133"/>
      <c r="J245" s="133"/>
      <c r="K245" s="133"/>
      <c r="L245" s="133"/>
      <c r="M245" s="133"/>
      <c r="N245" s="133"/>
      <c r="O245" s="133"/>
      <c r="P245" s="133"/>
      <c r="Q245" s="133"/>
      <c r="R245" s="133"/>
      <c r="S245" s="133"/>
      <c r="T245" s="133"/>
      <c r="U245" s="133"/>
    </row>
    <row r="246" spans="1:21" x14ac:dyDescent="0.25">
      <c r="A246" s="133"/>
      <c r="B246" s="133"/>
      <c r="C246" s="133"/>
      <c r="D246" s="133"/>
      <c r="E246" s="133"/>
      <c r="F246" s="133"/>
      <c r="G246" s="133"/>
      <c r="H246" s="133"/>
      <c r="I246" s="133"/>
      <c r="J246" s="133"/>
      <c r="K246" s="133"/>
      <c r="L246" s="133"/>
      <c r="M246" s="133"/>
      <c r="N246" s="133"/>
      <c r="O246" s="133"/>
      <c r="P246" s="133"/>
      <c r="Q246" s="133"/>
      <c r="R246" s="133"/>
      <c r="S246" s="133"/>
      <c r="T246" s="133"/>
      <c r="U246" s="133"/>
    </row>
    <row r="247" spans="1:21" x14ac:dyDescent="0.25">
      <c r="A247" s="133"/>
      <c r="B247" s="133"/>
      <c r="C247" s="133"/>
      <c r="D247" s="133"/>
      <c r="E247" s="133"/>
      <c r="F247" s="133"/>
      <c r="G247" s="133"/>
      <c r="H247" s="133"/>
      <c r="I247" s="133"/>
      <c r="J247" s="133"/>
      <c r="K247" s="133"/>
      <c r="L247" s="133"/>
      <c r="M247" s="133"/>
      <c r="N247" s="133"/>
      <c r="O247" s="133"/>
      <c r="P247" s="133"/>
      <c r="Q247" s="133"/>
      <c r="R247" s="133"/>
      <c r="S247" s="133"/>
      <c r="T247" s="133"/>
      <c r="U247" s="133"/>
    </row>
    <row r="248" spans="1:21" x14ac:dyDescent="0.25">
      <c r="A248" s="133"/>
      <c r="B248" s="133"/>
      <c r="C248" s="133"/>
      <c r="D248" s="133"/>
      <c r="E248" s="133"/>
      <c r="F248" s="133"/>
      <c r="G248" s="133"/>
      <c r="H248" s="133"/>
      <c r="I248" s="133"/>
      <c r="J248" s="133"/>
      <c r="K248" s="133"/>
      <c r="L248" s="133"/>
      <c r="M248" s="133"/>
      <c r="N248" s="133"/>
      <c r="O248" s="133"/>
      <c r="P248" s="133"/>
      <c r="Q248" s="133"/>
      <c r="R248" s="133"/>
      <c r="S248" s="133"/>
      <c r="T248" s="133"/>
      <c r="U248" s="133"/>
    </row>
    <row r="249" spans="1:21" x14ac:dyDescent="0.25">
      <c r="A249" s="133"/>
      <c r="B249" s="133"/>
      <c r="C249" s="133"/>
      <c r="D249" s="133"/>
      <c r="E249" s="133"/>
      <c r="F249" s="133"/>
      <c r="G249" s="133"/>
      <c r="H249" s="133"/>
      <c r="I249" s="133"/>
      <c r="J249" s="133"/>
      <c r="K249" s="133"/>
      <c r="L249" s="133"/>
      <c r="M249" s="133"/>
      <c r="N249" s="133"/>
      <c r="O249" s="133"/>
      <c r="P249" s="133"/>
      <c r="Q249" s="133"/>
      <c r="R249" s="133"/>
      <c r="S249" s="133"/>
      <c r="T249" s="133"/>
      <c r="U249" s="133"/>
    </row>
    <row r="250" spans="1:21" x14ac:dyDescent="0.25">
      <c r="A250" s="133"/>
      <c r="B250" s="133"/>
      <c r="C250" s="133"/>
      <c r="D250" s="133"/>
      <c r="E250" s="133"/>
      <c r="F250" s="133"/>
      <c r="G250" s="133"/>
      <c r="H250" s="133"/>
      <c r="I250" s="133"/>
      <c r="J250" s="133"/>
      <c r="K250" s="133"/>
      <c r="L250" s="133"/>
      <c r="M250" s="133"/>
      <c r="N250" s="133"/>
      <c r="O250" s="133"/>
      <c r="P250" s="133"/>
      <c r="Q250" s="133"/>
      <c r="R250" s="133"/>
      <c r="S250" s="133"/>
      <c r="T250" s="133"/>
      <c r="U250" s="133"/>
    </row>
    <row r="251" spans="1:21" x14ac:dyDescent="0.25">
      <c r="A251" s="133"/>
      <c r="B251" s="133"/>
      <c r="C251" s="133"/>
      <c r="D251" s="133"/>
      <c r="E251" s="133"/>
      <c r="F251" s="133"/>
      <c r="G251" s="133"/>
      <c r="H251" s="133"/>
      <c r="I251" s="133"/>
      <c r="J251" s="133"/>
      <c r="K251" s="133"/>
      <c r="L251" s="133"/>
      <c r="M251" s="133"/>
      <c r="N251" s="133"/>
      <c r="O251" s="133"/>
      <c r="P251" s="133"/>
      <c r="Q251" s="133"/>
      <c r="R251" s="133"/>
      <c r="S251" s="133"/>
      <c r="T251" s="133"/>
      <c r="U251" s="133"/>
    </row>
    <row r="252" spans="1:21" x14ac:dyDescent="0.25">
      <c r="A252" s="133"/>
      <c r="B252" s="133"/>
      <c r="C252" s="133"/>
      <c r="D252" s="133"/>
      <c r="E252" s="133"/>
      <c r="F252" s="133"/>
      <c r="G252" s="133"/>
      <c r="H252" s="133"/>
      <c r="I252" s="133"/>
      <c r="J252" s="133"/>
      <c r="K252" s="133"/>
      <c r="L252" s="133"/>
      <c r="M252" s="133"/>
      <c r="N252" s="133"/>
      <c r="O252" s="133"/>
      <c r="P252" s="133"/>
      <c r="Q252" s="133"/>
      <c r="R252" s="133"/>
      <c r="S252" s="133"/>
      <c r="T252" s="133"/>
      <c r="U252" s="133"/>
    </row>
    <row r="253" spans="1:21" x14ac:dyDescent="0.25">
      <c r="A253" s="133"/>
      <c r="B253" s="133"/>
      <c r="C253" s="133"/>
      <c r="D253" s="133"/>
      <c r="E253" s="133"/>
      <c r="F253" s="133"/>
      <c r="G253" s="133"/>
      <c r="H253" s="133"/>
      <c r="I253" s="133"/>
      <c r="J253" s="133"/>
      <c r="K253" s="133"/>
      <c r="L253" s="133"/>
      <c r="M253" s="133"/>
      <c r="N253" s="133"/>
      <c r="O253" s="133"/>
      <c r="P253" s="133"/>
      <c r="Q253" s="133"/>
      <c r="R253" s="133"/>
      <c r="S253" s="133"/>
      <c r="T253" s="133"/>
      <c r="U253" s="133"/>
    </row>
    <row r="254" spans="1:21" x14ac:dyDescent="0.25">
      <c r="A254" s="133"/>
      <c r="B254" s="133"/>
      <c r="C254" s="133"/>
      <c r="D254" s="133"/>
      <c r="E254" s="133"/>
      <c r="F254" s="133"/>
      <c r="G254" s="133"/>
      <c r="H254" s="133"/>
      <c r="I254" s="133"/>
      <c r="J254" s="133"/>
      <c r="K254" s="133"/>
      <c r="L254" s="133"/>
      <c r="M254" s="133"/>
      <c r="N254" s="133"/>
      <c r="O254" s="133"/>
      <c r="P254" s="133"/>
      <c r="Q254" s="133"/>
      <c r="R254" s="133"/>
      <c r="S254" s="133"/>
      <c r="T254" s="133"/>
      <c r="U254" s="133"/>
    </row>
    <row r="255" spans="1:21" x14ac:dyDescent="0.25">
      <c r="A255" s="133"/>
      <c r="B255" s="133"/>
      <c r="C255" s="133"/>
      <c r="D255" s="133"/>
      <c r="E255" s="133"/>
      <c r="F255" s="133"/>
      <c r="G255" s="133"/>
      <c r="H255" s="133"/>
      <c r="I255" s="133"/>
      <c r="J255" s="133"/>
      <c r="K255" s="133"/>
      <c r="L255" s="133"/>
      <c r="M255" s="133"/>
      <c r="N255" s="133"/>
      <c r="O255" s="133"/>
      <c r="P255" s="133"/>
      <c r="Q255" s="133"/>
      <c r="R255" s="133"/>
      <c r="S255" s="133"/>
      <c r="T255" s="133"/>
      <c r="U255" s="133"/>
    </row>
    <row r="256" spans="1:21" x14ac:dyDescent="0.25">
      <c r="A256" s="133"/>
      <c r="B256" s="133"/>
      <c r="C256" s="133"/>
      <c r="D256" s="133"/>
      <c r="E256" s="133"/>
      <c r="F256" s="133"/>
      <c r="G256" s="133"/>
      <c r="H256" s="133"/>
      <c r="I256" s="133"/>
      <c r="J256" s="133"/>
      <c r="K256" s="133"/>
      <c r="L256" s="133"/>
      <c r="M256" s="133"/>
      <c r="N256" s="133"/>
      <c r="O256" s="133"/>
      <c r="P256" s="133"/>
      <c r="Q256" s="133"/>
      <c r="R256" s="133"/>
      <c r="S256" s="133"/>
      <c r="T256" s="133"/>
      <c r="U256" s="133"/>
    </row>
    <row r="257" spans="1:21" x14ac:dyDescent="0.25">
      <c r="A257" s="133"/>
      <c r="B257" s="133"/>
      <c r="C257" s="133"/>
      <c r="D257" s="133"/>
      <c r="E257" s="133"/>
      <c r="F257" s="133"/>
      <c r="G257" s="133"/>
      <c r="H257" s="133"/>
      <c r="I257" s="133"/>
      <c r="J257" s="133"/>
      <c r="K257" s="133"/>
      <c r="L257" s="133"/>
      <c r="M257" s="133"/>
      <c r="N257" s="133"/>
      <c r="O257" s="133"/>
      <c r="P257" s="133"/>
      <c r="Q257" s="133"/>
      <c r="R257" s="133"/>
      <c r="S257" s="133"/>
      <c r="T257" s="133"/>
      <c r="U257" s="133"/>
    </row>
    <row r="258" spans="1:21" x14ac:dyDescent="0.25">
      <c r="A258" s="133"/>
      <c r="B258" s="133"/>
      <c r="C258" s="133"/>
      <c r="D258" s="133"/>
      <c r="E258" s="133"/>
      <c r="F258" s="133"/>
      <c r="G258" s="133"/>
      <c r="H258" s="133"/>
      <c r="I258" s="133"/>
      <c r="J258" s="133"/>
      <c r="K258" s="133"/>
      <c r="L258" s="133"/>
      <c r="M258" s="133"/>
      <c r="N258" s="133"/>
      <c r="O258" s="133"/>
      <c r="P258" s="133"/>
      <c r="Q258" s="133"/>
      <c r="R258" s="133"/>
      <c r="S258" s="133"/>
      <c r="T258" s="133"/>
      <c r="U258" s="133"/>
    </row>
    <row r="259" spans="1:21" x14ac:dyDescent="0.25">
      <c r="A259" s="133"/>
      <c r="B259" s="133"/>
      <c r="C259" s="133"/>
      <c r="D259" s="133"/>
      <c r="E259" s="133"/>
      <c r="F259" s="133"/>
      <c r="G259" s="133"/>
      <c r="H259" s="133"/>
      <c r="I259" s="133"/>
      <c r="J259" s="133"/>
      <c r="K259" s="133"/>
      <c r="L259" s="133"/>
      <c r="M259" s="133"/>
      <c r="N259" s="133"/>
      <c r="O259" s="133"/>
      <c r="P259" s="133"/>
      <c r="Q259" s="133"/>
      <c r="R259" s="133"/>
      <c r="S259" s="133"/>
      <c r="T259" s="133"/>
      <c r="U259" s="133"/>
    </row>
    <row r="260" spans="1:21" x14ac:dyDescent="0.25">
      <c r="A260" s="133"/>
      <c r="B260" s="133"/>
      <c r="C260" s="133"/>
      <c r="D260" s="133"/>
      <c r="E260" s="133"/>
      <c r="F260" s="133"/>
      <c r="G260" s="133"/>
      <c r="H260" s="133"/>
      <c r="I260" s="133"/>
      <c r="J260" s="133"/>
      <c r="K260" s="133"/>
      <c r="L260" s="133"/>
      <c r="M260" s="133"/>
      <c r="N260" s="133"/>
      <c r="O260" s="133"/>
      <c r="P260" s="133"/>
      <c r="Q260" s="133"/>
      <c r="R260" s="133"/>
      <c r="S260" s="133"/>
      <c r="T260" s="133"/>
      <c r="U260" s="133"/>
    </row>
    <row r="261" spans="1:21" x14ac:dyDescent="0.25">
      <c r="A261" s="133"/>
      <c r="B261" s="133"/>
      <c r="C261" s="133"/>
      <c r="D261" s="133"/>
      <c r="E261" s="133"/>
      <c r="F261" s="133"/>
      <c r="G261" s="133"/>
      <c r="H261" s="133"/>
      <c r="I261" s="133"/>
      <c r="J261" s="133"/>
      <c r="K261" s="133"/>
      <c r="L261" s="133"/>
      <c r="M261" s="133"/>
      <c r="N261" s="133"/>
      <c r="O261" s="133"/>
      <c r="P261" s="133"/>
      <c r="Q261" s="133"/>
      <c r="R261" s="133"/>
      <c r="S261" s="133"/>
      <c r="T261" s="133"/>
      <c r="U261" s="133"/>
    </row>
    <row r="262" spans="1:21" x14ac:dyDescent="0.25">
      <c r="A262" s="133"/>
      <c r="B262" s="133"/>
      <c r="C262" s="133"/>
      <c r="D262" s="133"/>
      <c r="E262" s="133"/>
      <c r="F262" s="133"/>
      <c r="G262" s="133"/>
      <c r="H262" s="133"/>
      <c r="I262" s="133"/>
      <c r="J262" s="133"/>
      <c r="K262" s="133"/>
      <c r="L262" s="133"/>
      <c r="M262" s="133"/>
      <c r="N262" s="133"/>
      <c r="O262" s="133"/>
      <c r="P262" s="133"/>
      <c r="Q262" s="133"/>
      <c r="R262" s="133"/>
      <c r="S262" s="133"/>
      <c r="T262" s="133"/>
      <c r="U262" s="133"/>
    </row>
    <row r="263" spans="1:21" x14ac:dyDescent="0.25">
      <c r="A263" s="133"/>
      <c r="B263" s="133"/>
      <c r="C263" s="133"/>
      <c r="D263" s="133"/>
      <c r="E263" s="133"/>
      <c r="F263" s="133"/>
      <c r="G263" s="133"/>
      <c r="H263" s="133"/>
      <c r="I263" s="133"/>
      <c r="J263" s="133"/>
      <c r="K263" s="133"/>
      <c r="L263" s="133"/>
      <c r="M263" s="133"/>
      <c r="N263" s="133"/>
      <c r="O263" s="133"/>
      <c r="P263" s="133"/>
      <c r="Q263" s="133"/>
      <c r="R263" s="133"/>
      <c r="S263" s="133"/>
      <c r="T263" s="133"/>
      <c r="U263" s="133"/>
    </row>
    <row r="264" spans="1:21" x14ac:dyDescent="0.25">
      <c r="A264" s="133"/>
      <c r="B264" s="133"/>
      <c r="C264" s="133"/>
      <c r="D264" s="133"/>
      <c r="E264" s="133"/>
      <c r="F264" s="133"/>
      <c r="G264" s="133"/>
      <c r="H264" s="133"/>
      <c r="I264" s="133"/>
      <c r="J264" s="133"/>
      <c r="K264" s="133"/>
      <c r="L264" s="133"/>
      <c r="M264" s="133"/>
      <c r="N264" s="133"/>
      <c r="O264" s="133"/>
      <c r="P264" s="133"/>
      <c r="Q264" s="133"/>
      <c r="R264" s="133"/>
      <c r="S264" s="133"/>
      <c r="T264" s="133"/>
      <c r="U264" s="133"/>
    </row>
    <row r="265" spans="1:21" x14ac:dyDescent="0.25">
      <c r="A265" s="133"/>
      <c r="B265" s="133"/>
      <c r="C265" s="133"/>
      <c r="D265" s="133"/>
      <c r="E265" s="133"/>
      <c r="F265" s="133"/>
      <c r="G265" s="133"/>
      <c r="H265" s="133"/>
      <c r="I265" s="133"/>
      <c r="J265" s="133"/>
      <c r="K265" s="133"/>
      <c r="L265" s="133"/>
      <c r="M265" s="133"/>
      <c r="N265" s="133"/>
      <c r="O265" s="133"/>
      <c r="P265" s="133"/>
      <c r="Q265" s="133"/>
      <c r="R265" s="133"/>
      <c r="S265" s="133"/>
      <c r="T265" s="133"/>
      <c r="U265" s="133"/>
    </row>
    <row r="266" spans="1:21" x14ac:dyDescent="0.25">
      <c r="A266" s="133"/>
      <c r="B266" s="133"/>
      <c r="C266" s="133"/>
      <c r="D266" s="133"/>
      <c r="E266" s="133"/>
      <c r="F266" s="133"/>
      <c r="G266" s="133"/>
      <c r="H266" s="133"/>
      <c r="I266" s="133"/>
      <c r="J266" s="133"/>
      <c r="K266" s="133"/>
      <c r="L266" s="133"/>
      <c r="M266" s="133"/>
      <c r="N266" s="133"/>
      <c r="O266" s="133"/>
      <c r="P266" s="133"/>
      <c r="Q266" s="133"/>
      <c r="R266" s="133"/>
      <c r="S266" s="133"/>
      <c r="T266" s="133"/>
      <c r="U266" s="133"/>
    </row>
    <row r="267" spans="1:21" x14ac:dyDescent="0.25">
      <c r="A267" s="133"/>
      <c r="B267" s="133"/>
      <c r="C267" s="133"/>
      <c r="D267" s="133"/>
      <c r="E267" s="133"/>
      <c r="F267" s="133"/>
      <c r="G267" s="133"/>
      <c r="H267" s="133"/>
      <c r="I267" s="133"/>
      <c r="J267" s="133"/>
      <c r="K267" s="133"/>
      <c r="L267" s="133"/>
      <c r="M267" s="133"/>
      <c r="N267" s="133"/>
      <c r="O267" s="133"/>
      <c r="P267" s="133"/>
      <c r="Q267" s="133"/>
      <c r="R267" s="133"/>
      <c r="S267" s="133"/>
      <c r="T267" s="133"/>
      <c r="U267" s="133"/>
    </row>
    <row r="268" spans="1:21" x14ac:dyDescent="0.25">
      <c r="A268" s="133"/>
      <c r="B268" s="133"/>
      <c r="C268" s="133"/>
      <c r="D268" s="133"/>
      <c r="E268" s="133"/>
      <c r="F268" s="133"/>
      <c r="G268" s="133"/>
      <c r="H268" s="133"/>
      <c r="I268" s="133"/>
      <c r="J268" s="133"/>
      <c r="K268" s="133"/>
      <c r="L268" s="133"/>
      <c r="M268" s="133"/>
      <c r="N268" s="133"/>
      <c r="O268" s="133"/>
      <c r="P268" s="133"/>
      <c r="Q268" s="133"/>
      <c r="R268" s="133"/>
      <c r="S268" s="133"/>
      <c r="T268" s="133"/>
      <c r="U268" s="133"/>
    </row>
    <row r="269" spans="1:21" x14ac:dyDescent="0.25">
      <c r="A269" s="133"/>
      <c r="B269" s="133"/>
      <c r="C269" s="133"/>
      <c r="D269" s="133"/>
      <c r="E269" s="133"/>
      <c r="F269" s="133"/>
      <c r="G269" s="133"/>
      <c r="H269" s="133"/>
      <c r="I269" s="133"/>
      <c r="J269" s="133"/>
      <c r="K269" s="133"/>
      <c r="L269" s="133"/>
      <c r="M269" s="133"/>
      <c r="N269" s="133"/>
      <c r="O269" s="133"/>
      <c r="P269" s="133"/>
      <c r="Q269" s="133"/>
      <c r="R269" s="133"/>
      <c r="S269" s="133"/>
      <c r="T269" s="133"/>
      <c r="U269" s="133"/>
    </row>
    <row r="270" spans="1:21" x14ac:dyDescent="0.25">
      <c r="A270" s="133"/>
      <c r="B270" s="133"/>
      <c r="C270" s="133"/>
      <c r="D270" s="133"/>
      <c r="E270" s="133"/>
      <c r="F270" s="133"/>
      <c r="G270" s="133"/>
      <c r="H270" s="133"/>
      <c r="I270" s="133"/>
      <c r="J270" s="133"/>
      <c r="K270" s="133"/>
      <c r="L270" s="133"/>
      <c r="M270" s="133"/>
      <c r="N270" s="133"/>
      <c r="O270" s="133"/>
      <c r="P270" s="133"/>
      <c r="Q270" s="133"/>
      <c r="R270" s="133"/>
      <c r="S270" s="133"/>
      <c r="T270" s="133"/>
      <c r="U270" s="133"/>
    </row>
    <row r="271" spans="1:21" x14ac:dyDescent="0.25">
      <c r="A271" s="133"/>
      <c r="B271" s="133"/>
      <c r="C271" s="133"/>
      <c r="D271" s="133"/>
      <c r="E271" s="133"/>
      <c r="F271" s="133"/>
      <c r="G271" s="133"/>
      <c r="H271" s="133"/>
      <c r="I271" s="133"/>
      <c r="J271" s="133"/>
      <c r="K271" s="133"/>
      <c r="L271" s="133"/>
      <c r="M271" s="133"/>
      <c r="N271" s="133"/>
      <c r="O271" s="133"/>
      <c r="P271" s="133"/>
      <c r="Q271" s="133"/>
      <c r="R271" s="133"/>
      <c r="S271" s="133"/>
      <c r="T271" s="133"/>
      <c r="U271" s="133"/>
    </row>
    <row r="272" spans="1:21" x14ac:dyDescent="0.25">
      <c r="A272" s="133"/>
      <c r="B272" s="133"/>
      <c r="C272" s="133"/>
      <c r="D272" s="133"/>
      <c r="E272" s="133"/>
      <c r="F272" s="133"/>
      <c r="G272" s="133"/>
      <c r="H272" s="133"/>
      <c r="I272" s="133"/>
      <c r="J272" s="133"/>
      <c r="K272" s="133"/>
      <c r="L272" s="133"/>
      <c r="M272" s="133"/>
      <c r="N272" s="133"/>
      <c r="O272" s="133"/>
      <c r="P272" s="133"/>
      <c r="Q272" s="133"/>
      <c r="R272" s="133"/>
      <c r="S272" s="133"/>
      <c r="T272" s="133"/>
      <c r="U272" s="133"/>
    </row>
    <row r="273" spans="1:21" x14ac:dyDescent="0.25">
      <c r="A273" s="133"/>
      <c r="B273" s="133"/>
      <c r="C273" s="133"/>
      <c r="D273" s="133"/>
      <c r="E273" s="133"/>
      <c r="F273" s="133"/>
      <c r="G273" s="133"/>
      <c r="H273" s="133"/>
      <c r="I273" s="133"/>
      <c r="J273" s="133"/>
      <c r="K273" s="133"/>
      <c r="L273" s="133"/>
      <c r="M273" s="133"/>
      <c r="N273" s="133"/>
      <c r="O273" s="133"/>
      <c r="P273" s="133"/>
      <c r="Q273" s="133"/>
      <c r="R273" s="133"/>
      <c r="S273" s="133"/>
      <c r="T273" s="133"/>
      <c r="U273" s="133"/>
    </row>
    <row r="274" spans="1:21" x14ac:dyDescent="0.25">
      <c r="A274" s="133"/>
      <c r="B274" s="133"/>
      <c r="C274" s="133"/>
      <c r="D274" s="133"/>
      <c r="E274" s="133"/>
      <c r="F274" s="133"/>
      <c r="G274" s="133"/>
      <c r="H274" s="133"/>
      <c r="I274" s="133"/>
      <c r="J274" s="133"/>
      <c r="K274" s="133"/>
      <c r="L274" s="133"/>
      <c r="M274" s="133"/>
      <c r="N274" s="133"/>
      <c r="O274" s="133"/>
      <c r="P274" s="133"/>
      <c r="Q274" s="133"/>
      <c r="R274" s="133"/>
      <c r="S274" s="133"/>
      <c r="T274" s="133"/>
      <c r="U274" s="133"/>
    </row>
    <row r="275" spans="1:21" x14ac:dyDescent="0.25">
      <c r="A275" s="133"/>
      <c r="B275" s="133"/>
      <c r="C275" s="133"/>
      <c r="D275" s="133"/>
      <c r="E275" s="133"/>
      <c r="F275" s="133"/>
      <c r="G275" s="133"/>
      <c r="H275" s="133"/>
      <c r="I275" s="133"/>
      <c r="J275" s="133"/>
      <c r="K275" s="133"/>
      <c r="L275" s="133"/>
      <c r="M275" s="133"/>
      <c r="N275" s="133"/>
      <c r="O275" s="133"/>
      <c r="P275" s="133"/>
      <c r="Q275" s="133"/>
      <c r="R275" s="133"/>
      <c r="S275" s="133"/>
      <c r="T275" s="133"/>
      <c r="U275" s="133"/>
    </row>
    <row r="276" spans="1:21" x14ac:dyDescent="0.25">
      <c r="A276" s="133"/>
      <c r="B276" s="133"/>
      <c r="C276" s="133"/>
      <c r="D276" s="133"/>
      <c r="E276" s="133"/>
      <c r="F276" s="133"/>
      <c r="G276" s="133"/>
      <c r="H276" s="133"/>
      <c r="I276" s="133"/>
      <c r="J276" s="133"/>
      <c r="K276" s="133"/>
      <c r="L276" s="133"/>
      <c r="M276" s="133"/>
      <c r="N276" s="133"/>
      <c r="O276" s="133"/>
      <c r="P276" s="133"/>
      <c r="Q276" s="133"/>
      <c r="R276" s="133"/>
      <c r="S276" s="133"/>
      <c r="T276" s="133"/>
      <c r="U276" s="133"/>
    </row>
    <row r="277" spans="1:21" x14ac:dyDescent="0.25">
      <c r="A277" s="133"/>
      <c r="B277" s="133"/>
      <c r="C277" s="133"/>
      <c r="D277" s="133"/>
      <c r="E277" s="133"/>
      <c r="F277" s="133"/>
      <c r="G277" s="133"/>
      <c r="H277" s="133"/>
      <c r="I277" s="133"/>
      <c r="J277" s="133"/>
      <c r="K277" s="133"/>
      <c r="L277" s="133"/>
      <c r="M277" s="133"/>
      <c r="N277" s="133"/>
      <c r="O277" s="133"/>
      <c r="P277" s="133"/>
      <c r="Q277" s="133"/>
      <c r="R277" s="133"/>
      <c r="S277" s="133"/>
      <c r="T277" s="133"/>
      <c r="U277" s="133"/>
    </row>
    <row r="278" spans="1:21" x14ac:dyDescent="0.25">
      <c r="A278" s="133"/>
      <c r="B278" s="133"/>
      <c r="C278" s="133"/>
      <c r="D278" s="133"/>
      <c r="E278" s="133"/>
      <c r="F278" s="133"/>
      <c r="G278" s="133"/>
      <c r="H278" s="133"/>
      <c r="I278" s="133"/>
      <c r="J278" s="133"/>
      <c r="K278" s="133"/>
      <c r="L278" s="133"/>
      <c r="M278" s="133"/>
      <c r="N278" s="133"/>
      <c r="O278" s="133"/>
      <c r="P278" s="133"/>
      <c r="Q278" s="133"/>
      <c r="R278" s="133"/>
      <c r="S278" s="133"/>
      <c r="T278" s="133"/>
      <c r="U278" s="133"/>
    </row>
    <row r="279" spans="1:21" x14ac:dyDescent="0.25">
      <c r="A279" s="133"/>
      <c r="B279" s="133"/>
      <c r="C279" s="133"/>
      <c r="D279" s="133"/>
      <c r="E279" s="133"/>
      <c r="F279" s="133"/>
      <c r="G279" s="133"/>
      <c r="H279" s="133"/>
      <c r="I279" s="133"/>
      <c r="J279" s="133"/>
      <c r="K279" s="133"/>
      <c r="L279" s="133"/>
      <c r="M279" s="133"/>
      <c r="N279" s="133"/>
      <c r="O279" s="133"/>
      <c r="P279" s="133"/>
      <c r="Q279" s="133"/>
      <c r="R279" s="133"/>
      <c r="S279" s="133"/>
      <c r="T279" s="133"/>
      <c r="U279" s="133"/>
    </row>
    <row r="280" spans="1:21" x14ac:dyDescent="0.25">
      <c r="A280" s="133"/>
      <c r="B280" s="133"/>
      <c r="C280" s="133"/>
      <c r="D280" s="133"/>
      <c r="E280" s="133"/>
      <c r="F280" s="133"/>
      <c r="G280" s="133"/>
      <c r="H280" s="133"/>
      <c r="I280" s="133"/>
      <c r="J280" s="133"/>
      <c r="K280" s="133"/>
      <c r="L280" s="133"/>
      <c r="M280" s="133"/>
      <c r="N280" s="133"/>
      <c r="O280" s="133"/>
      <c r="P280" s="133"/>
      <c r="Q280" s="133"/>
      <c r="R280" s="133"/>
      <c r="S280" s="133"/>
      <c r="T280" s="133"/>
      <c r="U280" s="133"/>
    </row>
    <row r="281" spans="1:21" x14ac:dyDescent="0.25">
      <c r="A281" s="133"/>
      <c r="B281" s="133"/>
      <c r="C281" s="133"/>
      <c r="D281" s="133"/>
      <c r="E281" s="133"/>
      <c r="F281" s="133"/>
      <c r="G281" s="133"/>
      <c r="H281" s="133"/>
      <c r="I281" s="133"/>
      <c r="J281" s="133"/>
      <c r="K281" s="133"/>
      <c r="L281" s="133"/>
      <c r="M281" s="133"/>
      <c r="N281" s="133"/>
      <c r="O281" s="133"/>
      <c r="P281" s="133"/>
      <c r="Q281" s="133"/>
      <c r="R281" s="133"/>
      <c r="S281" s="133"/>
      <c r="T281" s="133"/>
      <c r="U281" s="133"/>
    </row>
    <row r="282" spans="1:21" x14ac:dyDescent="0.25">
      <c r="A282" s="133"/>
      <c r="B282" s="133"/>
      <c r="C282" s="133"/>
      <c r="D282" s="133"/>
      <c r="E282" s="133"/>
      <c r="F282" s="133"/>
      <c r="G282" s="133"/>
      <c r="H282" s="133"/>
      <c r="I282" s="133"/>
      <c r="J282" s="133"/>
      <c r="K282" s="133"/>
      <c r="L282" s="133"/>
      <c r="M282" s="133"/>
      <c r="N282" s="133"/>
      <c r="O282" s="133"/>
      <c r="P282" s="133"/>
      <c r="Q282" s="133"/>
      <c r="R282" s="133"/>
      <c r="S282" s="133"/>
      <c r="T282" s="133"/>
      <c r="U282" s="133"/>
    </row>
    <row r="283" spans="1:21" x14ac:dyDescent="0.25">
      <c r="A283" s="133"/>
      <c r="B283" s="133"/>
      <c r="C283" s="133"/>
      <c r="D283" s="133"/>
      <c r="E283" s="133"/>
      <c r="F283" s="133"/>
      <c r="G283" s="133"/>
      <c r="H283" s="133"/>
      <c r="I283" s="133"/>
      <c r="J283" s="133"/>
      <c r="K283" s="133"/>
      <c r="L283" s="133"/>
      <c r="M283" s="133"/>
      <c r="N283" s="133"/>
      <c r="O283" s="133"/>
      <c r="P283" s="133"/>
      <c r="Q283" s="133"/>
      <c r="R283" s="133"/>
      <c r="S283" s="133"/>
      <c r="T283" s="133"/>
      <c r="U283" s="133"/>
    </row>
    <row r="284" spans="1:21" x14ac:dyDescent="0.25">
      <c r="A284" s="133"/>
      <c r="B284" s="133"/>
      <c r="C284" s="133"/>
      <c r="D284" s="133"/>
      <c r="E284" s="133"/>
      <c r="F284" s="133"/>
      <c r="G284" s="133"/>
      <c r="H284" s="133"/>
      <c r="I284" s="133"/>
      <c r="J284" s="133"/>
      <c r="K284" s="133"/>
      <c r="L284" s="133"/>
      <c r="M284" s="133"/>
      <c r="N284" s="133"/>
      <c r="O284" s="133"/>
      <c r="P284" s="133"/>
      <c r="Q284" s="133"/>
      <c r="R284" s="133"/>
      <c r="S284" s="133"/>
      <c r="T284" s="133"/>
      <c r="U284" s="133"/>
    </row>
    <row r="285" spans="1:21" x14ac:dyDescent="0.25">
      <c r="A285" s="133"/>
      <c r="B285" s="133"/>
      <c r="C285" s="133"/>
      <c r="D285" s="133"/>
      <c r="E285" s="133"/>
      <c r="F285" s="133"/>
      <c r="G285" s="133"/>
      <c r="H285" s="133"/>
      <c r="I285" s="133"/>
      <c r="J285" s="133"/>
      <c r="K285" s="133"/>
      <c r="L285" s="133"/>
      <c r="M285" s="133"/>
      <c r="N285" s="133"/>
      <c r="O285" s="133"/>
      <c r="P285" s="133"/>
      <c r="Q285" s="133"/>
      <c r="R285" s="133"/>
      <c r="S285" s="133"/>
      <c r="T285" s="133"/>
      <c r="U285" s="133"/>
    </row>
    <row r="286" spans="1:21" x14ac:dyDescent="0.25">
      <c r="A286" s="133"/>
      <c r="B286" s="133"/>
      <c r="C286" s="133"/>
      <c r="D286" s="133"/>
      <c r="E286" s="133"/>
      <c r="F286" s="133"/>
      <c r="G286" s="133"/>
      <c r="H286" s="133"/>
      <c r="I286" s="133"/>
      <c r="J286" s="133"/>
      <c r="K286" s="133"/>
      <c r="L286" s="133"/>
      <c r="M286" s="133"/>
      <c r="N286" s="133"/>
      <c r="O286" s="133"/>
      <c r="P286" s="133"/>
      <c r="Q286" s="133"/>
      <c r="R286" s="133"/>
      <c r="S286" s="133"/>
      <c r="T286" s="133"/>
      <c r="U286" s="133"/>
    </row>
    <row r="287" spans="1:21" x14ac:dyDescent="0.25">
      <c r="A287" s="133"/>
      <c r="B287" s="133"/>
      <c r="C287" s="133"/>
      <c r="D287" s="133"/>
      <c r="E287" s="133"/>
      <c r="F287" s="133"/>
      <c r="G287" s="133"/>
      <c r="H287" s="133"/>
      <c r="I287" s="133"/>
      <c r="J287" s="133"/>
      <c r="K287" s="133"/>
      <c r="L287" s="133"/>
      <c r="M287" s="133"/>
      <c r="N287" s="133"/>
      <c r="O287" s="133"/>
      <c r="P287" s="133"/>
      <c r="Q287" s="133"/>
      <c r="R287" s="133"/>
      <c r="S287" s="133"/>
      <c r="T287" s="133"/>
      <c r="U287" s="133"/>
    </row>
    <row r="288" spans="1:21" x14ac:dyDescent="0.25">
      <c r="A288" s="133"/>
      <c r="B288" s="133"/>
      <c r="C288" s="133"/>
      <c r="D288" s="133"/>
      <c r="E288" s="133"/>
      <c r="F288" s="133"/>
      <c r="G288" s="133"/>
      <c r="H288" s="133"/>
      <c r="I288" s="133"/>
      <c r="J288" s="133"/>
      <c r="K288" s="133"/>
      <c r="L288" s="133"/>
      <c r="M288" s="133"/>
      <c r="N288" s="133"/>
      <c r="O288" s="133"/>
      <c r="P288" s="133"/>
      <c r="Q288" s="133"/>
      <c r="R288" s="133"/>
      <c r="S288" s="133"/>
      <c r="T288" s="133"/>
      <c r="U288" s="133"/>
    </row>
    <row r="289" spans="1:21" x14ac:dyDescent="0.25">
      <c r="A289" s="133"/>
      <c r="B289" s="133"/>
      <c r="C289" s="133"/>
      <c r="D289" s="133"/>
      <c r="E289" s="133"/>
      <c r="F289" s="133"/>
      <c r="G289" s="133"/>
      <c r="H289" s="133"/>
      <c r="I289" s="133"/>
      <c r="J289" s="133"/>
      <c r="K289" s="133"/>
      <c r="L289" s="133"/>
      <c r="M289" s="133"/>
      <c r="N289" s="133"/>
      <c r="O289" s="133"/>
      <c r="P289" s="133"/>
      <c r="Q289" s="133"/>
      <c r="R289" s="133"/>
      <c r="S289" s="133"/>
      <c r="T289" s="133"/>
      <c r="U289" s="133"/>
    </row>
    <row r="290" spans="1:21" x14ac:dyDescent="0.25">
      <c r="A290" s="133"/>
      <c r="B290" s="133"/>
      <c r="C290" s="133"/>
      <c r="D290" s="133"/>
      <c r="E290" s="133"/>
      <c r="F290" s="133"/>
      <c r="G290" s="133"/>
      <c r="H290" s="133"/>
      <c r="I290" s="133"/>
      <c r="J290" s="133"/>
      <c r="K290" s="133"/>
      <c r="L290" s="133"/>
      <c r="M290" s="133"/>
      <c r="N290" s="133"/>
      <c r="O290" s="133"/>
      <c r="P290" s="133"/>
      <c r="Q290" s="133"/>
      <c r="R290" s="133"/>
      <c r="S290" s="133"/>
      <c r="T290" s="133"/>
      <c r="U290" s="133"/>
    </row>
    <row r="291" spans="1:21" x14ac:dyDescent="0.25">
      <c r="A291" s="133"/>
      <c r="B291" s="133"/>
      <c r="C291" s="133"/>
      <c r="D291" s="133"/>
      <c r="E291" s="133"/>
      <c r="F291" s="133"/>
      <c r="G291" s="133"/>
      <c r="H291" s="133"/>
      <c r="I291" s="133"/>
      <c r="J291" s="133"/>
      <c r="K291" s="133"/>
      <c r="L291" s="133"/>
      <c r="M291" s="133"/>
      <c r="N291" s="133"/>
      <c r="O291" s="133"/>
      <c r="P291" s="133"/>
      <c r="Q291" s="133"/>
      <c r="R291" s="133"/>
      <c r="S291" s="133"/>
      <c r="T291" s="133"/>
      <c r="U291" s="133"/>
    </row>
    <row r="292" spans="1:21" x14ac:dyDescent="0.25">
      <c r="A292" s="133"/>
      <c r="B292" s="133"/>
      <c r="C292" s="133"/>
      <c r="D292" s="133"/>
      <c r="E292" s="133"/>
      <c r="F292" s="133"/>
      <c r="G292" s="133"/>
      <c r="H292" s="133"/>
      <c r="I292" s="133"/>
      <c r="J292" s="133"/>
      <c r="K292" s="133"/>
      <c r="L292" s="133"/>
      <c r="M292" s="133"/>
      <c r="N292" s="133"/>
      <c r="O292" s="133"/>
      <c r="P292" s="133"/>
      <c r="Q292" s="133"/>
      <c r="R292" s="133"/>
      <c r="S292" s="133"/>
      <c r="T292" s="133"/>
      <c r="U292" s="133"/>
    </row>
    <row r="293" spans="1:21" x14ac:dyDescent="0.25">
      <c r="A293" s="133"/>
      <c r="B293" s="133"/>
      <c r="C293" s="133"/>
      <c r="D293" s="133"/>
      <c r="E293" s="133"/>
      <c r="F293" s="133"/>
      <c r="G293" s="133"/>
      <c r="H293" s="133"/>
      <c r="I293" s="133"/>
      <c r="J293" s="133"/>
      <c r="K293" s="133"/>
      <c r="L293" s="133"/>
      <c r="M293" s="133"/>
      <c r="N293" s="133"/>
      <c r="O293" s="133"/>
      <c r="P293" s="133"/>
      <c r="Q293" s="133"/>
      <c r="R293" s="133"/>
      <c r="S293" s="133"/>
      <c r="T293" s="133"/>
      <c r="U293" s="133"/>
    </row>
    <row r="294" spans="1:21" x14ac:dyDescent="0.25">
      <c r="A294" s="133"/>
      <c r="B294" s="133"/>
      <c r="C294" s="133"/>
      <c r="D294" s="133"/>
      <c r="E294" s="133"/>
      <c r="F294" s="133"/>
      <c r="G294" s="133"/>
      <c r="H294" s="133"/>
      <c r="I294" s="133"/>
      <c r="J294" s="133"/>
      <c r="K294" s="133"/>
      <c r="L294" s="133"/>
      <c r="M294" s="133"/>
      <c r="N294" s="133"/>
      <c r="O294" s="133"/>
      <c r="P294" s="133"/>
      <c r="Q294" s="133"/>
      <c r="R294" s="133"/>
      <c r="S294" s="133"/>
      <c r="T294" s="133"/>
      <c r="U294" s="133"/>
    </row>
    <row r="295" spans="1:21" x14ac:dyDescent="0.25">
      <c r="A295" s="133"/>
      <c r="B295" s="133"/>
      <c r="C295" s="133"/>
      <c r="D295" s="133"/>
      <c r="E295" s="133"/>
      <c r="F295" s="133"/>
      <c r="G295" s="133"/>
      <c r="H295" s="133"/>
      <c r="I295" s="133"/>
      <c r="J295" s="133"/>
      <c r="K295" s="133"/>
      <c r="L295" s="133"/>
      <c r="M295" s="133"/>
      <c r="N295" s="133"/>
      <c r="O295" s="133"/>
      <c r="P295" s="133"/>
      <c r="Q295" s="133"/>
      <c r="R295" s="133"/>
      <c r="S295" s="133"/>
      <c r="T295" s="133"/>
      <c r="U295" s="133"/>
    </row>
    <row r="296" spans="1:21" x14ac:dyDescent="0.25">
      <c r="A296" s="133"/>
      <c r="B296" s="133"/>
      <c r="C296" s="133"/>
      <c r="D296" s="133"/>
      <c r="E296" s="133"/>
      <c r="F296" s="133"/>
      <c r="G296" s="133"/>
      <c r="H296" s="133"/>
      <c r="I296" s="133"/>
      <c r="J296" s="133"/>
      <c r="K296" s="133"/>
      <c r="L296" s="133"/>
      <c r="M296" s="133"/>
      <c r="N296" s="133"/>
      <c r="O296" s="133"/>
      <c r="P296" s="133"/>
      <c r="Q296" s="133"/>
      <c r="R296" s="133"/>
      <c r="S296" s="133"/>
      <c r="T296" s="133"/>
      <c r="U296" s="133"/>
    </row>
    <row r="297" spans="1:21" x14ac:dyDescent="0.25">
      <c r="A297" s="133"/>
      <c r="B297" s="133"/>
      <c r="C297" s="133"/>
      <c r="D297" s="133"/>
      <c r="E297" s="133"/>
      <c r="F297" s="133"/>
      <c r="G297" s="133"/>
      <c r="H297" s="133"/>
      <c r="I297" s="133"/>
      <c r="J297" s="133"/>
      <c r="K297" s="133"/>
      <c r="L297" s="133"/>
      <c r="M297" s="133"/>
      <c r="N297" s="133"/>
      <c r="O297" s="133"/>
      <c r="P297" s="133"/>
      <c r="Q297" s="133"/>
      <c r="R297" s="133"/>
      <c r="S297" s="133"/>
      <c r="T297" s="133"/>
      <c r="U297" s="133"/>
    </row>
    <row r="298" spans="1:21" x14ac:dyDescent="0.25">
      <c r="A298" s="133"/>
      <c r="B298" s="133"/>
      <c r="C298" s="133"/>
      <c r="D298" s="133"/>
      <c r="E298" s="133"/>
      <c r="F298" s="133"/>
      <c r="G298" s="133"/>
      <c r="H298" s="133"/>
      <c r="I298" s="133"/>
      <c r="J298" s="133"/>
      <c r="K298" s="133"/>
      <c r="L298" s="133"/>
      <c r="M298" s="133"/>
      <c r="N298" s="133"/>
      <c r="O298" s="133"/>
      <c r="P298" s="133"/>
      <c r="Q298" s="133"/>
      <c r="R298" s="133"/>
      <c r="S298" s="133"/>
      <c r="T298" s="133"/>
      <c r="U298" s="133"/>
    </row>
    <row r="299" spans="1:21" x14ac:dyDescent="0.25">
      <c r="A299" s="133"/>
      <c r="B299" s="133"/>
      <c r="C299" s="133"/>
      <c r="D299" s="133"/>
      <c r="E299" s="133"/>
      <c r="F299" s="133"/>
      <c r="G299" s="133"/>
      <c r="H299" s="133"/>
      <c r="I299" s="133"/>
      <c r="J299" s="133"/>
      <c r="K299" s="133"/>
      <c r="L299" s="133"/>
      <c r="M299" s="133"/>
      <c r="N299" s="133"/>
      <c r="O299" s="133"/>
      <c r="P299" s="133"/>
      <c r="Q299" s="133"/>
      <c r="R299" s="133"/>
      <c r="S299" s="133"/>
      <c r="T299" s="133"/>
      <c r="U299" s="133"/>
    </row>
    <row r="300" spans="1:21" x14ac:dyDescent="0.25">
      <c r="A300" s="133"/>
      <c r="B300" s="133"/>
      <c r="C300" s="133"/>
      <c r="D300" s="133"/>
      <c r="E300" s="133"/>
      <c r="F300" s="133"/>
      <c r="G300" s="133"/>
      <c r="H300" s="133"/>
      <c r="I300" s="133"/>
      <c r="J300" s="133"/>
      <c r="K300" s="133"/>
      <c r="L300" s="133"/>
      <c r="M300" s="133"/>
      <c r="N300" s="133"/>
      <c r="O300" s="133"/>
      <c r="P300" s="133"/>
      <c r="Q300" s="133"/>
      <c r="R300" s="133"/>
      <c r="S300" s="133"/>
      <c r="T300" s="133"/>
      <c r="U300" s="133"/>
    </row>
    <row r="301" spans="1:21" x14ac:dyDescent="0.25">
      <c r="A301" s="133"/>
      <c r="B301" s="133"/>
      <c r="C301" s="133"/>
      <c r="D301" s="133"/>
      <c r="E301" s="133"/>
      <c r="F301" s="133"/>
      <c r="G301" s="133"/>
      <c r="H301" s="133"/>
      <c r="I301" s="133"/>
      <c r="J301" s="133"/>
      <c r="K301" s="133"/>
      <c r="L301" s="133"/>
      <c r="M301" s="133"/>
      <c r="N301" s="133"/>
      <c r="O301" s="133"/>
      <c r="P301" s="133"/>
      <c r="Q301" s="133"/>
      <c r="R301" s="133"/>
      <c r="S301" s="133"/>
      <c r="T301" s="133"/>
      <c r="U301" s="133"/>
    </row>
    <row r="302" spans="1:21" x14ac:dyDescent="0.25">
      <c r="A302" s="133"/>
      <c r="B302" s="133"/>
      <c r="C302" s="133"/>
      <c r="D302" s="133"/>
      <c r="E302" s="133"/>
      <c r="F302" s="133"/>
      <c r="G302" s="133"/>
      <c r="H302" s="133"/>
      <c r="I302" s="133"/>
      <c r="J302" s="133"/>
      <c r="K302" s="133"/>
      <c r="L302" s="133"/>
      <c r="M302" s="133"/>
      <c r="N302" s="133"/>
      <c r="O302" s="133"/>
      <c r="P302" s="133"/>
      <c r="Q302" s="133"/>
      <c r="R302" s="133"/>
      <c r="S302" s="133"/>
      <c r="T302" s="133"/>
      <c r="U302" s="133"/>
    </row>
    <row r="303" spans="1:21" x14ac:dyDescent="0.25">
      <c r="A303" s="133"/>
      <c r="B303" s="133"/>
      <c r="C303" s="133"/>
      <c r="D303" s="133"/>
      <c r="E303" s="133"/>
      <c r="F303" s="133"/>
      <c r="G303" s="133"/>
      <c r="H303" s="133"/>
      <c r="I303" s="133"/>
      <c r="J303" s="133"/>
      <c r="K303" s="133"/>
      <c r="L303" s="133"/>
      <c r="M303" s="133"/>
      <c r="N303" s="133"/>
      <c r="O303" s="133"/>
      <c r="P303" s="133"/>
      <c r="Q303" s="133"/>
      <c r="R303" s="133"/>
      <c r="S303" s="133"/>
      <c r="T303" s="133"/>
      <c r="U303" s="133"/>
    </row>
    <row r="304" spans="1:21" x14ac:dyDescent="0.25">
      <c r="A304" s="133"/>
      <c r="B304" s="133"/>
      <c r="C304" s="133"/>
      <c r="D304" s="133"/>
      <c r="E304" s="133"/>
      <c r="F304" s="133"/>
      <c r="G304" s="133"/>
      <c r="H304" s="133"/>
      <c r="I304" s="133"/>
      <c r="J304" s="133"/>
      <c r="K304" s="133"/>
      <c r="L304" s="133"/>
      <c r="M304" s="133"/>
      <c r="N304" s="133"/>
      <c r="O304" s="133"/>
      <c r="P304" s="133"/>
      <c r="Q304" s="133"/>
      <c r="R304" s="133"/>
      <c r="S304" s="133"/>
      <c r="T304" s="133"/>
      <c r="U304" s="133"/>
    </row>
    <row r="305" spans="1:21" x14ac:dyDescent="0.25">
      <c r="A305" s="133"/>
      <c r="B305" s="133"/>
      <c r="C305" s="133"/>
      <c r="D305" s="133"/>
      <c r="E305" s="133"/>
      <c r="F305" s="133"/>
      <c r="G305" s="133"/>
      <c r="H305" s="133"/>
      <c r="I305" s="133"/>
      <c r="J305" s="133"/>
      <c r="K305" s="133"/>
      <c r="L305" s="133"/>
      <c r="M305" s="133"/>
      <c r="N305" s="133"/>
      <c r="O305" s="133"/>
      <c r="P305" s="133"/>
      <c r="Q305" s="133"/>
      <c r="R305" s="133"/>
      <c r="S305" s="133"/>
      <c r="T305" s="133"/>
      <c r="U305" s="133"/>
    </row>
    <row r="306" spans="1:21" x14ac:dyDescent="0.25">
      <c r="A306" s="133"/>
      <c r="B306" s="133"/>
      <c r="C306" s="133"/>
      <c r="D306" s="133"/>
      <c r="E306" s="133"/>
      <c r="F306" s="133"/>
      <c r="G306" s="133"/>
      <c r="H306" s="133"/>
      <c r="I306" s="133"/>
      <c r="J306" s="133"/>
      <c r="K306" s="133"/>
      <c r="L306" s="133"/>
      <c r="M306" s="133"/>
      <c r="N306" s="133"/>
      <c r="O306" s="133"/>
      <c r="P306" s="133"/>
      <c r="Q306" s="133"/>
      <c r="R306" s="133"/>
      <c r="S306" s="133"/>
      <c r="T306" s="133"/>
      <c r="U306" s="133"/>
    </row>
    <row r="307" spans="1:21" x14ac:dyDescent="0.25">
      <c r="A307" s="133"/>
      <c r="B307" s="133"/>
      <c r="C307" s="133"/>
      <c r="D307" s="133"/>
      <c r="E307" s="133"/>
      <c r="F307" s="133"/>
      <c r="G307" s="133"/>
      <c r="H307" s="133"/>
      <c r="I307" s="133"/>
      <c r="J307" s="133"/>
      <c r="K307" s="133"/>
      <c r="L307" s="133"/>
      <c r="M307" s="133"/>
      <c r="N307" s="133"/>
      <c r="O307" s="133"/>
      <c r="P307" s="133"/>
      <c r="Q307" s="133"/>
      <c r="R307" s="133"/>
      <c r="S307" s="133"/>
      <c r="T307" s="133"/>
      <c r="U307" s="133"/>
    </row>
    <row r="308" spans="1:21" x14ac:dyDescent="0.25">
      <c r="A308" s="133"/>
      <c r="B308" s="133"/>
      <c r="C308" s="133"/>
      <c r="D308" s="133"/>
      <c r="E308" s="133"/>
      <c r="F308" s="133"/>
      <c r="G308" s="133"/>
      <c r="H308" s="133"/>
      <c r="I308" s="133"/>
      <c r="J308" s="133"/>
      <c r="K308" s="133"/>
      <c r="L308" s="133"/>
      <c r="M308" s="133"/>
      <c r="N308" s="133"/>
      <c r="O308" s="133"/>
      <c r="P308" s="133"/>
      <c r="Q308" s="133"/>
      <c r="R308" s="133"/>
      <c r="S308" s="133"/>
      <c r="T308" s="133"/>
      <c r="U308" s="133"/>
    </row>
    <row r="309" spans="1:21" x14ac:dyDescent="0.25">
      <c r="A309" s="133"/>
      <c r="B309" s="133"/>
      <c r="C309" s="133"/>
      <c r="D309" s="133"/>
      <c r="E309" s="133"/>
      <c r="F309" s="133"/>
      <c r="G309" s="133"/>
      <c r="H309" s="133"/>
      <c r="I309" s="133"/>
      <c r="J309" s="133"/>
      <c r="K309" s="133"/>
      <c r="L309" s="133"/>
      <c r="M309" s="133"/>
      <c r="N309" s="133"/>
      <c r="O309" s="133"/>
      <c r="P309" s="133"/>
      <c r="Q309" s="133"/>
      <c r="R309" s="133"/>
      <c r="S309" s="133"/>
      <c r="T309" s="133"/>
      <c r="U309" s="133"/>
    </row>
    <row r="310" spans="1:21" x14ac:dyDescent="0.25">
      <c r="A310" s="133"/>
      <c r="B310" s="133"/>
      <c r="C310" s="133"/>
      <c r="D310" s="133"/>
      <c r="E310" s="133"/>
      <c r="F310" s="133"/>
      <c r="G310" s="133"/>
      <c r="H310" s="133"/>
      <c r="I310" s="133"/>
      <c r="J310" s="133"/>
      <c r="K310" s="133"/>
      <c r="L310" s="133"/>
      <c r="M310" s="133"/>
      <c r="N310" s="133"/>
      <c r="O310" s="133"/>
      <c r="P310" s="133"/>
      <c r="Q310" s="133"/>
      <c r="R310" s="133"/>
      <c r="S310" s="133"/>
      <c r="T310" s="133"/>
      <c r="U310" s="133"/>
    </row>
    <row r="311" spans="1:21" x14ac:dyDescent="0.25">
      <c r="A311" s="133"/>
      <c r="B311" s="133"/>
      <c r="C311" s="133"/>
      <c r="D311" s="133"/>
      <c r="E311" s="133"/>
      <c r="F311" s="133"/>
      <c r="G311" s="133"/>
      <c r="H311" s="133"/>
      <c r="I311" s="133"/>
      <c r="J311" s="133"/>
      <c r="K311" s="133"/>
      <c r="L311" s="133"/>
      <c r="M311" s="133"/>
      <c r="N311" s="133"/>
      <c r="O311" s="133"/>
      <c r="P311" s="133"/>
      <c r="Q311" s="133"/>
      <c r="R311" s="133"/>
      <c r="S311" s="133"/>
      <c r="T311" s="133"/>
      <c r="U311" s="133"/>
    </row>
    <row r="312" spans="1:21" x14ac:dyDescent="0.25">
      <c r="A312" s="133"/>
      <c r="B312" s="133"/>
      <c r="C312" s="133"/>
      <c r="D312" s="133"/>
      <c r="E312" s="133"/>
      <c r="F312" s="133"/>
      <c r="G312" s="133"/>
      <c r="H312" s="133"/>
      <c r="I312" s="133"/>
      <c r="J312" s="133"/>
      <c r="K312" s="133"/>
      <c r="L312" s="133"/>
      <c r="M312" s="133"/>
      <c r="N312" s="133"/>
      <c r="O312" s="133"/>
      <c r="P312" s="133"/>
      <c r="Q312" s="133"/>
      <c r="R312" s="133"/>
      <c r="S312" s="133"/>
      <c r="T312" s="133"/>
      <c r="U312" s="133"/>
    </row>
    <row r="313" spans="1:21" x14ac:dyDescent="0.25">
      <c r="A313" s="133"/>
      <c r="B313" s="133"/>
      <c r="C313" s="133"/>
      <c r="D313" s="133"/>
      <c r="E313" s="133"/>
      <c r="F313" s="133"/>
      <c r="G313" s="133"/>
      <c r="H313" s="133"/>
      <c r="I313" s="133"/>
      <c r="J313" s="133"/>
      <c r="K313" s="133"/>
      <c r="L313" s="133"/>
      <c r="M313" s="133"/>
      <c r="N313" s="133"/>
      <c r="O313" s="133"/>
      <c r="P313" s="133"/>
      <c r="Q313" s="133"/>
      <c r="R313" s="133"/>
      <c r="S313" s="133"/>
      <c r="T313" s="133"/>
      <c r="U313" s="133"/>
    </row>
    <row r="314" spans="1:21" x14ac:dyDescent="0.25">
      <c r="A314" s="133"/>
      <c r="B314" s="133"/>
      <c r="C314" s="133"/>
      <c r="D314" s="133"/>
      <c r="E314" s="133"/>
      <c r="F314" s="133"/>
      <c r="G314" s="133"/>
      <c r="H314" s="133"/>
      <c r="I314" s="133"/>
      <c r="J314" s="133"/>
      <c r="K314" s="133"/>
      <c r="L314" s="133"/>
      <c r="M314" s="133"/>
      <c r="N314" s="133"/>
      <c r="O314" s="133"/>
      <c r="P314" s="133"/>
      <c r="Q314" s="133"/>
      <c r="R314" s="133"/>
      <c r="S314" s="133"/>
      <c r="T314" s="133"/>
      <c r="U314" s="133"/>
    </row>
    <row r="315" spans="1:21" x14ac:dyDescent="0.25">
      <c r="A315" s="133"/>
      <c r="B315" s="133"/>
      <c r="C315" s="133"/>
      <c r="D315" s="133"/>
      <c r="E315" s="133"/>
      <c r="F315" s="133"/>
      <c r="G315" s="133"/>
      <c r="H315" s="133"/>
      <c r="I315" s="133"/>
      <c r="J315" s="133"/>
      <c r="K315" s="133"/>
      <c r="L315" s="133"/>
      <c r="M315" s="133"/>
      <c r="N315" s="133"/>
      <c r="O315" s="133"/>
      <c r="P315" s="133"/>
      <c r="Q315" s="133"/>
      <c r="R315" s="133"/>
      <c r="S315" s="133"/>
      <c r="T315" s="133"/>
      <c r="U315" s="133"/>
    </row>
    <row r="316" spans="1:21" x14ac:dyDescent="0.25">
      <c r="A316" s="133"/>
      <c r="B316" s="133"/>
      <c r="C316" s="133"/>
      <c r="D316" s="133"/>
      <c r="E316" s="133"/>
      <c r="F316" s="133"/>
      <c r="G316" s="133"/>
      <c r="H316" s="133"/>
      <c r="I316" s="133"/>
      <c r="J316" s="133"/>
      <c r="K316" s="133"/>
      <c r="L316" s="133"/>
      <c r="M316" s="133"/>
      <c r="N316" s="133"/>
      <c r="O316" s="133"/>
      <c r="P316" s="133"/>
      <c r="Q316" s="133"/>
      <c r="R316" s="133"/>
      <c r="S316" s="133"/>
      <c r="T316" s="133"/>
      <c r="U316" s="133"/>
    </row>
    <row r="317" spans="1:21" x14ac:dyDescent="0.25">
      <c r="A317" s="133"/>
      <c r="B317" s="133"/>
      <c r="C317" s="133"/>
      <c r="D317" s="133"/>
      <c r="E317" s="133"/>
      <c r="F317" s="133"/>
      <c r="G317" s="133"/>
      <c r="H317" s="133"/>
      <c r="I317" s="133"/>
      <c r="J317" s="133"/>
      <c r="K317" s="133"/>
      <c r="L317" s="133"/>
      <c r="M317" s="133"/>
      <c r="N317" s="133"/>
      <c r="O317" s="133"/>
      <c r="P317" s="133"/>
      <c r="Q317" s="133"/>
      <c r="R317" s="133"/>
      <c r="S317" s="133"/>
      <c r="T317" s="133"/>
      <c r="U317" s="133"/>
    </row>
    <row r="318" spans="1:21" x14ac:dyDescent="0.25">
      <c r="A318" s="133"/>
      <c r="B318" s="133"/>
      <c r="C318" s="133"/>
      <c r="D318" s="133"/>
      <c r="E318" s="133"/>
      <c r="F318" s="133"/>
      <c r="G318" s="133"/>
      <c r="H318" s="133"/>
      <c r="I318" s="133"/>
      <c r="J318" s="133"/>
      <c r="K318" s="133"/>
      <c r="L318" s="133"/>
      <c r="M318" s="133"/>
      <c r="N318" s="133"/>
      <c r="O318" s="133"/>
      <c r="P318" s="133"/>
      <c r="Q318" s="133"/>
      <c r="R318" s="133"/>
      <c r="S318" s="133"/>
      <c r="T318" s="133"/>
      <c r="U318" s="133"/>
    </row>
    <row r="319" spans="1:21" x14ac:dyDescent="0.25">
      <c r="A319" s="133"/>
      <c r="B319" s="133"/>
      <c r="C319" s="133"/>
      <c r="D319" s="133"/>
      <c r="E319" s="133"/>
      <c r="F319" s="133"/>
      <c r="G319" s="133"/>
      <c r="H319" s="133"/>
      <c r="I319" s="133"/>
      <c r="J319" s="133"/>
      <c r="K319" s="133"/>
      <c r="L319" s="133"/>
      <c r="M319" s="133"/>
      <c r="N319" s="133"/>
      <c r="O319" s="133"/>
      <c r="P319" s="133"/>
      <c r="Q319" s="133"/>
      <c r="R319" s="133"/>
      <c r="S319" s="133"/>
      <c r="T319" s="133"/>
      <c r="U319" s="133"/>
    </row>
    <row r="320" spans="1:21" x14ac:dyDescent="0.25">
      <c r="A320" s="133"/>
      <c r="B320" s="133"/>
      <c r="C320" s="133"/>
      <c r="D320" s="133"/>
      <c r="E320" s="133"/>
      <c r="F320" s="133"/>
      <c r="G320" s="133"/>
      <c r="H320" s="133"/>
      <c r="I320" s="133"/>
      <c r="J320" s="133"/>
      <c r="K320" s="133"/>
      <c r="L320" s="133"/>
      <c r="M320" s="133"/>
      <c r="N320" s="133"/>
      <c r="O320" s="133"/>
      <c r="P320" s="133"/>
      <c r="Q320" s="133"/>
      <c r="R320" s="133"/>
      <c r="S320" s="133"/>
      <c r="T320" s="133"/>
      <c r="U320" s="133"/>
    </row>
    <row r="321" spans="1:21" x14ac:dyDescent="0.25">
      <c r="A321" s="133"/>
      <c r="B321" s="133"/>
      <c r="C321" s="133"/>
      <c r="D321" s="133"/>
      <c r="E321" s="133"/>
      <c r="F321" s="133"/>
      <c r="G321" s="133"/>
      <c r="H321" s="133"/>
      <c r="I321" s="133"/>
      <c r="J321" s="133"/>
      <c r="K321" s="133"/>
      <c r="L321" s="133"/>
      <c r="M321" s="133"/>
      <c r="N321" s="133"/>
      <c r="O321" s="133"/>
      <c r="P321" s="133"/>
      <c r="Q321" s="133"/>
      <c r="R321" s="133"/>
      <c r="S321" s="133"/>
      <c r="T321" s="133"/>
      <c r="U321" s="133"/>
    </row>
    <row r="322" spans="1:21" x14ac:dyDescent="0.25">
      <c r="A322" s="133"/>
      <c r="B322" s="133"/>
      <c r="C322" s="133"/>
      <c r="D322" s="133"/>
      <c r="E322" s="133"/>
      <c r="F322" s="133"/>
      <c r="G322" s="133"/>
      <c r="H322" s="133"/>
      <c r="I322" s="133"/>
      <c r="J322" s="133"/>
      <c r="K322" s="133"/>
      <c r="L322" s="133"/>
      <c r="M322" s="133"/>
      <c r="N322" s="133"/>
      <c r="O322" s="133"/>
      <c r="P322" s="133"/>
      <c r="Q322" s="133"/>
      <c r="R322" s="133"/>
      <c r="S322" s="133"/>
      <c r="T322" s="133"/>
      <c r="U322" s="133"/>
    </row>
    <row r="323" spans="1:21" x14ac:dyDescent="0.25">
      <c r="A323" s="133"/>
      <c r="B323" s="133"/>
      <c r="C323" s="133"/>
      <c r="D323" s="133"/>
      <c r="E323" s="133"/>
      <c r="F323" s="133"/>
      <c r="G323" s="133"/>
      <c r="H323" s="133"/>
      <c r="I323" s="133"/>
      <c r="J323" s="133"/>
      <c r="K323" s="133"/>
      <c r="L323" s="133"/>
      <c r="M323" s="133"/>
      <c r="N323" s="133"/>
      <c r="O323" s="133"/>
      <c r="P323" s="133"/>
      <c r="Q323" s="133"/>
      <c r="R323" s="133"/>
      <c r="S323" s="133"/>
      <c r="T323" s="133"/>
      <c r="U323" s="133"/>
    </row>
    <row r="324" spans="1:21" x14ac:dyDescent="0.25">
      <c r="A324" s="133"/>
      <c r="B324" s="133"/>
      <c r="C324" s="133"/>
      <c r="D324" s="133"/>
      <c r="E324" s="133"/>
      <c r="F324" s="133"/>
      <c r="G324" s="133"/>
      <c r="H324" s="133"/>
      <c r="I324" s="133"/>
      <c r="J324" s="133"/>
      <c r="K324" s="133"/>
      <c r="L324" s="133"/>
      <c r="M324" s="133"/>
      <c r="N324" s="133"/>
      <c r="O324" s="133"/>
      <c r="P324" s="133"/>
      <c r="Q324" s="133"/>
      <c r="R324" s="133"/>
      <c r="S324" s="133"/>
      <c r="T324" s="133"/>
      <c r="U324" s="133"/>
    </row>
    <row r="325" spans="1:21" x14ac:dyDescent="0.25">
      <c r="A325" s="133"/>
      <c r="B325" s="133"/>
      <c r="C325" s="133"/>
      <c r="D325" s="133"/>
      <c r="E325" s="133"/>
      <c r="F325" s="133"/>
      <c r="G325" s="133"/>
      <c r="H325" s="133"/>
      <c r="I325" s="133"/>
      <c r="J325" s="133"/>
      <c r="K325" s="133"/>
      <c r="L325" s="133"/>
      <c r="M325" s="133"/>
      <c r="N325" s="133"/>
      <c r="O325" s="133"/>
      <c r="P325" s="133"/>
      <c r="Q325" s="133"/>
      <c r="R325" s="133"/>
      <c r="S325" s="133"/>
      <c r="T325" s="133"/>
      <c r="U325" s="133"/>
    </row>
    <row r="326" spans="1:21" x14ac:dyDescent="0.25">
      <c r="A326" s="133"/>
      <c r="B326" s="133"/>
      <c r="C326" s="133"/>
      <c r="D326" s="133"/>
      <c r="E326" s="133"/>
      <c r="F326" s="133"/>
      <c r="G326" s="133"/>
      <c r="H326" s="133"/>
      <c r="I326" s="133"/>
      <c r="J326" s="133"/>
      <c r="K326" s="133"/>
      <c r="L326" s="133"/>
      <c r="M326" s="133"/>
      <c r="N326" s="133"/>
      <c r="O326" s="133"/>
      <c r="P326" s="133"/>
      <c r="Q326" s="133"/>
      <c r="R326" s="133"/>
      <c r="S326" s="133"/>
      <c r="T326" s="133"/>
      <c r="U326" s="133"/>
    </row>
    <row r="327" spans="1:21" x14ac:dyDescent="0.25">
      <c r="A327" s="133"/>
      <c r="B327" s="133"/>
      <c r="C327" s="133"/>
      <c r="D327" s="133"/>
      <c r="E327" s="133"/>
      <c r="F327" s="133"/>
      <c r="G327" s="133"/>
      <c r="H327" s="133"/>
      <c r="I327" s="133"/>
      <c r="J327" s="133"/>
      <c r="K327" s="133"/>
      <c r="L327" s="133"/>
      <c r="M327" s="133"/>
      <c r="N327" s="133"/>
      <c r="O327" s="133"/>
      <c r="P327" s="133"/>
      <c r="Q327" s="133"/>
      <c r="R327" s="133"/>
      <c r="S327" s="133"/>
      <c r="T327" s="133"/>
      <c r="U327" s="133"/>
    </row>
    <row r="328" spans="1:21" x14ac:dyDescent="0.25">
      <c r="A328" s="133"/>
      <c r="B328" s="133"/>
      <c r="C328" s="133"/>
      <c r="D328" s="133"/>
      <c r="E328" s="133"/>
      <c r="F328" s="133"/>
      <c r="G328" s="133"/>
      <c r="H328" s="133"/>
      <c r="I328" s="133"/>
      <c r="J328" s="133"/>
      <c r="K328" s="133"/>
      <c r="L328" s="133"/>
      <c r="M328" s="133"/>
      <c r="N328" s="133"/>
      <c r="O328" s="133"/>
      <c r="P328" s="133"/>
      <c r="Q328" s="133"/>
      <c r="R328" s="133"/>
      <c r="S328" s="133"/>
      <c r="T328" s="133"/>
      <c r="U328" s="133"/>
    </row>
    <row r="329" spans="1:21" x14ac:dyDescent="0.25">
      <c r="A329" s="133"/>
      <c r="B329" s="133"/>
      <c r="C329" s="133"/>
      <c r="D329" s="133"/>
      <c r="E329" s="133"/>
      <c r="F329" s="133"/>
      <c r="G329" s="133"/>
      <c r="H329" s="133"/>
      <c r="I329" s="133"/>
      <c r="J329" s="133"/>
      <c r="K329" s="133"/>
      <c r="L329" s="133"/>
      <c r="M329" s="133"/>
      <c r="N329" s="133"/>
      <c r="O329" s="133"/>
      <c r="P329" s="133"/>
      <c r="Q329" s="133"/>
      <c r="R329" s="133"/>
      <c r="S329" s="133"/>
      <c r="T329" s="133"/>
      <c r="U329" s="133"/>
    </row>
    <row r="330" spans="1:21" x14ac:dyDescent="0.25">
      <c r="A330" s="133"/>
      <c r="B330" s="133"/>
      <c r="C330" s="133"/>
      <c r="D330" s="133"/>
      <c r="E330" s="133"/>
      <c r="F330" s="133"/>
      <c r="G330" s="133"/>
      <c r="H330" s="133"/>
      <c r="I330" s="133"/>
      <c r="J330" s="133"/>
      <c r="K330" s="133"/>
      <c r="L330" s="133"/>
      <c r="M330" s="133"/>
      <c r="N330" s="133"/>
      <c r="O330" s="133"/>
      <c r="P330" s="133"/>
      <c r="Q330" s="133"/>
      <c r="R330" s="133"/>
      <c r="S330" s="133"/>
      <c r="T330" s="133"/>
      <c r="U330" s="133"/>
    </row>
    <row r="331" spans="1:21" x14ac:dyDescent="0.25">
      <c r="A331" s="133"/>
      <c r="B331" s="133"/>
      <c r="C331" s="133"/>
      <c r="D331" s="133"/>
      <c r="E331" s="133"/>
      <c r="F331" s="133"/>
      <c r="G331" s="133"/>
      <c r="H331" s="133"/>
      <c r="I331" s="133"/>
      <c r="J331" s="133"/>
      <c r="K331" s="133"/>
      <c r="L331" s="133"/>
      <c r="M331" s="133"/>
      <c r="N331" s="133"/>
      <c r="O331" s="133"/>
      <c r="P331" s="133"/>
      <c r="Q331" s="133"/>
      <c r="R331" s="133"/>
      <c r="S331" s="133"/>
      <c r="T331" s="133"/>
      <c r="U331" s="133"/>
    </row>
    <row r="332" spans="1:21" x14ac:dyDescent="0.25">
      <c r="A332" s="133"/>
      <c r="B332" s="133"/>
      <c r="C332" s="133"/>
      <c r="D332" s="133"/>
      <c r="E332" s="133"/>
      <c r="F332" s="133"/>
      <c r="G332" s="133"/>
      <c r="H332" s="133"/>
      <c r="I332" s="133"/>
      <c r="J332" s="133"/>
      <c r="K332" s="133"/>
      <c r="L332" s="133"/>
      <c r="M332" s="133"/>
      <c r="N332" s="133"/>
      <c r="O332" s="133"/>
      <c r="P332" s="133"/>
      <c r="Q332" s="133"/>
      <c r="R332" s="133"/>
      <c r="S332" s="133"/>
      <c r="T332" s="133"/>
      <c r="U332" s="133"/>
    </row>
    <row r="333" spans="1:21" x14ac:dyDescent="0.25">
      <c r="A333" s="133"/>
      <c r="B333" s="133"/>
      <c r="C333" s="133"/>
      <c r="D333" s="133"/>
      <c r="E333" s="133"/>
      <c r="F333" s="133"/>
      <c r="G333" s="133"/>
      <c r="H333" s="133"/>
      <c r="I333" s="133"/>
      <c r="J333" s="133"/>
      <c r="K333" s="133"/>
      <c r="L333" s="133"/>
      <c r="M333" s="133"/>
      <c r="N333" s="133"/>
      <c r="O333" s="133"/>
      <c r="P333" s="133"/>
      <c r="Q333" s="133"/>
      <c r="R333" s="133"/>
      <c r="S333" s="133"/>
      <c r="T333" s="133"/>
      <c r="U333" s="133"/>
    </row>
    <row r="334" spans="1:21" x14ac:dyDescent="0.25">
      <c r="A334" s="133"/>
      <c r="B334" s="133"/>
      <c r="C334" s="133"/>
      <c r="D334" s="133"/>
      <c r="E334" s="133"/>
      <c r="F334" s="133"/>
      <c r="G334" s="133"/>
      <c r="H334" s="133"/>
      <c r="I334" s="133"/>
      <c r="J334" s="133"/>
      <c r="K334" s="133"/>
      <c r="L334" s="133"/>
      <c r="M334" s="133"/>
      <c r="N334" s="133"/>
      <c r="O334" s="133"/>
      <c r="P334" s="133"/>
      <c r="Q334" s="133"/>
      <c r="R334" s="133"/>
      <c r="S334" s="133"/>
      <c r="T334" s="133"/>
      <c r="U334" s="133"/>
    </row>
    <row r="335" spans="1:21" x14ac:dyDescent="0.25">
      <c r="A335" s="133"/>
      <c r="B335" s="133"/>
      <c r="C335" s="133"/>
      <c r="D335" s="133"/>
      <c r="E335" s="133"/>
      <c r="F335" s="133"/>
      <c r="G335" s="133"/>
      <c r="H335" s="133"/>
      <c r="I335" s="133"/>
      <c r="J335" s="133"/>
      <c r="K335" s="133"/>
      <c r="L335" s="133"/>
      <c r="M335" s="133"/>
      <c r="N335" s="133"/>
      <c r="O335" s="133"/>
      <c r="P335" s="133"/>
      <c r="Q335" s="133"/>
      <c r="R335" s="133"/>
      <c r="S335" s="133"/>
      <c r="T335" s="133"/>
      <c r="U335" s="133"/>
    </row>
    <row r="336" spans="1:21" x14ac:dyDescent="0.25">
      <c r="A336" s="133"/>
      <c r="B336" s="133"/>
      <c r="C336" s="133"/>
      <c r="D336" s="133"/>
      <c r="E336" s="133"/>
      <c r="F336" s="133"/>
      <c r="G336" s="133"/>
      <c r="H336" s="133"/>
      <c r="I336" s="133"/>
      <c r="J336" s="133"/>
      <c r="K336" s="133"/>
      <c r="L336" s="133"/>
      <c r="M336" s="133"/>
      <c r="N336" s="133"/>
      <c r="O336" s="133"/>
      <c r="P336" s="133"/>
      <c r="Q336" s="133"/>
      <c r="R336" s="133"/>
      <c r="S336" s="133"/>
      <c r="T336" s="133"/>
      <c r="U336" s="133"/>
    </row>
    <row r="337" spans="1:21" x14ac:dyDescent="0.25">
      <c r="A337" s="133"/>
      <c r="B337" s="133"/>
      <c r="C337" s="133"/>
      <c r="D337" s="133"/>
      <c r="E337" s="133"/>
      <c r="F337" s="133"/>
      <c r="G337" s="133"/>
      <c r="H337" s="133"/>
      <c r="I337" s="133"/>
      <c r="J337" s="133"/>
      <c r="K337" s="133"/>
      <c r="L337" s="133"/>
      <c r="M337" s="133"/>
      <c r="N337" s="133"/>
      <c r="O337" s="133"/>
      <c r="P337" s="133"/>
      <c r="Q337" s="133"/>
      <c r="R337" s="133"/>
      <c r="S337" s="133"/>
      <c r="T337" s="133"/>
      <c r="U337" s="133"/>
    </row>
    <row r="338" spans="1:21" x14ac:dyDescent="0.25">
      <c r="A338" s="133"/>
      <c r="B338" s="133"/>
      <c r="C338" s="133"/>
      <c r="D338" s="133"/>
      <c r="E338" s="133"/>
      <c r="F338" s="133"/>
      <c r="G338" s="133"/>
      <c r="H338" s="133"/>
      <c r="I338" s="133"/>
      <c r="J338" s="133"/>
      <c r="K338" s="133"/>
      <c r="L338" s="133"/>
      <c r="M338" s="133"/>
      <c r="N338" s="133"/>
      <c r="O338" s="133"/>
      <c r="P338" s="133"/>
      <c r="Q338" s="133"/>
      <c r="R338" s="133"/>
      <c r="S338" s="133"/>
      <c r="T338" s="133"/>
      <c r="U338" s="133"/>
    </row>
    <row r="339" spans="1:21" x14ac:dyDescent="0.25">
      <c r="A339" s="133"/>
      <c r="B339" s="133"/>
      <c r="C339" s="133"/>
      <c r="D339" s="133"/>
      <c r="E339" s="133"/>
      <c r="F339" s="133"/>
      <c r="G339" s="133"/>
      <c r="H339" s="133"/>
      <c r="I339" s="133"/>
      <c r="J339" s="133"/>
      <c r="K339" s="133"/>
      <c r="L339" s="133"/>
      <c r="M339" s="133"/>
      <c r="N339" s="133"/>
      <c r="O339" s="133"/>
      <c r="P339" s="133"/>
      <c r="Q339" s="133"/>
      <c r="R339" s="133"/>
      <c r="S339" s="133"/>
      <c r="T339" s="133"/>
      <c r="U339" s="133"/>
    </row>
    <row r="340" spans="1:21" x14ac:dyDescent="0.25">
      <c r="A340" s="133"/>
      <c r="B340" s="133"/>
      <c r="C340" s="133"/>
      <c r="D340" s="133"/>
      <c r="E340" s="133"/>
      <c r="F340" s="133"/>
      <c r="G340" s="133"/>
      <c r="H340" s="133"/>
      <c r="I340" s="133"/>
      <c r="J340" s="133"/>
      <c r="K340" s="133"/>
      <c r="L340" s="133"/>
      <c r="M340" s="133"/>
      <c r="N340" s="133"/>
      <c r="O340" s="133"/>
      <c r="P340" s="133"/>
      <c r="Q340" s="133"/>
      <c r="R340" s="133"/>
      <c r="S340" s="133"/>
      <c r="T340" s="133"/>
      <c r="U340" s="133"/>
    </row>
    <row r="341" spans="1:21" x14ac:dyDescent="0.25">
      <c r="A341" s="133"/>
      <c r="B341" s="133"/>
      <c r="C341" s="133"/>
      <c r="D341" s="133"/>
      <c r="E341" s="133"/>
      <c r="F341" s="133"/>
      <c r="G341" s="133"/>
      <c r="H341" s="133"/>
      <c r="I341" s="133"/>
      <c r="J341" s="133"/>
      <c r="K341" s="133"/>
      <c r="L341" s="133"/>
      <c r="M341" s="133"/>
      <c r="N341" s="133"/>
      <c r="O341" s="133"/>
      <c r="P341" s="133"/>
      <c r="Q341" s="133"/>
      <c r="R341" s="133"/>
      <c r="S341" s="133"/>
      <c r="T341" s="133"/>
      <c r="U341" s="133"/>
    </row>
    <row r="342" spans="1:21" x14ac:dyDescent="0.25">
      <c r="A342" s="133"/>
      <c r="B342" s="133"/>
      <c r="C342" s="133"/>
      <c r="D342" s="133"/>
      <c r="E342" s="133"/>
      <c r="F342" s="133"/>
      <c r="G342" s="133"/>
      <c r="H342" s="133"/>
      <c r="I342" s="133"/>
      <c r="J342" s="133"/>
      <c r="K342" s="133"/>
      <c r="L342" s="133"/>
      <c r="M342" s="133"/>
      <c r="N342" s="133"/>
      <c r="O342" s="133"/>
      <c r="P342" s="133"/>
      <c r="Q342" s="133"/>
      <c r="R342" s="133"/>
      <c r="S342" s="133"/>
      <c r="T342" s="133"/>
      <c r="U342" s="133"/>
    </row>
    <row r="343" spans="1:21" x14ac:dyDescent="0.25">
      <c r="A343" s="133"/>
      <c r="B343" s="133"/>
      <c r="C343" s="133"/>
      <c r="D343" s="133"/>
      <c r="E343" s="133"/>
      <c r="F343" s="133"/>
      <c r="G343" s="133"/>
      <c r="H343" s="133"/>
      <c r="I343" s="133"/>
      <c r="J343" s="133"/>
      <c r="K343" s="133"/>
      <c r="L343" s="133"/>
      <c r="M343" s="133"/>
      <c r="N343" s="133"/>
      <c r="O343" s="133"/>
      <c r="P343" s="133"/>
      <c r="Q343" s="133"/>
      <c r="R343" s="133"/>
      <c r="S343" s="133"/>
      <c r="T343" s="133"/>
      <c r="U343" s="133"/>
    </row>
    <row r="344" spans="1:21" x14ac:dyDescent="0.25">
      <c r="A344" s="133"/>
      <c r="B344" s="133"/>
      <c r="C344" s="133"/>
      <c r="D344" s="133"/>
      <c r="E344" s="133"/>
      <c r="F344" s="133"/>
      <c r="G344" s="133"/>
      <c r="H344" s="133"/>
      <c r="I344" s="133"/>
      <c r="J344" s="133"/>
      <c r="K344" s="133"/>
      <c r="L344" s="133"/>
      <c r="M344" s="133"/>
      <c r="N344" s="133"/>
      <c r="O344" s="133"/>
      <c r="P344" s="133"/>
      <c r="Q344" s="133"/>
      <c r="R344" s="133"/>
      <c r="S344" s="133"/>
      <c r="T344" s="133"/>
      <c r="U344" s="133"/>
    </row>
    <row r="345" spans="1:21" x14ac:dyDescent="0.25">
      <c r="A345" s="133"/>
      <c r="B345" s="133"/>
      <c r="C345" s="133"/>
      <c r="D345" s="133"/>
      <c r="E345" s="133"/>
      <c r="F345" s="133"/>
      <c r="G345" s="133"/>
      <c r="H345" s="133"/>
      <c r="I345" s="133"/>
      <c r="J345" s="133"/>
      <c r="K345" s="133"/>
      <c r="L345" s="133"/>
      <c r="M345" s="133"/>
      <c r="N345" s="133"/>
      <c r="O345" s="133"/>
      <c r="P345" s="133"/>
      <c r="Q345" s="133"/>
      <c r="R345" s="133"/>
      <c r="S345" s="133"/>
      <c r="T345" s="133"/>
      <c r="U345" s="133"/>
    </row>
    <row r="346" spans="1:21" x14ac:dyDescent="0.25">
      <c r="A346" s="133"/>
      <c r="B346" s="133"/>
      <c r="C346" s="133"/>
      <c r="D346" s="133"/>
      <c r="E346" s="133"/>
      <c r="F346" s="133"/>
      <c r="G346" s="133"/>
      <c r="H346" s="133"/>
      <c r="I346" s="133"/>
      <c r="J346" s="133"/>
      <c r="K346" s="133"/>
      <c r="L346" s="133"/>
      <c r="M346" s="133"/>
      <c r="N346" s="133"/>
      <c r="O346" s="133"/>
      <c r="P346" s="133"/>
      <c r="Q346" s="133"/>
      <c r="R346" s="133"/>
      <c r="S346" s="133"/>
      <c r="T346" s="133"/>
      <c r="U346" s="133"/>
    </row>
    <row r="347" spans="1:21" x14ac:dyDescent="0.25">
      <c r="A347" s="133"/>
      <c r="B347" s="133"/>
      <c r="C347" s="133"/>
      <c r="D347" s="133"/>
      <c r="E347" s="133"/>
      <c r="F347" s="133"/>
      <c r="G347" s="133"/>
      <c r="H347" s="133"/>
      <c r="I347" s="133"/>
      <c r="J347" s="133"/>
      <c r="K347" s="133"/>
      <c r="L347" s="133"/>
      <c r="M347" s="133"/>
      <c r="N347" s="133"/>
      <c r="O347" s="133"/>
      <c r="P347" s="133"/>
      <c r="Q347" s="133"/>
      <c r="R347" s="133"/>
      <c r="S347" s="133"/>
      <c r="T347" s="133"/>
      <c r="U347" s="133"/>
    </row>
    <row r="348" spans="1:21" x14ac:dyDescent="0.25">
      <c r="A348" s="133"/>
      <c r="B348" s="133"/>
      <c r="C348" s="133"/>
      <c r="D348" s="133"/>
      <c r="E348" s="133"/>
      <c r="F348" s="133"/>
      <c r="G348" s="133"/>
      <c r="H348" s="133"/>
      <c r="I348" s="133"/>
      <c r="J348" s="133"/>
      <c r="K348" s="133"/>
      <c r="L348" s="133"/>
      <c r="M348" s="133"/>
      <c r="N348" s="133"/>
      <c r="O348" s="133"/>
      <c r="P348" s="133"/>
      <c r="Q348" s="133"/>
      <c r="R348" s="133"/>
      <c r="S348" s="133"/>
      <c r="T348" s="133"/>
      <c r="U348" s="133"/>
    </row>
    <row r="349" spans="1:21" x14ac:dyDescent="0.25">
      <c r="A349" s="133"/>
      <c r="B349" s="133"/>
      <c r="C349" s="133"/>
      <c r="D349" s="133"/>
      <c r="E349" s="133"/>
      <c r="F349" s="133"/>
      <c r="G349" s="133"/>
      <c r="H349" s="133"/>
      <c r="I349" s="133"/>
      <c r="J349" s="133"/>
      <c r="K349" s="133"/>
      <c r="L349" s="133"/>
      <c r="M349" s="133"/>
      <c r="N349" s="133"/>
      <c r="O349" s="133"/>
      <c r="P349" s="133"/>
      <c r="Q349" s="133"/>
      <c r="R349" s="133"/>
      <c r="S349" s="133"/>
      <c r="T349" s="133"/>
      <c r="U349" s="133"/>
    </row>
    <row r="350" spans="1:21" x14ac:dyDescent="0.25">
      <c r="A350" s="133"/>
      <c r="B350" s="133"/>
      <c r="C350" s="133"/>
      <c r="D350" s="133"/>
      <c r="E350" s="133"/>
      <c r="F350" s="133"/>
      <c r="G350" s="133"/>
      <c r="H350" s="133"/>
      <c r="I350" s="133"/>
      <c r="J350" s="133"/>
      <c r="K350" s="133"/>
      <c r="L350" s="133"/>
      <c r="M350" s="133"/>
      <c r="N350" s="133"/>
      <c r="O350" s="133"/>
      <c r="P350" s="133"/>
      <c r="Q350" s="133"/>
      <c r="R350" s="133"/>
      <c r="S350" s="133"/>
      <c r="T350" s="133"/>
      <c r="U350" s="133"/>
    </row>
    <row r="351" spans="1:21" x14ac:dyDescent="0.25">
      <c r="A351" s="133"/>
      <c r="B351" s="133"/>
      <c r="C351" s="133"/>
      <c r="D351" s="133"/>
      <c r="E351" s="133"/>
      <c r="F351" s="133"/>
      <c r="G351" s="133"/>
      <c r="H351" s="133"/>
      <c r="I351" s="133"/>
      <c r="J351" s="133"/>
      <c r="K351" s="133"/>
      <c r="L351" s="133"/>
      <c r="M351" s="133"/>
      <c r="N351" s="133"/>
      <c r="O351" s="133"/>
      <c r="P351" s="133"/>
      <c r="Q351" s="133"/>
      <c r="R351" s="133"/>
      <c r="S351" s="133"/>
      <c r="T351" s="133"/>
      <c r="U351" s="133"/>
    </row>
    <row r="352" spans="1:21" x14ac:dyDescent="0.25">
      <c r="A352" s="133"/>
      <c r="B352" s="133"/>
      <c r="C352" s="133"/>
      <c r="D352" s="133"/>
      <c r="E352" s="133"/>
      <c r="F352" s="133"/>
      <c r="G352" s="133"/>
      <c r="H352" s="133"/>
      <c r="I352" s="133"/>
      <c r="J352" s="133"/>
      <c r="K352" s="133"/>
      <c r="L352" s="133"/>
      <c r="M352" s="133"/>
      <c r="N352" s="133"/>
      <c r="O352" s="133"/>
      <c r="P352" s="133"/>
      <c r="Q352" s="133"/>
      <c r="R352" s="133"/>
      <c r="S352" s="133"/>
      <c r="T352" s="133"/>
      <c r="U352" s="133"/>
    </row>
    <row r="353" spans="1:21" x14ac:dyDescent="0.25">
      <c r="A353" s="133"/>
      <c r="B353" s="133"/>
      <c r="C353" s="133"/>
      <c r="D353" s="133"/>
      <c r="E353" s="133"/>
      <c r="F353" s="133"/>
      <c r="G353" s="133"/>
      <c r="H353" s="133"/>
      <c r="I353" s="133"/>
      <c r="J353" s="133"/>
      <c r="K353" s="133"/>
      <c r="L353" s="133"/>
      <c r="M353" s="133"/>
      <c r="N353" s="133"/>
      <c r="O353" s="133"/>
      <c r="P353" s="133"/>
      <c r="Q353" s="133"/>
      <c r="R353" s="133"/>
      <c r="S353" s="133"/>
      <c r="T353" s="133"/>
      <c r="U353" s="133"/>
    </row>
    <row r="354" spans="1:21" x14ac:dyDescent="0.25">
      <c r="A354" s="133"/>
      <c r="B354" s="133"/>
      <c r="C354" s="133"/>
      <c r="D354" s="133"/>
      <c r="E354" s="133"/>
      <c r="F354" s="133"/>
      <c r="G354" s="133"/>
      <c r="H354" s="133"/>
      <c r="I354" s="133"/>
      <c r="J354" s="133"/>
      <c r="K354" s="133"/>
      <c r="L354" s="133"/>
      <c r="M354" s="133"/>
      <c r="N354" s="133"/>
      <c r="O354" s="133"/>
      <c r="P354" s="133"/>
      <c r="Q354" s="133"/>
      <c r="R354" s="133"/>
      <c r="S354" s="133"/>
      <c r="T354" s="133"/>
      <c r="U354" s="133"/>
    </row>
    <row r="355" spans="1:21" x14ac:dyDescent="0.25">
      <c r="A355" s="133"/>
      <c r="B355" s="133"/>
      <c r="C355" s="133"/>
      <c r="D355" s="133"/>
      <c r="E355" s="133"/>
      <c r="F355" s="133"/>
      <c r="G355" s="133"/>
      <c r="H355" s="133"/>
      <c r="I355" s="133"/>
      <c r="J355" s="133"/>
      <c r="K355" s="133"/>
      <c r="L355" s="133"/>
      <c r="M355" s="133"/>
      <c r="N355" s="133"/>
      <c r="O355" s="133"/>
      <c r="P355" s="133"/>
      <c r="Q355" s="133"/>
      <c r="R355" s="133"/>
      <c r="S355" s="133"/>
      <c r="T355" s="133"/>
      <c r="U355" s="133"/>
    </row>
    <row r="356" spans="1:21" x14ac:dyDescent="0.25">
      <c r="A356" s="133"/>
      <c r="B356" s="133"/>
      <c r="C356" s="133"/>
      <c r="D356" s="133"/>
      <c r="E356" s="133"/>
      <c r="F356" s="133"/>
      <c r="G356" s="133"/>
      <c r="H356" s="133"/>
      <c r="I356" s="133"/>
      <c r="J356" s="133"/>
      <c r="K356" s="133"/>
      <c r="L356" s="133"/>
      <c r="M356" s="133"/>
      <c r="N356" s="133"/>
      <c r="O356" s="133"/>
      <c r="P356" s="133"/>
      <c r="Q356" s="133"/>
      <c r="R356" s="133"/>
      <c r="S356" s="133"/>
      <c r="T356" s="133"/>
      <c r="U356" s="133"/>
    </row>
    <row r="357" spans="1:21" x14ac:dyDescent="0.25">
      <c r="A357" s="133"/>
      <c r="B357" s="133"/>
      <c r="C357" s="133"/>
      <c r="D357" s="133"/>
      <c r="E357" s="133"/>
      <c r="F357" s="133"/>
      <c r="G357" s="133"/>
      <c r="H357" s="133"/>
      <c r="I357" s="133"/>
      <c r="J357" s="133"/>
      <c r="K357" s="133"/>
      <c r="L357" s="133"/>
      <c r="M357" s="133"/>
      <c r="N357" s="133"/>
      <c r="O357" s="133"/>
      <c r="P357" s="133"/>
      <c r="Q357" s="133"/>
      <c r="R357" s="133"/>
      <c r="S357" s="133"/>
      <c r="T357" s="133"/>
      <c r="U357" s="133"/>
    </row>
    <row r="358" spans="1:21" x14ac:dyDescent="0.25">
      <c r="A358" s="133"/>
      <c r="B358" s="133"/>
      <c r="C358" s="133"/>
      <c r="D358" s="133"/>
      <c r="E358" s="133"/>
      <c r="F358" s="133"/>
      <c r="G358" s="133"/>
      <c r="H358" s="133"/>
      <c r="I358" s="133"/>
      <c r="J358" s="133"/>
      <c r="K358" s="133"/>
      <c r="L358" s="133"/>
      <c r="M358" s="133"/>
      <c r="N358" s="133"/>
      <c r="O358" s="133"/>
      <c r="P358" s="133"/>
      <c r="Q358" s="133"/>
      <c r="R358" s="133"/>
      <c r="S358" s="133"/>
      <c r="T358" s="133"/>
      <c r="U358" s="133"/>
    </row>
    <row r="359" spans="1:21" x14ac:dyDescent="0.25">
      <c r="A359" s="133"/>
      <c r="B359" s="133"/>
      <c r="C359" s="133"/>
      <c r="D359" s="133"/>
      <c r="E359" s="133"/>
      <c r="F359" s="133"/>
      <c r="G359" s="133"/>
      <c r="H359" s="133"/>
      <c r="I359" s="133"/>
      <c r="J359" s="133"/>
      <c r="K359" s="133"/>
      <c r="L359" s="133"/>
      <c r="M359" s="133"/>
      <c r="N359" s="133"/>
      <c r="O359" s="133"/>
      <c r="P359" s="133"/>
      <c r="Q359" s="133"/>
      <c r="R359" s="133"/>
      <c r="S359" s="133"/>
      <c r="T359" s="133"/>
      <c r="U359" s="133"/>
    </row>
    <row r="360" spans="1:21" x14ac:dyDescent="0.25">
      <c r="A360" s="133"/>
      <c r="B360" s="133"/>
      <c r="C360" s="133"/>
      <c r="D360" s="133"/>
      <c r="E360" s="133"/>
      <c r="F360" s="133"/>
      <c r="G360" s="133"/>
      <c r="H360" s="133"/>
      <c r="I360" s="133"/>
      <c r="J360" s="133"/>
      <c r="K360" s="133"/>
      <c r="L360" s="133"/>
      <c r="M360" s="133"/>
      <c r="N360" s="133"/>
      <c r="O360" s="133"/>
      <c r="P360" s="133"/>
      <c r="Q360" s="133"/>
      <c r="R360" s="133"/>
      <c r="S360" s="133"/>
      <c r="T360" s="133"/>
      <c r="U360" s="133"/>
    </row>
    <row r="361" spans="1:21" x14ac:dyDescent="0.25">
      <c r="A361" s="133"/>
      <c r="B361" s="133"/>
      <c r="C361" s="133"/>
      <c r="D361" s="133"/>
      <c r="E361" s="133"/>
      <c r="F361" s="133"/>
      <c r="G361" s="133"/>
      <c r="H361" s="133"/>
      <c r="I361" s="133"/>
      <c r="J361" s="133"/>
      <c r="K361" s="133"/>
      <c r="L361" s="133"/>
      <c r="M361" s="133"/>
      <c r="N361" s="133"/>
      <c r="O361" s="133"/>
      <c r="P361" s="133"/>
      <c r="Q361" s="133"/>
      <c r="R361" s="133"/>
      <c r="S361" s="133"/>
      <c r="T361" s="133"/>
      <c r="U361" s="133"/>
    </row>
    <row r="362" spans="1:21" x14ac:dyDescent="0.25">
      <c r="A362" s="133"/>
      <c r="B362" s="133"/>
      <c r="C362" s="133"/>
      <c r="D362" s="133"/>
      <c r="E362" s="133"/>
      <c r="F362" s="133"/>
      <c r="G362" s="133"/>
      <c r="H362" s="133"/>
      <c r="I362" s="133"/>
      <c r="J362" s="133"/>
      <c r="K362" s="133"/>
      <c r="L362" s="133"/>
      <c r="M362" s="133"/>
      <c r="N362" s="133"/>
      <c r="O362" s="133"/>
      <c r="P362" s="133"/>
      <c r="Q362" s="133"/>
      <c r="R362" s="133"/>
      <c r="S362" s="133"/>
      <c r="T362" s="133"/>
      <c r="U362" s="133"/>
    </row>
    <row r="363" spans="1:21" x14ac:dyDescent="0.25">
      <c r="A363" s="133"/>
      <c r="B363" s="133"/>
      <c r="C363" s="133"/>
      <c r="D363" s="133"/>
      <c r="E363" s="133"/>
      <c r="F363" s="133"/>
      <c r="G363" s="133"/>
      <c r="H363" s="133"/>
      <c r="I363" s="133"/>
      <c r="J363" s="133"/>
      <c r="K363" s="133"/>
      <c r="L363" s="133"/>
      <c r="M363" s="133"/>
      <c r="N363" s="133"/>
      <c r="O363" s="133"/>
      <c r="P363" s="133"/>
      <c r="Q363" s="133"/>
      <c r="R363" s="133"/>
      <c r="S363" s="133"/>
      <c r="T363" s="133"/>
      <c r="U363" s="133"/>
    </row>
    <row r="364" spans="1:21" x14ac:dyDescent="0.25">
      <c r="A364" s="133"/>
      <c r="B364" s="133"/>
      <c r="C364" s="133"/>
      <c r="D364" s="133"/>
      <c r="E364" s="133"/>
      <c r="F364" s="133"/>
      <c r="G364" s="133"/>
      <c r="H364" s="133"/>
      <c r="I364" s="133"/>
      <c r="J364" s="133"/>
      <c r="K364" s="133"/>
      <c r="L364" s="133"/>
      <c r="M364" s="133"/>
      <c r="N364" s="133"/>
      <c r="O364" s="133"/>
      <c r="P364" s="133"/>
      <c r="Q364" s="133"/>
      <c r="R364" s="133"/>
      <c r="S364" s="133"/>
      <c r="T364" s="133"/>
      <c r="U364" s="133"/>
    </row>
    <row r="365" spans="1:21" x14ac:dyDescent="0.25">
      <c r="A365" s="133"/>
      <c r="B365" s="133"/>
      <c r="C365" s="133"/>
      <c r="D365" s="133"/>
      <c r="E365" s="133"/>
      <c r="F365" s="133"/>
      <c r="G365" s="133"/>
      <c r="H365" s="133"/>
      <c r="I365" s="133"/>
      <c r="J365" s="133"/>
      <c r="K365" s="133"/>
      <c r="L365" s="133"/>
      <c r="M365" s="133"/>
      <c r="N365" s="133"/>
      <c r="O365" s="133"/>
      <c r="P365" s="133"/>
      <c r="Q365" s="133"/>
      <c r="R365" s="133"/>
      <c r="S365" s="133"/>
      <c r="T365" s="133"/>
      <c r="U365" s="133"/>
    </row>
    <row r="366" spans="1:21" x14ac:dyDescent="0.25">
      <c r="A366" s="133"/>
      <c r="B366" s="133"/>
      <c r="C366" s="133"/>
      <c r="D366" s="133"/>
      <c r="E366" s="133"/>
      <c r="F366" s="133"/>
      <c r="G366" s="133"/>
      <c r="H366" s="133"/>
      <c r="I366" s="133"/>
      <c r="J366" s="133"/>
      <c r="K366" s="133"/>
      <c r="L366" s="133"/>
      <c r="M366" s="133"/>
      <c r="N366" s="133"/>
      <c r="O366" s="133"/>
      <c r="P366" s="133"/>
      <c r="Q366" s="133"/>
      <c r="R366" s="133"/>
      <c r="S366" s="133"/>
      <c r="T366" s="133"/>
      <c r="U366" s="133"/>
    </row>
    <row r="367" spans="1:21" x14ac:dyDescent="0.25">
      <c r="A367" s="133"/>
      <c r="B367" s="133"/>
      <c r="C367" s="133"/>
      <c r="D367" s="133"/>
      <c r="E367" s="133"/>
      <c r="F367" s="133"/>
      <c r="G367" s="133"/>
      <c r="H367" s="133"/>
      <c r="I367" s="133"/>
      <c r="J367" s="133"/>
      <c r="K367" s="133"/>
      <c r="L367" s="133"/>
      <c r="M367" s="133"/>
      <c r="N367" s="133"/>
      <c r="O367" s="133"/>
      <c r="P367" s="133"/>
      <c r="Q367" s="133"/>
      <c r="R367" s="133"/>
      <c r="S367" s="133"/>
      <c r="T367" s="133"/>
      <c r="U367" s="133"/>
    </row>
    <row r="368" spans="1:21" x14ac:dyDescent="0.25">
      <c r="A368" s="133"/>
      <c r="B368" s="133"/>
      <c r="C368" s="133"/>
      <c r="D368" s="133"/>
      <c r="E368" s="133"/>
      <c r="F368" s="133"/>
      <c r="G368" s="133"/>
      <c r="H368" s="133"/>
      <c r="I368" s="133"/>
      <c r="J368" s="133"/>
      <c r="K368" s="133"/>
      <c r="L368" s="133"/>
      <c r="M368" s="133"/>
      <c r="N368" s="133"/>
      <c r="O368" s="133"/>
      <c r="P368" s="133"/>
      <c r="Q368" s="133"/>
      <c r="R368" s="133"/>
      <c r="S368" s="133"/>
      <c r="T368" s="133"/>
      <c r="U368" s="133"/>
    </row>
    <row r="369" spans="1:21" x14ac:dyDescent="0.25">
      <c r="A369" s="133"/>
      <c r="B369" s="133"/>
      <c r="C369" s="133"/>
      <c r="D369" s="133"/>
      <c r="E369" s="133"/>
      <c r="F369" s="133"/>
      <c r="G369" s="133"/>
      <c r="H369" s="133"/>
      <c r="I369" s="133"/>
      <c r="J369" s="133"/>
      <c r="K369" s="133"/>
      <c r="L369" s="133"/>
      <c r="M369" s="133"/>
      <c r="N369" s="133"/>
      <c r="O369" s="133"/>
      <c r="P369" s="133"/>
      <c r="Q369" s="133"/>
      <c r="R369" s="133"/>
      <c r="S369" s="133"/>
      <c r="T369" s="133"/>
      <c r="U369" s="133"/>
    </row>
    <row r="370" spans="1:21" x14ac:dyDescent="0.25">
      <c r="A370" s="133"/>
      <c r="B370" s="133"/>
      <c r="C370" s="133"/>
      <c r="D370" s="133"/>
      <c r="E370" s="133"/>
      <c r="F370" s="133"/>
      <c r="G370" s="133"/>
      <c r="H370" s="133"/>
      <c r="I370" s="133"/>
      <c r="J370" s="133"/>
      <c r="K370" s="133"/>
      <c r="L370" s="133"/>
      <c r="M370" s="133"/>
      <c r="N370" s="133"/>
      <c r="O370" s="133"/>
      <c r="P370" s="133"/>
      <c r="Q370" s="133"/>
      <c r="R370" s="133"/>
      <c r="S370" s="133"/>
      <c r="T370" s="133"/>
      <c r="U370" s="133"/>
    </row>
    <row r="371" spans="1:21" x14ac:dyDescent="0.25">
      <c r="A371" s="133"/>
      <c r="B371" s="133"/>
      <c r="C371" s="133"/>
      <c r="D371" s="133"/>
      <c r="E371" s="133"/>
      <c r="F371" s="133"/>
      <c r="G371" s="133"/>
      <c r="H371" s="133"/>
      <c r="I371" s="133"/>
      <c r="J371" s="133"/>
      <c r="K371" s="133"/>
      <c r="L371" s="133"/>
      <c r="M371" s="133"/>
      <c r="N371" s="133"/>
      <c r="O371" s="133"/>
      <c r="P371" s="133"/>
      <c r="Q371" s="133"/>
      <c r="R371" s="133"/>
      <c r="S371" s="133"/>
      <c r="T371" s="133"/>
      <c r="U371" s="133"/>
    </row>
    <row r="372" spans="1:21" x14ac:dyDescent="0.25">
      <c r="A372" s="133"/>
      <c r="B372" s="133"/>
      <c r="C372" s="133"/>
      <c r="D372" s="133"/>
      <c r="E372" s="133"/>
      <c r="F372" s="133"/>
      <c r="G372" s="133"/>
      <c r="H372" s="133"/>
      <c r="I372" s="133"/>
      <c r="J372" s="133"/>
      <c r="K372" s="133"/>
      <c r="L372" s="133"/>
      <c r="M372" s="133"/>
      <c r="N372" s="133"/>
      <c r="O372" s="133"/>
      <c r="P372" s="133"/>
      <c r="Q372" s="133"/>
      <c r="R372" s="133"/>
      <c r="S372" s="133"/>
      <c r="T372" s="133"/>
      <c r="U372" s="133"/>
    </row>
    <row r="373" spans="1:21" x14ac:dyDescent="0.25">
      <c r="A373" s="133"/>
      <c r="B373" s="133"/>
      <c r="C373" s="133"/>
      <c r="D373" s="133"/>
      <c r="E373" s="133"/>
      <c r="F373" s="133"/>
      <c r="G373" s="133"/>
      <c r="H373" s="133"/>
      <c r="I373" s="133"/>
      <c r="J373" s="133"/>
      <c r="K373" s="133"/>
      <c r="L373" s="133"/>
      <c r="M373" s="133"/>
      <c r="N373" s="133"/>
      <c r="O373" s="133"/>
      <c r="P373" s="133"/>
      <c r="Q373" s="133"/>
      <c r="R373" s="133"/>
      <c r="S373" s="133"/>
      <c r="T373" s="133"/>
      <c r="U373" s="133"/>
    </row>
    <row r="374" spans="1:21" x14ac:dyDescent="0.25">
      <c r="A374" s="133"/>
      <c r="B374" s="133"/>
      <c r="C374" s="133"/>
      <c r="D374" s="133"/>
      <c r="E374" s="133"/>
      <c r="F374" s="133"/>
      <c r="G374" s="133"/>
      <c r="H374" s="133"/>
      <c r="I374" s="133"/>
      <c r="J374" s="133"/>
      <c r="K374" s="133"/>
      <c r="L374" s="133"/>
      <c r="M374" s="133"/>
      <c r="N374" s="133"/>
      <c r="O374" s="133"/>
      <c r="P374" s="133"/>
      <c r="Q374" s="133"/>
      <c r="R374" s="133"/>
      <c r="S374" s="133"/>
      <c r="T374" s="133"/>
      <c r="U374" s="133"/>
    </row>
    <row r="375" spans="1:21" x14ac:dyDescent="0.25">
      <c r="A375" s="133"/>
      <c r="B375" s="133"/>
      <c r="C375" s="133"/>
      <c r="D375" s="133"/>
      <c r="E375" s="133"/>
      <c r="F375" s="133"/>
      <c r="G375" s="133"/>
      <c r="H375" s="133"/>
      <c r="I375" s="133"/>
      <c r="J375" s="133"/>
      <c r="K375" s="133"/>
      <c r="L375" s="133"/>
      <c r="M375" s="133"/>
      <c r="N375" s="133"/>
      <c r="O375" s="133"/>
      <c r="P375" s="133"/>
      <c r="Q375" s="133"/>
      <c r="R375" s="133"/>
      <c r="S375" s="133"/>
      <c r="T375" s="133"/>
      <c r="U375" s="133"/>
    </row>
    <row r="376" spans="1:21" x14ac:dyDescent="0.25">
      <c r="A376" s="133"/>
      <c r="B376" s="133"/>
      <c r="C376" s="133"/>
      <c r="D376" s="133"/>
      <c r="E376" s="133"/>
      <c r="F376" s="133"/>
      <c r="G376" s="133"/>
      <c r="H376" s="133"/>
      <c r="I376" s="133"/>
      <c r="J376" s="133"/>
      <c r="K376" s="133"/>
      <c r="L376" s="133"/>
      <c r="M376" s="133"/>
      <c r="N376" s="133"/>
      <c r="O376" s="133"/>
      <c r="P376" s="133"/>
      <c r="Q376" s="133"/>
      <c r="R376" s="133"/>
      <c r="S376" s="133"/>
      <c r="T376" s="133"/>
      <c r="U376" s="133"/>
    </row>
    <row r="377" spans="1:21" x14ac:dyDescent="0.25">
      <c r="A377" s="133"/>
      <c r="B377" s="133"/>
      <c r="C377" s="133"/>
      <c r="D377" s="133"/>
      <c r="E377" s="133"/>
      <c r="F377" s="133"/>
      <c r="G377" s="133"/>
      <c r="H377" s="133"/>
      <c r="I377" s="133"/>
      <c r="J377" s="133"/>
      <c r="K377" s="133"/>
      <c r="L377" s="133"/>
      <c r="M377" s="133"/>
      <c r="N377" s="133"/>
      <c r="O377" s="133"/>
      <c r="P377" s="133"/>
      <c r="Q377" s="133"/>
      <c r="R377" s="133"/>
      <c r="S377" s="133"/>
      <c r="T377" s="133"/>
      <c r="U377" s="133"/>
    </row>
    <row r="378" spans="1:21" x14ac:dyDescent="0.25">
      <c r="A378" s="133"/>
      <c r="B378" s="133"/>
      <c r="C378" s="133"/>
      <c r="D378" s="133"/>
      <c r="E378" s="133"/>
      <c r="F378" s="133"/>
      <c r="G378" s="133"/>
      <c r="H378" s="133"/>
      <c r="I378" s="133"/>
      <c r="J378" s="133"/>
      <c r="K378" s="133"/>
      <c r="L378" s="133"/>
      <c r="M378" s="133"/>
      <c r="N378" s="133"/>
      <c r="O378" s="133"/>
      <c r="P378" s="133"/>
      <c r="Q378" s="133"/>
      <c r="R378" s="133"/>
      <c r="S378" s="133"/>
      <c r="T378" s="133"/>
      <c r="U378" s="133"/>
    </row>
    <row r="379" spans="1:21" x14ac:dyDescent="0.25">
      <c r="A379" s="133"/>
      <c r="B379" s="133"/>
      <c r="C379" s="133"/>
      <c r="D379" s="133"/>
      <c r="E379" s="133"/>
      <c r="F379" s="133"/>
      <c r="G379" s="133"/>
      <c r="H379" s="133"/>
      <c r="I379" s="133"/>
      <c r="J379" s="133"/>
      <c r="K379" s="133"/>
      <c r="L379" s="133"/>
      <c r="M379" s="133"/>
      <c r="N379" s="133"/>
      <c r="O379" s="133"/>
      <c r="P379" s="133"/>
      <c r="Q379" s="133"/>
      <c r="R379" s="133"/>
      <c r="S379" s="133"/>
      <c r="T379" s="133"/>
      <c r="U379" s="133"/>
    </row>
    <row r="380" spans="1:21" x14ac:dyDescent="0.25">
      <c r="A380" s="133"/>
      <c r="B380" s="133"/>
      <c r="C380" s="133"/>
      <c r="D380" s="133"/>
      <c r="E380" s="133"/>
      <c r="F380" s="133"/>
      <c r="G380" s="133"/>
      <c r="H380" s="133"/>
      <c r="I380" s="133"/>
      <c r="J380" s="133"/>
      <c r="K380" s="133"/>
      <c r="L380" s="133"/>
      <c r="M380" s="133"/>
      <c r="N380" s="133"/>
      <c r="O380" s="133"/>
      <c r="P380" s="133"/>
      <c r="Q380" s="133"/>
      <c r="R380" s="133"/>
      <c r="S380" s="133"/>
      <c r="T380" s="133"/>
      <c r="U380" s="133"/>
    </row>
    <row r="381" spans="1:21" x14ac:dyDescent="0.25">
      <c r="A381" s="133"/>
      <c r="B381" s="133"/>
      <c r="C381" s="133"/>
      <c r="D381" s="133"/>
      <c r="E381" s="133"/>
      <c r="F381" s="133"/>
      <c r="G381" s="133"/>
      <c r="H381" s="133"/>
      <c r="I381" s="133"/>
      <c r="J381" s="133"/>
      <c r="K381" s="133"/>
      <c r="L381" s="133"/>
      <c r="M381" s="133"/>
      <c r="N381" s="133"/>
      <c r="O381" s="133"/>
      <c r="P381" s="133"/>
      <c r="Q381" s="133"/>
      <c r="R381" s="133"/>
      <c r="S381" s="133"/>
      <c r="T381" s="133"/>
      <c r="U381" s="133"/>
    </row>
    <row r="382" spans="1:21" x14ac:dyDescent="0.25">
      <c r="A382" s="133"/>
      <c r="B382" s="133"/>
      <c r="C382" s="133"/>
      <c r="D382" s="133"/>
      <c r="E382" s="133"/>
      <c r="F382" s="133"/>
      <c r="G382" s="133"/>
      <c r="H382" s="133"/>
      <c r="I382" s="133"/>
      <c r="J382" s="133"/>
      <c r="K382" s="133"/>
      <c r="L382" s="133"/>
      <c r="M382" s="133"/>
      <c r="N382" s="133"/>
      <c r="O382" s="133"/>
      <c r="P382" s="133"/>
      <c r="Q382" s="133"/>
      <c r="R382" s="133"/>
      <c r="S382" s="133"/>
      <c r="T382" s="133"/>
      <c r="U382" s="13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7"/>
  <sheetViews>
    <sheetView topLeftCell="A7" zoomScale="70" zoomScaleNormal="70" workbookViewId="0">
      <selection activeCell="A20" sqref="A1:XFD1048576"/>
    </sheetView>
  </sheetViews>
  <sheetFormatPr defaultRowHeight="15" x14ac:dyDescent="0.25"/>
  <cols>
    <col min="1" max="1" width="17.7109375" style="117" customWidth="1"/>
    <col min="2" max="2" width="30.140625" style="117" customWidth="1"/>
    <col min="3" max="3" width="12.28515625" style="117" customWidth="1"/>
    <col min="4" max="5" width="15" style="117" customWidth="1"/>
    <col min="6" max="7" width="13.28515625" style="117" customWidth="1"/>
    <col min="8" max="8" width="12.28515625" style="117" customWidth="1"/>
    <col min="9" max="9" width="17.85546875" style="117" customWidth="1"/>
    <col min="10" max="10" width="16.7109375" style="117" customWidth="1"/>
    <col min="11" max="11" width="24.5703125" style="117" customWidth="1"/>
    <col min="12" max="12" width="30.85546875" style="117" customWidth="1"/>
    <col min="13" max="13" width="27.140625" style="117" customWidth="1"/>
    <col min="14" max="14" width="32.42578125" style="117" customWidth="1"/>
    <col min="15" max="15" width="13.28515625" style="117" hidden="1" customWidth="1"/>
    <col min="16" max="16" width="8.7109375" style="117" hidden="1" customWidth="1"/>
    <col min="17" max="17" width="12.7109375" style="117" hidden="1" customWidth="1"/>
    <col min="18" max="18" width="0" style="117" hidden="1" customWidth="1"/>
    <col min="19" max="19" width="17" style="117" hidden="1" customWidth="1"/>
    <col min="20" max="21" width="12" style="117" hidden="1" customWidth="1"/>
    <col min="22" max="22" width="11" style="117" hidden="1" customWidth="1"/>
    <col min="23" max="25" width="17.7109375" style="117" hidden="1" customWidth="1"/>
    <col min="26" max="26" width="46.5703125" style="117" hidden="1" customWidth="1"/>
    <col min="27" max="28" width="12.28515625" style="117" customWidth="1"/>
    <col min="29" max="16384" width="9.140625" style="117"/>
  </cols>
  <sheetData>
    <row r="1" spans="1:28" ht="18.75" x14ac:dyDescent="0.25">
      <c r="Z1" s="60" t="s">
        <v>22</v>
      </c>
    </row>
    <row r="2" spans="1:28" ht="18.75" x14ac:dyDescent="0.3">
      <c r="Z2" s="61" t="s">
        <v>6</v>
      </c>
    </row>
    <row r="3" spans="1:28" ht="18.75" x14ac:dyDescent="0.3">
      <c r="Z3" s="61" t="s">
        <v>21</v>
      </c>
    </row>
    <row r="4" spans="1:28" ht="18.75" customHeight="1" x14ac:dyDescent="0.25">
      <c r="A4" s="199" t="str">
        <f>'1. паспорт местоположение'!$A$5</f>
        <v>Год раскрытия информации: 2019 год</v>
      </c>
      <c r="B4" s="199"/>
      <c r="C4" s="199"/>
      <c r="D4" s="199"/>
      <c r="E4" s="199"/>
      <c r="F4" s="199"/>
      <c r="G4" s="199"/>
      <c r="H4" s="199"/>
      <c r="I4" s="199"/>
      <c r="J4" s="199"/>
      <c r="K4" s="199"/>
      <c r="L4" s="199"/>
      <c r="M4" s="199"/>
      <c r="N4" s="199"/>
      <c r="O4" s="199"/>
      <c r="P4" s="199"/>
      <c r="Q4" s="199"/>
      <c r="R4" s="199"/>
      <c r="S4" s="199"/>
      <c r="T4" s="199"/>
      <c r="U4" s="199"/>
      <c r="V4" s="199"/>
      <c r="W4" s="199"/>
      <c r="X4" s="199"/>
      <c r="Y4" s="199"/>
      <c r="Z4" s="199"/>
    </row>
    <row r="6" spans="1:28" ht="18.75" x14ac:dyDescent="0.25">
      <c r="A6" s="237" t="s">
        <v>5</v>
      </c>
      <c r="B6" s="237"/>
      <c r="C6" s="237"/>
      <c r="D6" s="237"/>
      <c r="E6" s="237"/>
      <c r="F6" s="237"/>
      <c r="G6" s="237"/>
      <c r="H6" s="237"/>
      <c r="I6" s="237"/>
      <c r="J6" s="237"/>
      <c r="K6" s="237"/>
      <c r="L6" s="237"/>
      <c r="M6" s="237"/>
      <c r="N6" s="237"/>
      <c r="O6" s="237"/>
      <c r="P6" s="237"/>
      <c r="Q6" s="237"/>
      <c r="R6" s="237"/>
      <c r="S6" s="237"/>
      <c r="T6" s="237"/>
      <c r="U6" s="237"/>
      <c r="V6" s="237"/>
      <c r="W6" s="237"/>
      <c r="X6" s="237"/>
      <c r="Y6" s="237"/>
      <c r="Z6" s="237"/>
      <c r="AA6" s="92"/>
      <c r="AB6" s="92"/>
    </row>
    <row r="7" spans="1:28" ht="18.75" x14ac:dyDescent="0.25">
      <c r="A7" s="237"/>
      <c r="B7" s="237"/>
      <c r="C7" s="237"/>
      <c r="D7" s="237"/>
      <c r="E7" s="237"/>
      <c r="F7" s="237"/>
      <c r="G7" s="237"/>
      <c r="H7" s="237"/>
      <c r="I7" s="237"/>
      <c r="J7" s="237"/>
      <c r="K7" s="237"/>
      <c r="L7" s="237"/>
      <c r="M7" s="237"/>
      <c r="N7" s="237"/>
      <c r="O7" s="237"/>
      <c r="P7" s="237"/>
      <c r="Q7" s="237"/>
      <c r="R7" s="237"/>
      <c r="S7" s="237"/>
      <c r="T7" s="237"/>
      <c r="U7" s="237"/>
      <c r="V7" s="237"/>
      <c r="W7" s="237"/>
      <c r="X7" s="237"/>
      <c r="Y7" s="237"/>
      <c r="Z7" s="237"/>
      <c r="AA7" s="92"/>
      <c r="AB7" s="92"/>
    </row>
    <row r="8" spans="1:28" ht="18.75" x14ac:dyDescent="0.25">
      <c r="A8" s="238" t="s">
        <v>286</v>
      </c>
      <c r="B8" s="238"/>
      <c r="C8" s="238"/>
      <c r="D8" s="238"/>
      <c r="E8" s="238"/>
      <c r="F8" s="238"/>
      <c r="G8" s="238"/>
      <c r="H8" s="238"/>
      <c r="I8" s="238"/>
      <c r="J8" s="238"/>
      <c r="K8" s="238"/>
      <c r="L8" s="238"/>
      <c r="M8" s="238"/>
      <c r="N8" s="238"/>
      <c r="O8" s="238"/>
      <c r="P8" s="238"/>
      <c r="Q8" s="238"/>
      <c r="R8" s="238"/>
      <c r="S8" s="238"/>
      <c r="T8" s="238"/>
      <c r="U8" s="238"/>
      <c r="V8" s="238"/>
      <c r="W8" s="238"/>
      <c r="X8" s="238"/>
      <c r="Y8" s="238"/>
      <c r="Z8" s="238"/>
      <c r="AA8" s="125"/>
      <c r="AB8" s="125"/>
    </row>
    <row r="9" spans="1:28" ht="15.75" x14ac:dyDescent="0.25">
      <c r="A9" s="200" t="s">
        <v>4</v>
      </c>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94"/>
      <c r="AB9" s="94"/>
    </row>
    <row r="10" spans="1:28" ht="18.75" x14ac:dyDescent="0.25">
      <c r="A10" s="237"/>
      <c r="B10" s="237"/>
      <c r="C10" s="237"/>
      <c r="D10" s="237"/>
      <c r="E10" s="237"/>
      <c r="F10" s="237"/>
      <c r="G10" s="237"/>
      <c r="H10" s="237"/>
      <c r="I10" s="237"/>
      <c r="J10" s="237"/>
      <c r="K10" s="237"/>
      <c r="L10" s="237"/>
      <c r="M10" s="237"/>
      <c r="N10" s="237"/>
      <c r="O10" s="237"/>
      <c r="P10" s="237"/>
      <c r="Q10" s="237"/>
      <c r="R10" s="237"/>
      <c r="S10" s="237"/>
      <c r="T10" s="237"/>
      <c r="U10" s="237"/>
      <c r="V10" s="237"/>
      <c r="W10" s="237"/>
      <c r="X10" s="237"/>
      <c r="Y10" s="237"/>
      <c r="Z10" s="237"/>
      <c r="AA10" s="92"/>
      <c r="AB10" s="92"/>
    </row>
    <row r="11" spans="1:28" ht="18.75" x14ac:dyDescent="0.25">
      <c r="A11" s="238" t="str">
        <f>'1. паспорт местоположение'!$A$12</f>
        <v>H_Che83</v>
      </c>
      <c r="B11" s="238"/>
      <c r="C11" s="238"/>
      <c r="D11" s="238"/>
      <c r="E11" s="238"/>
      <c r="F11" s="238"/>
      <c r="G11" s="238"/>
      <c r="H11" s="238"/>
      <c r="I11" s="238"/>
      <c r="J11" s="238"/>
      <c r="K11" s="238"/>
      <c r="L11" s="238"/>
      <c r="M11" s="238"/>
      <c r="N11" s="238"/>
      <c r="O11" s="238"/>
      <c r="P11" s="238"/>
      <c r="Q11" s="238"/>
      <c r="R11" s="238"/>
      <c r="S11" s="238"/>
      <c r="T11" s="238"/>
      <c r="U11" s="238"/>
      <c r="V11" s="238"/>
      <c r="W11" s="238"/>
      <c r="X11" s="238"/>
      <c r="Y11" s="238"/>
      <c r="Z11" s="238"/>
      <c r="AA11" s="125"/>
      <c r="AB11" s="125"/>
    </row>
    <row r="12" spans="1:28" ht="15.75" x14ac:dyDescent="0.25">
      <c r="A12" s="200" t="s">
        <v>3</v>
      </c>
      <c r="B12" s="200"/>
      <c r="C12" s="200"/>
      <c r="D12" s="200"/>
      <c r="E12" s="200"/>
      <c r="F12" s="200"/>
      <c r="G12" s="200"/>
      <c r="H12" s="200"/>
      <c r="I12" s="200"/>
      <c r="J12" s="200"/>
      <c r="K12" s="200"/>
      <c r="L12" s="200"/>
      <c r="M12" s="200"/>
      <c r="N12" s="200"/>
      <c r="O12" s="200"/>
      <c r="P12" s="200"/>
      <c r="Q12" s="200"/>
      <c r="R12" s="200"/>
      <c r="S12" s="200"/>
      <c r="T12" s="200"/>
      <c r="U12" s="200"/>
      <c r="V12" s="200"/>
      <c r="W12" s="200"/>
      <c r="X12" s="200"/>
      <c r="Y12" s="200"/>
      <c r="Z12" s="200"/>
      <c r="AA12" s="94"/>
      <c r="AB12" s="94"/>
    </row>
    <row r="13" spans="1:28" ht="18.75" x14ac:dyDescent="0.25">
      <c r="A13" s="239"/>
      <c r="B13" s="239"/>
      <c r="C13" s="239"/>
      <c r="D13" s="239"/>
      <c r="E13" s="239"/>
      <c r="F13" s="239"/>
      <c r="G13" s="239"/>
      <c r="H13" s="239"/>
      <c r="I13" s="239"/>
      <c r="J13" s="239"/>
      <c r="K13" s="239"/>
      <c r="L13" s="239"/>
      <c r="M13" s="239"/>
      <c r="N13" s="239"/>
      <c r="O13" s="239"/>
      <c r="P13" s="239"/>
      <c r="Q13" s="239"/>
      <c r="R13" s="239"/>
      <c r="S13" s="239"/>
      <c r="T13" s="239"/>
      <c r="U13" s="239"/>
      <c r="V13" s="239"/>
      <c r="W13" s="239"/>
      <c r="X13" s="239"/>
      <c r="Y13" s="239"/>
      <c r="Z13" s="239"/>
      <c r="AA13" s="91"/>
      <c r="AB13" s="91"/>
    </row>
    <row r="14" spans="1:28" ht="44.25" customHeight="1" x14ac:dyDescent="0.25">
      <c r="A14" s="240" t="str">
        <f>'1. паспорт местоположение'!$A$15</f>
        <v>Реконструкция ПС 110 кВ "Цемзавод" (Расширение ОРУ-110кВ с установкой одной линейной ячейки 110кВ) (для технологического присоединения энергопринимающих устройств ВГК Ведучи)</v>
      </c>
      <c r="B14" s="240"/>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Z14" s="240"/>
      <c r="AA14" s="125"/>
      <c r="AB14" s="125"/>
    </row>
    <row r="15" spans="1:28" ht="15.75" x14ac:dyDescent="0.25">
      <c r="A15" s="200" t="s">
        <v>2</v>
      </c>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94"/>
      <c r="AB15" s="94"/>
    </row>
    <row r="16" spans="1:28" x14ac:dyDescent="0.25">
      <c r="A16" s="241"/>
      <c r="B16" s="241"/>
      <c r="C16" s="241"/>
      <c r="D16" s="241"/>
      <c r="E16" s="241"/>
      <c r="F16" s="241"/>
      <c r="G16" s="241"/>
      <c r="H16" s="241"/>
      <c r="I16" s="241"/>
      <c r="J16" s="241"/>
      <c r="K16" s="241"/>
      <c r="L16" s="241"/>
      <c r="M16" s="241"/>
      <c r="N16" s="241"/>
      <c r="O16" s="241"/>
      <c r="P16" s="241"/>
      <c r="Q16" s="241"/>
      <c r="R16" s="241"/>
      <c r="S16" s="241"/>
      <c r="T16" s="241"/>
      <c r="U16" s="241"/>
      <c r="V16" s="241"/>
      <c r="W16" s="241"/>
      <c r="X16" s="241"/>
      <c r="Y16" s="241"/>
      <c r="Z16" s="241"/>
      <c r="AA16" s="53"/>
      <c r="AB16" s="53"/>
    </row>
    <row r="17" spans="1:28" x14ac:dyDescent="0.25">
      <c r="A17" s="241"/>
      <c r="B17" s="241"/>
      <c r="C17" s="241"/>
      <c r="D17" s="241"/>
      <c r="E17" s="241"/>
      <c r="F17" s="241"/>
      <c r="G17" s="241"/>
      <c r="H17" s="241"/>
      <c r="I17" s="241"/>
      <c r="J17" s="241"/>
      <c r="K17" s="241"/>
      <c r="L17" s="241"/>
      <c r="M17" s="241"/>
      <c r="N17" s="241"/>
      <c r="O17" s="241"/>
      <c r="P17" s="241"/>
      <c r="Q17" s="241"/>
      <c r="R17" s="241"/>
      <c r="S17" s="241"/>
      <c r="T17" s="241"/>
      <c r="U17" s="241"/>
      <c r="V17" s="241"/>
      <c r="W17" s="241"/>
      <c r="X17" s="241"/>
      <c r="Y17" s="241"/>
      <c r="Z17" s="241"/>
      <c r="AA17" s="53"/>
      <c r="AB17" s="53"/>
    </row>
    <row r="18" spans="1:28" x14ac:dyDescent="0.25">
      <c r="A18" s="241"/>
      <c r="B18" s="241"/>
      <c r="C18" s="241"/>
      <c r="D18" s="241"/>
      <c r="E18" s="241"/>
      <c r="F18" s="241"/>
      <c r="G18" s="241"/>
      <c r="H18" s="241"/>
      <c r="I18" s="241"/>
      <c r="J18" s="241"/>
      <c r="K18" s="241"/>
      <c r="L18" s="241"/>
      <c r="M18" s="241"/>
      <c r="N18" s="241"/>
      <c r="O18" s="241"/>
      <c r="P18" s="241"/>
      <c r="Q18" s="241"/>
      <c r="R18" s="241"/>
      <c r="S18" s="241"/>
      <c r="T18" s="241"/>
      <c r="U18" s="241"/>
      <c r="V18" s="241"/>
      <c r="W18" s="241"/>
      <c r="X18" s="241"/>
      <c r="Y18" s="241"/>
      <c r="Z18" s="241"/>
      <c r="AA18" s="53"/>
      <c r="AB18" s="53"/>
    </row>
    <row r="19" spans="1:28" x14ac:dyDescent="0.25">
      <c r="A19" s="241"/>
      <c r="B19" s="241"/>
      <c r="C19" s="241"/>
      <c r="D19" s="241"/>
      <c r="E19" s="241"/>
      <c r="F19" s="241"/>
      <c r="G19" s="241"/>
      <c r="H19" s="241"/>
      <c r="I19" s="241"/>
      <c r="J19" s="241"/>
      <c r="K19" s="241"/>
      <c r="L19" s="241"/>
      <c r="M19" s="241"/>
      <c r="N19" s="241"/>
      <c r="O19" s="241"/>
      <c r="P19" s="241"/>
      <c r="Q19" s="241"/>
      <c r="R19" s="241"/>
      <c r="S19" s="241"/>
      <c r="T19" s="241"/>
      <c r="U19" s="241"/>
      <c r="V19" s="241"/>
      <c r="W19" s="241"/>
      <c r="X19" s="241"/>
      <c r="Y19" s="241"/>
      <c r="Z19" s="241"/>
      <c r="AA19" s="53"/>
      <c r="AB19" s="53"/>
    </row>
    <row r="20" spans="1:28" x14ac:dyDescent="0.25">
      <c r="A20" s="241"/>
      <c r="B20" s="241"/>
      <c r="C20" s="241"/>
      <c r="D20" s="241"/>
      <c r="E20" s="241"/>
      <c r="F20" s="241"/>
      <c r="G20" s="241"/>
      <c r="H20" s="241"/>
      <c r="I20" s="241"/>
      <c r="J20" s="241"/>
      <c r="K20" s="241"/>
      <c r="L20" s="241"/>
      <c r="M20" s="241"/>
      <c r="N20" s="241"/>
      <c r="O20" s="241"/>
      <c r="P20" s="241"/>
      <c r="Q20" s="241"/>
      <c r="R20" s="241"/>
      <c r="S20" s="241"/>
      <c r="T20" s="241"/>
      <c r="U20" s="241"/>
      <c r="V20" s="241"/>
      <c r="W20" s="241"/>
      <c r="X20" s="241"/>
      <c r="Y20" s="241"/>
      <c r="Z20" s="241"/>
      <c r="AA20" s="53"/>
      <c r="AB20" s="53"/>
    </row>
    <row r="21" spans="1:28" x14ac:dyDescent="0.25">
      <c r="A21" s="241"/>
      <c r="B21" s="241"/>
      <c r="C21" s="241"/>
      <c r="D21" s="241"/>
      <c r="E21" s="241"/>
      <c r="F21" s="241"/>
      <c r="G21" s="241"/>
      <c r="H21" s="241"/>
      <c r="I21" s="241"/>
      <c r="J21" s="241"/>
      <c r="K21" s="241"/>
      <c r="L21" s="241"/>
      <c r="M21" s="241"/>
      <c r="N21" s="241"/>
      <c r="O21" s="241"/>
      <c r="P21" s="241"/>
      <c r="Q21" s="241"/>
      <c r="R21" s="241"/>
      <c r="S21" s="241"/>
      <c r="T21" s="241"/>
      <c r="U21" s="241"/>
      <c r="V21" s="241"/>
      <c r="W21" s="241"/>
      <c r="X21" s="241"/>
      <c r="Y21" s="241"/>
      <c r="Z21" s="241"/>
      <c r="AA21" s="53"/>
      <c r="AB21" s="53"/>
    </row>
    <row r="22" spans="1:28" x14ac:dyDescent="0.25">
      <c r="A22" s="248" t="s">
        <v>366</v>
      </c>
      <c r="B22" s="248"/>
      <c r="C22" s="249"/>
      <c r="D22" s="249"/>
      <c r="E22" s="249"/>
      <c r="F22" s="249"/>
      <c r="G22" s="248"/>
      <c r="H22" s="249"/>
      <c r="I22" s="249"/>
      <c r="J22" s="249"/>
      <c r="K22" s="249"/>
      <c r="L22" s="249"/>
      <c r="M22" s="249"/>
      <c r="N22" s="249"/>
      <c r="O22" s="249"/>
      <c r="P22" s="249"/>
      <c r="Q22" s="249"/>
      <c r="R22" s="249"/>
      <c r="S22" s="249"/>
      <c r="T22" s="249"/>
      <c r="U22" s="249"/>
      <c r="V22" s="249"/>
      <c r="W22" s="249"/>
      <c r="X22" s="249"/>
      <c r="Y22" s="249"/>
      <c r="Z22" s="249"/>
      <c r="AA22" s="54"/>
      <c r="AB22" s="54"/>
    </row>
    <row r="23" spans="1:28" ht="43.5" customHeight="1" x14ac:dyDescent="0.25">
      <c r="A23" s="242" t="s">
        <v>367</v>
      </c>
      <c r="B23" s="243"/>
      <c r="C23" s="243"/>
      <c r="D23" s="243"/>
      <c r="E23" s="243"/>
      <c r="F23" s="243"/>
      <c r="G23" s="243"/>
      <c r="H23" s="243"/>
      <c r="I23" s="243"/>
      <c r="J23" s="243"/>
      <c r="K23" s="243"/>
      <c r="L23" s="244"/>
      <c r="M23" s="245" t="s">
        <v>368</v>
      </c>
      <c r="N23" s="246"/>
      <c r="O23" s="246"/>
      <c r="P23" s="246"/>
      <c r="Q23" s="246"/>
      <c r="R23" s="246"/>
      <c r="S23" s="246"/>
      <c r="T23" s="246"/>
      <c r="U23" s="246"/>
      <c r="V23" s="246"/>
      <c r="W23" s="246"/>
      <c r="X23" s="246"/>
      <c r="Y23" s="246"/>
      <c r="Z23" s="247"/>
    </row>
    <row r="24" spans="1:28" ht="151.5" customHeight="1" x14ac:dyDescent="0.25">
      <c r="A24" s="135" t="s">
        <v>369</v>
      </c>
      <c r="B24" s="136" t="s">
        <v>370</v>
      </c>
      <c r="C24" s="135" t="s">
        <v>371</v>
      </c>
      <c r="D24" s="135" t="s">
        <v>372</v>
      </c>
      <c r="E24" s="135" t="s">
        <v>373</v>
      </c>
      <c r="F24" s="135" t="s">
        <v>374</v>
      </c>
      <c r="G24" s="135" t="s">
        <v>375</v>
      </c>
      <c r="H24" s="135" t="s">
        <v>376</v>
      </c>
      <c r="I24" s="135" t="s">
        <v>377</v>
      </c>
      <c r="J24" s="135" t="s">
        <v>378</v>
      </c>
      <c r="K24" s="136" t="s">
        <v>379</v>
      </c>
      <c r="L24" s="136" t="s">
        <v>380</v>
      </c>
      <c r="M24" s="137" t="s">
        <v>381</v>
      </c>
      <c r="N24" s="136" t="s">
        <v>382</v>
      </c>
      <c r="O24" s="135" t="s">
        <v>383</v>
      </c>
      <c r="P24" s="135" t="s">
        <v>384</v>
      </c>
      <c r="Q24" s="135" t="s">
        <v>385</v>
      </c>
      <c r="R24" s="135" t="s">
        <v>376</v>
      </c>
      <c r="S24" s="135" t="s">
        <v>386</v>
      </c>
      <c r="T24" s="135" t="s">
        <v>387</v>
      </c>
      <c r="U24" s="135" t="s">
        <v>388</v>
      </c>
      <c r="V24" s="135" t="s">
        <v>385</v>
      </c>
      <c r="W24" s="138" t="s">
        <v>389</v>
      </c>
      <c r="X24" s="138" t="s">
        <v>390</v>
      </c>
      <c r="Y24" s="138" t="s">
        <v>391</v>
      </c>
      <c r="Z24" s="55" t="s">
        <v>392</v>
      </c>
    </row>
    <row r="25" spans="1:28" ht="16.5" customHeight="1" x14ac:dyDescent="0.25">
      <c r="A25" s="135">
        <v>1</v>
      </c>
      <c r="B25" s="136">
        <v>2</v>
      </c>
      <c r="C25" s="135">
        <v>3</v>
      </c>
      <c r="D25" s="136">
        <v>4</v>
      </c>
      <c r="E25" s="135">
        <v>5</v>
      </c>
      <c r="F25" s="136">
        <v>6</v>
      </c>
      <c r="G25" s="135">
        <v>7</v>
      </c>
      <c r="H25" s="136">
        <v>8</v>
      </c>
      <c r="I25" s="135">
        <v>9</v>
      </c>
      <c r="J25" s="136">
        <v>10</v>
      </c>
      <c r="K25" s="135">
        <v>11</v>
      </c>
      <c r="L25" s="136">
        <v>12</v>
      </c>
      <c r="M25" s="135">
        <v>13</v>
      </c>
      <c r="N25" s="136">
        <v>14</v>
      </c>
      <c r="O25" s="135">
        <v>15</v>
      </c>
      <c r="P25" s="136">
        <v>16</v>
      </c>
      <c r="Q25" s="135">
        <v>17</v>
      </c>
      <c r="R25" s="136">
        <v>18</v>
      </c>
      <c r="S25" s="135">
        <v>19</v>
      </c>
      <c r="T25" s="136">
        <v>20</v>
      </c>
      <c r="U25" s="135">
        <v>21</v>
      </c>
      <c r="V25" s="136">
        <v>22</v>
      </c>
      <c r="W25" s="135">
        <v>23</v>
      </c>
      <c r="X25" s="136">
        <v>24</v>
      </c>
      <c r="Y25" s="135">
        <v>25</v>
      </c>
      <c r="Z25" s="136">
        <v>26</v>
      </c>
    </row>
    <row r="26" spans="1:28" ht="45.75" customHeight="1" x14ac:dyDescent="0.25">
      <c r="A26" s="23" t="s">
        <v>393</v>
      </c>
      <c r="B26" s="23"/>
      <c r="C26" s="56" t="s">
        <v>394</v>
      </c>
      <c r="D26" s="56" t="s">
        <v>395</v>
      </c>
      <c r="E26" s="56" t="s">
        <v>396</v>
      </c>
      <c r="F26" s="56" t="s">
        <v>397</v>
      </c>
      <c r="G26" s="56" t="s">
        <v>398</v>
      </c>
      <c r="H26" s="56" t="s">
        <v>376</v>
      </c>
      <c r="I26" s="56" t="s">
        <v>399</v>
      </c>
      <c r="J26" s="56" t="s">
        <v>400</v>
      </c>
      <c r="K26" s="139"/>
      <c r="L26" s="56" t="s">
        <v>401</v>
      </c>
      <c r="M26" s="57" t="s">
        <v>402</v>
      </c>
      <c r="N26" s="139" t="s">
        <v>338</v>
      </c>
      <c r="O26" s="139" t="s">
        <v>338</v>
      </c>
      <c r="P26" s="139" t="s">
        <v>338</v>
      </c>
      <c r="Q26" s="139" t="s">
        <v>338</v>
      </c>
      <c r="R26" s="139" t="s">
        <v>338</v>
      </c>
      <c r="S26" s="139" t="s">
        <v>338</v>
      </c>
      <c r="T26" s="139" t="s">
        <v>338</v>
      </c>
      <c r="U26" s="139" t="s">
        <v>338</v>
      </c>
      <c r="V26" s="139" t="s">
        <v>338</v>
      </c>
      <c r="W26" s="139" t="s">
        <v>338</v>
      </c>
      <c r="X26" s="139" t="s">
        <v>338</v>
      </c>
      <c r="Y26" s="139" t="s">
        <v>338</v>
      </c>
      <c r="Z26" s="140" t="s">
        <v>403</v>
      </c>
    </row>
    <row r="27" spans="1:28" x14ac:dyDescent="0.25">
      <c r="A27" s="139" t="s">
        <v>404</v>
      </c>
      <c r="B27" s="139" t="s">
        <v>405</v>
      </c>
      <c r="C27" s="139" t="s">
        <v>338</v>
      </c>
      <c r="D27" s="139" t="s">
        <v>338</v>
      </c>
      <c r="E27" s="139" t="s">
        <v>338</v>
      </c>
      <c r="F27" s="139" t="s">
        <v>338</v>
      </c>
      <c r="G27" s="139" t="s">
        <v>338</v>
      </c>
      <c r="H27" s="139" t="s">
        <v>338</v>
      </c>
      <c r="I27" s="139" t="s">
        <v>338</v>
      </c>
      <c r="J27" s="139" t="s">
        <v>338</v>
      </c>
      <c r="K27" s="56" t="s">
        <v>406</v>
      </c>
      <c r="L27" s="139" t="s">
        <v>338</v>
      </c>
      <c r="M27" s="139" t="s">
        <v>338</v>
      </c>
      <c r="N27" s="139" t="s">
        <v>338</v>
      </c>
      <c r="O27" s="139" t="s">
        <v>338</v>
      </c>
      <c r="P27" s="139" t="s">
        <v>338</v>
      </c>
      <c r="Q27" s="139" t="s">
        <v>338</v>
      </c>
      <c r="R27" s="139" t="s">
        <v>338</v>
      </c>
      <c r="S27" s="139" t="s">
        <v>338</v>
      </c>
      <c r="T27" s="139" t="s">
        <v>338</v>
      </c>
      <c r="U27" s="139" t="s">
        <v>338</v>
      </c>
      <c r="V27" s="139" t="s">
        <v>338</v>
      </c>
      <c r="W27" s="139" t="s">
        <v>338</v>
      </c>
      <c r="X27" s="139" t="s">
        <v>338</v>
      </c>
      <c r="Y27" s="139" t="s">
        <v>338</v>
      </c>
      <c r="Z27" s="139" t="s">
        <v>338</v>
      </c>
    </row>
    <row r="28" spans="1:28" x14ac:dyDescent="0.25">
      <c r="A28" s="139" t="s">
        <v>404</v>
      </c>
      <c r="B28" s="139" t="s">
        <v>407</v>
      </c>
      <c r="C28" s="139" t="s">
        <v>338</v>
      </c>
      <c r="D28" s="139" t="s">
        <v>338</v>
      </c>
      <c r="E28" s="139" t="s">
        <v>338</v>
      </c>
      <c r="F28" s="139" t="s">
        <v>338</v>
      </c>
      <c r="G28" s="139" t="s">
        <v>338</v>
      </c>
      <c r="H28" s="139" t="s">
        <v>338</v>
      </c>
      <c r="I28" s="139" t="s">
        <v>338</v>
      </c>
      <c r="J28" s="139" t="s">
        <v>338</v>
      </c>
      <c r="K28" s="56" t="s">
        <v>408</v>
      </c>
      <c r="L28" s="139" t="s">
        <v>338</v>
      </c>
      <c r="M28" s="139" t="s">
        <v>338</v>
      </c>
      <c r="N28" s="139" t="s">
        <v>338</v>
      </c>
      <c r="O28" s="139" t="s">
        <v>338</v>
      </c>
      <c r="P28" s="139" t="s">
        <v>338</v>
      </c>
      <c r="Q28" s="139" t="s">
        <v>338</v>
      </c>
      <c r="R28" s="139" t="s">
        <v>338</v>
      </c>
      <c r="S28" s="139" t="s">
        <v>338</v>
      </c>
      <c r="T28" s="139" t="s">
        <v>338</v>
      </c>
      <c r="U28" s="139" t="s">
        <v>338</v>
      </c>
      <c r="V28" s="139" t="s">
        <v>338</v>
      </c>
      <c r="W28" s="139" t="s">
        <v>338</v>
      </c>
      <c r="X28" s="139" t="s">
        <v>338</v>
      </c>
      <c r="Y28" s="139" t="s">
        <v>338</v>
      </c>
      <c r="Z28" s="139" t="s">
        <v>338</v>
      </c>
    </row>
    <row r="29" spans="1:28" x14ac:dyDescent="0.25">
      <c r="A29" s="139" t="s">
        <v>404</v>
      </c>
      <c r="B29" s="139" t="s">
        <v>409</v>
      </c>
      <c r="C29" s="139" t="s">
        <v>338</v>
      </c>
      <c r="D29" s="139" t="s">
        <v>338</v>
      </c>
      <c r="E29" s="139" t="s">
        <v>338</v>
      </c>
      <c r="F29" s="139" t="s">
        <v>338</v>
      </c>
      <c r="G29" s="139" t="s">
        <v>338</v>
      </c>
      <c r="H29" s="139" t="s">
        <v>338</v>
      </c>
      <c r="I29" s="139" t="s">
        <v>338</v>
      </c>
      <c r="J29" s="139" t="s">
        <v>338</v>
      </c>
      <c r="K29" s="56" t="s">
        <v>410</v>
      </c>
      <c r="L29" s="139" t="s">
        <v>338</v>
      </c>
      <c r="M29" s="139" t="s">
        <v>338</v>
      </c>
      <c r="N29" s="139" t="s">
        <v>338</v>
      </c>
      <c r="O29" s="139" t="s">
        <v>338</v>
      </c>
      <c r="P29" s="139" t="s">
        <v>338</v>
      </c>
      <c r="Q29" s="139" t="s">
        <v>338</v>
      </c>
      <c r="R29" s="139" t="s">
        <v>338</v>
      </c>
      <c r="S29" s="139" t="s">
        <v>338</v>
      </c>
      <c r="T29" s="139" t="s">
        <v>338</v>
      </c>
      <c r="U29" s="139" t="s">
        <v>338</v>
      </c>
      <c r="V29" s="139" t="s">
        <v>338</v>
      </c>
      <c r="W29" s="139" t="s">
        <v>338</v>
      </c>
      <c r="X29" s="139" t="s">
        <v>338</v>
      </c>
      <c r="Y29" s="139" t="s">
        <v>338</v>
      </c>
      <c r="Z29" s="139" t="s">
        <v>338</v>
      </c>
    </row>
    <row r="30" spans="1:28" x14ac:dyDescent="0.25">
      <c r="A30" s="139" t="s">
        <v>404</v>
      </c>
      <c r="B30" s="139" t="s">
        <v>411</v>
      </c>
      <c r="C30" s="139" t="s">
        <v>338</v>
      </c>
      <c r="D30" s="139" t="s">
        <v>338</v>
      </c>
      <c r="E30" s="139" t="s">
        <v>338</v>
      </c>
      <c r="F30" s="139" t="s">
        <v>338</v>
      </c>
      <c r="G30" s="139" t="s">
        <v>338</v>
      </c>
      <c r="H30" s="139" t="s">
        <v>338</v>
      </c>
      <c r="I30" s="139" t="s">
        <v>338</v>
      </c>
      <c r="J30" s="139" t="s">
        <v>338</v>
      </c>
      <c r="K30" s="56" t="s">
        <v>412</v>
      </c>
      <c r="L30" s="139" t="s">
        <v>338</v>
      </c>
      <c r="M30" s="139" t="s">
        <v>338</v>
      </c>
      <c r="N30" s="139" t="s">
        <v>338</v>
      </c>
      <c r="O30" s="139" t="s">
        <v>338</v>
      </c>
      <c r="P30" s="139" t="s">
        <v>338</v>
      </c>
      <c r="Q30" s="139" t="s">
        <v>338</v>
      </c>
      <c r="R30" s="139" t="s">
        <v>338</v>
      </c>
      <c r="S30" s="139" t="s">
        <v>338</v>
      </c>
      <c r="T30" s="139" t="s">
        <v>338</v>
      </c>
      <c r="U30" s="139" t="s">
        <v>338</v>
      </c>
      <c r="V30" s="139" t="s">
        <v>338</v>
      </c>
      <c r="W30" s="139" t="s">
        <v>338</v>
      </c>
      <c r="X30" s="139" t="s">
        <v>338</v>
      </c>
      <c r="Y30" s="139" t="s">
        <v>338</v>
      </c>
      <c r="Z30" s="139" t="s">
        <v>338</v>
      </c>
    </row>
    <row r="31" spans="1:28" x14ac:dyDescent="0.25">
      <c r="A31" s="139" t="s">
        <v>413</v>
      </c>
      <c r="B31" s="139" t="s">
        <v>413</v>
      </c>
      <c r="C31" s="139" t="s">
        <v>413</v>
      </c>
      <c r="D31" s="139" t="s">
        <v>413</v>
      </c>
      <c r="E31" s="139" t="s">
        <v>413</v>
      </c>
      <c r="F31" s="139" t="s">
        <v>413</v>
      </c>
      <c r="G31" s="139" t="s">
        <v>413</v>
      </c>
      <c r="H31" s="139" t="s">
        <v>413</v>
      </c>
      <c r="I31" s="139" t="s">
        <v>413</v>
      </c>
      <c r="J31" s="139" t="s">
        <v>413</v>
      </c>
      <c r="K31" s="139" t="s">
        <v>413</v>
      </c>
      <c r="L31" s="139" t="s">
        <v>338</v>
      </c>
      <c r="M31" s="139" t="s">
        <v>338</v>
      </c>
      <c r="N31" s="139" t="s">
        <v>338</v>
      </c>
      <c r="O31" s="139" t="s">
        <v>338</v>
      </c>
      <c r="P31" s="139" t="s">
        <v>338</v>
      </c>
      <c r="Q31" s="139" t="s">
        <v>338</v>
      </c>
      <c r="R31" s="139" t="s">
        <v>338</v>
      </c>
      <c r="S31" s="139" t="s">
        <v>338</v>
      </c>
      <c r="T31" s="139" t="s">
        <v>338</v>
      </c>
      <c r="U31" s="139" t="s">
        <v>338</v>
      </c>
      <c r="V31" s="139" t="s">
        <v>338</v>
      </c>
      <c r="W31" s="139" t="s">
        <v>338</v>
      </c>
      <c r="X31" s="139" t="s">
        <v>338</v>
      </c>
      <c r="Y31" s="139" t="s">
        <v>338</v>
      </c>
      <c r="Z31" s="139" t="s">
        <v>338</v>
      </c>
    </row>
    <row r="32" spans="1:28" ht="30" x14ac:dyDescent="0.25">
      <c r="A32" s="23" t="s">
        <v>393</v>
      </c>
      <c r="B32" s="23"/>
      <c r="C32" s="56" t="s">
        <v>414</v>
      </c>
      <c r="D32" s="56" t="s">
        <v>415</v>
      </c>
      <c r="E32" s="56" t="s">
        <v>416</v>
      </c>
      <c r="F32" s="56" t="s">
        <v>417</v>
      </c>
      <c r="G32" s="56" t="s">
        <v>418</v>
      </c>
      <c r="H32" s="56" t="s">
        <v>376</v>
      </c>
      <c r="I32" s="56" t="s">
        <v>419</v>
      </c>
      <c r="J32" s="56" t="s">
        <v>420</v>
      </c>
      <c r="K32" s="139"/>
      <c r="L32" s="139" t="s">
        <v>338</v>
      </c>
      <c r="M32" s="139" t="s">
        <v>338</v>
      </c>
      <c r="N32" s="139" t="s">
        <v>338</v>
      </c>
      <c r="O32" s="139" t="s">
        <v>338</v>
      </c>
      <c r="P32" s="139" t="s">
        <v>338</v>
      </c>
      <c r="Q32" s="139" t="s">
        <v>338</v>
      </c>
      <c r="R32" s="139" t="s">
        <v>338</v>
      </c>
      <c r="S32" s="139" t="s">
        <v>338</v>
      </c>
      <c r="T32" s="139" t="s">
        <v>338</v>
      </c>
      <c r="U32" s="139" t="s">
        <v>338</v>
      </c>
      <c r="V32" s="139" t="s">
        <v>338</v>
      </c>
      <c r="W32" s="139" t="s">
        <v>338</v>
      </c>
      <c r="X32" s="139" t="s">
        <v>338</v>
      </c>
      <c r="Y32" s="139" t="s">
        <v>338</v>
      </c>
      <c r="Z32" s="139" t="s">
        <v>338</v>
      </c>
    </row>
    <row r="33" spans="1:26" x14ac:dyDescent="0.25">
      <c r="A33" s="139" t="s">
        <v>413</v>
      </c>
      <c r="B33" s="139" t="s">
        <v>413</v>
      </c>
      <c r="C33" s="139" t="s">
        <v>413</v>
      </c>
      <c r="D33" s="139" t="s">
        <v>413</v>
      </c>
      <c r="E33" s="139" t="s">
        <v>413</v>
      </c>
      <c r="F33" s="139" t="s">
        <v>413</v>
      </c>
      <c r="G33" s="139" t="s">
        <v>413</v>
      </c>
      <c r="H33" s="139" t="s">
        <v>413</v>
      </c>
      <c r="I33" s="139" t="s">
        <v>413</v>
      </c>
      <c r="J33" s="139" t="s">
        <v>413</v>
      </c>
      <c r="K33" s="139" t="s">
        <v>413</v>
      </c>
      <c r="L33" s="139" t="s">
        <v>338</v>
      </c>
      <c r="M33" s="139" t="s">
        <v>338</v>
      </c>
      <c r="N33" s="139" t="s">
        <v>338</v>
      </c>
      <c r="O33" s="139" t="s">
        <v>338</v>
      </c>
      <c r="P33" s="139" t="s">
        <v>338</v>
      </c>
      <c r="Q33" s="139" t="s">
        <v>338</v>
      </c>
      <c r="R33" s="139" t="s">
        <v>338</v>
      </c>
      <c r="S33" s="139" t="s">
        <v>338</v>
      </c>
      <c r="T33" s="139" t="s">
        <v>338</v>
      </c>
      <c r="U33" s="139" t="s">
        <v>338</v>
      </c>
      <c r="V33" s="139" t="s">
        <v>338</v>
      </c>
      <c r="W33" s="139" t="s">
        <v>338</v>
      </c>
      <c r="X33" s="139" t="s">
        <v>338</v>
      </c>
      <c r="Y33" s="139" t="s">
        <v>338</v>
      </c>
      <c r="Z33" s="139" t="s">
        <v>338</v>
      </c>
    </row>
    <row r="37" spans="1:26" x14ac:dyDescent="0.25">
      <c r="A37" s="141"/>
    </row>
  </sheetData>
  <mergeCells count="20">
    <mergeCell ref="A15:Z15"/>
    <mergeCell ref="A16:Z16"/>
    <mergeCell ref="A23:L23"/>
    <mergeCell ref="M23:Z23"/>
    <mergeCell ref="A17:Z17"/>
    <mergeCell ref="A18:Z18"/>
    <mergeCell ref="A19:Z19"/>
    <mergeCell ref="A20:Z20"/>
    <mergeCell ref="A21:Z21"/>
    <mergeCell ref="A22:Z22"/>
    <mergeCell ref="A10:Z10"/>
    <mergeCell ref="A11:Z11"/>
    <mergeCell ref="A12:Z12"/>
    <mergeCell ref="A13:Z13"/>
    <mergeCell ref="A14:Z14"/>
    <mergeCell ref="A4:Z4"/>
    <mergeCell ref="A6:Z6"/>
    <mergeCell ref="A7:Z7"/>
    <mergeCell ref="A8:Z8"/>
    <mergeCell ref="A9:Z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60"/>
  <sheetViews>
    <sheetView topLeftCell="A7" zoomScale="85" zoomScaleNormal="85" workbookViewId="0">
      <selection activeCell="A19" sqref="A1:XFD1048576"/>
    </sheetView>
  </sheetViews>
  <sheetFormatPr defaultRowHeight="15" x14ac:dyDescent="0.25"/>
  <cols>
    <col min="1" max="1" width="7.42578125" style="134" customWidth="1"/>
    <col min="2" max="2" width="25.5703125" style="134" customWidth="1"/>
    <col min="3" max="3" width="71.28515625" style="134" customWidth="1"/>
    <col min="4" max="4" width="16.140625" style="134" customWidth="1"/>
    <col min="5" max="5" width="9.42578125" style="134" customWidth="1"/>
    <col min="6" max="6" width="8.7109375" style="134" customWidth="1"/>
    <col min="7" max="7" width="9" style="134" customWidth="1"/>
    <col min="8" max="8" width="8.42578125" style="134" customWidth="1"/>
    <col min="9" max="9" width="33.85546875" style="134" customWidth="1"/>
    <col min="10" max="11" width="19.140625" style="134" customWidth="1"/>
    <col min="12" max="12" width="16" style="134" customWidth="1"/>
    <col min="13" max="13" width="14.85546875" style="134" customWidth="1"/>
    <col min="14" max="14" width="16.28515625" style="134" customWidth="1"/>
    <col min="15" max="16384" width="9.140625" style="134"/>
  </cols>
  <sheetData>
    <row r="1" spans="1:28" s="59" customFormat="1" ht="18.75" customHeight="1" x14ac:dyDescent="0.2">
      <c r="A1" s="58"/>
      <c r="B1" s="58"/>
      <c r="O1" s="60" t="s">
        <v>22</v>
      </c>
    </row>
    <row r="2" spans="1:28" s="59" customFormat="1" ht="18.75" customHeight="1" x14ac:dyDescent="0.3">
      <c r="A2" s="58"/>
      <c r="B2" s="58"/>
      <c r="O2" s="61" t="s">
        <v>6</v>
      </c>
    </row>
    <row r="3" spans="1:28" s="59" customFormat="1" ht="18.75" x14ac:dyDescent="0.3">
      <c r="A3" s="62"/>
      <c r="B3" s="62"/>
      <c r="O3" s="61" t="s">
        <v>21</v>
      </c>
    </row>
    <row r="4" spans="1:28" s="59" customFormat="1" ht="18.75" x14ac:dyDescent="0.3">
      <c r="A4" s="62"/>
      <c r="B4" s="62"/>
      <c r="L4" s="61"/>
    </row>
    <row r="5" spans="1:28" s="59" customFormat="1" ht="15.75" x14ac:dyDescent="0.2">
      <c r="A5" s="199" t="str">
        <f>'1. паспорт местоположение'!$A$5</f>
        <v>Год раскрытия информации: 2019 год</v>
      </c>
      <c r="B5" s="199"/>
      <c r="C5" s="199"/>
      <c r="D5" s="199"/>
      <c r="E5" s="199"/>
      <c r="F5" s="199"/>
      <c r="G5" s="199"/>
      <c r="H5" s="199"/>
      <c r="I5" s="199"/>
      <c r="J5" s="199"/>
      <c r="K5" s="199"/>
      <c r="L5" s="199"/>
      <c r="M5" s="199"/>
      <c r="N5" s="199"/>
      <c r="O5" s="199"/>
      <c r="P5" s="47"/>
      <c r="Q5" s="47"/>
      <c r="R5" s="47"/>
      <c r="S5" s="47"/>
      <c r="T5" s="47"/>
      <c r="U5" s="47"/>
      <c r="V5" s="47"/>
      <c r="W5" s="47"/>
      <c r="X5" s="47"/>
      <c r="Y5" s="47"/>
      <c r="Z5" s="47"/>
      <c r="AA5" s="47"/>
      <c r="AB5" s="47"/>
    </row>
    <row r="6" spans="1:28" s="59" customFormat="1" ht="18.75" x14ac:dyDescent="0.3">
      <c r="A6" s="62"/>
      <c r="B6" s="62"/>
      <c r="L6" s="61"/>
    </row>
    <row r="7" spans="1:28" s="59" customFormat="1" ht="18.75" x14ac:dyDescent="0.2">
      <c r="A7" s="237" t="s">
        <v>5</v>
      </c>
      <c r="B7" s="237"/>
      <c r="C7" s="237"/>
      <c r="D7" s="237"/>
      <c r="E7" s="237"/>
      <c r="F7" s="237"/>
      <c r="G7" s="237"/>
      <c r="H7" s="237"/>
      <c r="I7" s="237"/>
      <c r="J7" s="237"/>
      <c r="K7" s="237"/>
      <c r="L7" s="237"/>
      <c r="M7" s="237"/>
      <c r="N7" s="237"/>
      <c r="O7" s="237"/>
      <c r="P7" s="92"/>
      <c r="Q7" s="92"/>
      <c r="R7" s="92"/>
      <c r="S7" s="92"/>
      <c r="T7" s="92"/>
      <c r="U7" s="92"/>
      <c r="V7" s="92"/>
      <c r="W7" s="92"/>
      <c r="X7" s="92"/>
      <c r="Y7" s="92"/>
      <c r="Z7" s="92"/>
    </row>
    <row r="8" spans="1:28" s="59" customFormat="1" ht="18.75" x14ac:dyDescent="0.2">
      <c r="A8" s="237"/>
      <c r="B8" s="237"/>
      <c r="C8" s="237"/>
      <c r="D8" s="237"/>
      <c r="E8" s="237"/>
      <c r="F8" s="237"/>
      <c r="G8" s="237"/>
      <c r="H8" s="237"/>
      <c r="I8" s="237"/>
      <c r="J8" s="237"/>
      <c r="K8" s="237"/>
      <c r="L8" s="237"/>
      <c r="M8" s="237"/>
      <c r="N8" s="237"/>
      <c r="O8" s="237"/>
      <c r="P8" s="92"/>
      <c r="Q8" s="92"/>
      <c r="R8" s="92"/>
      <c r="S8" s="92"/>
      <c r="T8" s="92"/>
      <c r="U8" s="92"/>
      <c r="V8" s="92"/>
      <c r="W8" s="92"/>
      <c r="X8" s="92"/>
      <c r="Y8" s="92"/>
      <c r="Z8" s="92"/>
    </row>
    <row r="9" spans="1:28" s="59" customFormat="1" ht="18.75" x14ac:dyDescent="0.2">
      <c r="A9" s="238" t="s">
        <v>286</v>
      </c>
      <c r="B9" s="238"/>
      <c r="C9" s="238"/>
      <c r="D9" s="238"/>
      <c r="E9" s="238"/>
      <c r="F9" s="238"/>
      <c r="G9" s="238"/>
      <c r="H9" s="238"/>
      <c r="I9" s="238"/>
      <c r="J9" s="238"/>
      <c r="K9" s="238"/>
      <c r="L9" s="238"/>
      <c r="M9" s="238"/>
      <c r="N9" s="238"/>
      <c r="O9" s="238"/>
      <c r="P9" s="92"/>
      <c r="Q9" s="92"/>
      <c r="R9" s="92"/>
      <c r="S9" s="92"/>
      <c r="T9" s="92"/>
      <c r="U9" s="92"/>
      <c r="V9" s="92"/>
      <c r="W9" s="92"/>
      <c r="X9" s="92"/>
      <c r="Y9" s="92"/>
      <c r="Z9" s="92"/>
    </row>
    <row r="10" spans="1:28" s="59" customFormat="1" ht="18.75" x14ac:dyDescent="0.2">
      <c r="A10" s="200" t="s">
        <v>4</v>
      </c>
      <c r="B10" s="200"/>
      <c r="C10" s="200"/>
      <c r="D10" s="200"/>
      <c r="E10" s="200"/>
      <c r="F10" s="200"/>
      <c r="G10" s="200"/>
      <c r="H10" s="200"/>
      <c r="I10" s="200"/>
      <c r="J10" s="200"/>
      <c r="K10" s="200"/>
      <c r="L10" s="200"/>
      <c r="M10" s="200"/>
      <c r="N10" s="200"/>
      <c r="O10" s="200"/>
      <c r="P10" s="92"/>
      <c r="Q10" s="92"/>
      <c r="R10" s="92"/>
      <c r="S10" s="92"/>
      <c r="T10" s="92"/>
      <c r="U10" s="92"/>
      <c r="V10" s="92"/>
      <c r="W10" s="92"/>
      <c r="X10" s="92"/>
      <c r="Y10" s="92"/>
      <c r="Z10" s="92"/>
    </row>
    <row r="11" spans="1:28" s="59" customFormat="1" ht="18.75" x14ac:dyDescent="0.2">
      <c r="A11" s="237"/>
      <c r="B11" s="237"/>
      <c r="C11" s="237"/>
      <c r="D11" s="237"/>
      <c r="E11" s="237"/>
      <c r="F11" s="237"/>
      <c r="G11" s="237"/>
      <c r="H11" s="237"/>
      <c r="I11" s="237"/>
      <c r="J11" s="237"/>
      <c r="K11" s="237"/>
      <c r="L11" s="237"/>
      <c r="M11" s="237"/>
      <c r="N11" s="237"/>
      <c r="O11" s="237"/>
      <c r="P11" s="92"/>
      <c r="Q11" s="92"/>
      <c r="R11" s="92"/>
      <c r="S11" s="92"/>
      <c r="T11" s="92"/>
      <c r="U11" s="92"/>
      <c r="V11" s="92"/>
      <c r="W11" s="92"/>
      <c r="X11" s="92"/>
      <c r="Y11" s="92"/>
      <c r="Z11" s="92"/>
    </row>
    <row r="12" spans="1:28" s="59" customFormat="1" ht="18.75" x14ac:dyDescent="0.2">
      <c r="A12" s="238" t="str">
        <f>'1. паспорт местоположение'!$A$12</f>
        <v>H_Che83</v>
      </c>
      <c r="B12" s="238"/>
      <c r="C12" s="238"/>
      <c r="D12" s="238"/>
      <c r="E12" s="238"/>
      <c r="F12" s="238"/>
      <c r="G12" s="238"/>
      <c r="H12" s="238"/>
      <c r="I12" s="238"/>
      <c r="J12" s="238"/>
      <c r="K12" s="238"/>
      <c r="L12" s="238"/>
      <c r="M12" s="238"/>
      <c r="N12" s="238"/>
      <c r="O12" s="238"/>
      <c r="P12" s="92"/>
      <c r="Q12" s="92"/>
      <c r="R12" s="92"/>
      <c r="S12" s="92"/>
      <c r="T12" s="92"/>
      <c r="U12" s="92"/>
      <c r="V12" s="92"/>
      <c r="W12" s="92"/>
      <c r="X12" s="92"/>
      <c r="Y12" s="92"/>
      <c r="Z12" s="92"/>
    </row>
    <row r="13" spans="1:28" s="59" customFormat="1" ht="18.75" x14ac:dyDescent="0.2">
      <c r="A13" s="200" t="s">
        <v>3</v>
      </c>
      <c r="B13" s="200"/>
      <c r="C13" s="200"/>
      <c r="D13" s="200"/>
      <c r="E13" s="200"/>
      <c r="F13" s="200"/>
      <c r="G13" s="200"/>
      <c r="H13" s="200"/>
      <c r="I13" s="200"/>
      <c r="J13" s="200"/>
      <c r="K13" s="200"/>
      <c r="L13" s="200"/>
      <c r="M13" s="200"/>
      <c r="N13" s="200"/>
      <c r="O13" s="200"/>
      <c r="P13" s="92"/>
      <c r="Q13" s="92"/>
      <c r="R13" s="92"/>
      <c r="S13" s="92"/>
      <c r="T13" s="92"/>
      <c r="U13" s="92"/>
      <c r="V13" s="92"/>
      <c r="W13" s="92"/>
      <c r="X13" s="92"/>
      <c r="Y13" s="92"/>
      <c r="Z13" s="92"/>
    </row>
    <row r="14" spans="1:28" s="124" customFormat="1" ht="15.75" customHeight="1" x14ac:dyDescent="0.2">
      <c r="A14" s="239"/>
      <c r="B14" s="239"/>
      <c r="C14" s="239"/>
      <c r="D14" s="239"/>
      <c r="E14" s="239"/>
      <c r="F14" s="239"/>
      <c r="G14" s="239"/>
      <c r="H14" s="239"/>
      <c r="I14" s="239"/>
      <c r="J14" s="239"/>
      <c r="K14" s="239"/>
      <c r="L14" s="239"/>
      <c r="M14" s="239"/>
      <c r="N14" s="239"/>
      <c r="O14" s="239"/>
      <c r="P14" s="65"/>
      <c r="Q14" s="65"/>
      <c r="R14" s="65"/>
      <c r="S14" s="65"/>
      <c r="T14" s="65"/>
      <c r="U14" s="65"/>
      <c r="V14" s="65"/>
      <c r="W14" s="65"/>
      <c r="X14" s="65"/>
      <c r="Y14" s="65"/>
      <c r="Z14" s="65"/>
    </row>
    <row r="15" spans="1:28" s="126" customFormat="1" ht="36.75" customHeight="1" x14ac:dyDescent="0.2">
      <c r="A15" s="240" t="str">
        <f>'1. паспорт местоположение'!$A$15</f>
        <v>Реконструкция ПС 110 кВ "Цемзавод" (Расширение ОРУ-110кВ с установкой одной линейной ячейки 110кВ) (для технологического присоединения энергопринимающих устройств ВГК Ведучи)</v>
      </c>
      <c r="B15" s="240"/>
      <c r="C15" s="240"/>
      <c r="D15" s="240"/>
      <c r="E15" s="240"/>
      <c r="F15" s="240"/>
      <c r="G15" s="240"/>
      <c r="H15" s="240"/>
      <c r="I15" s="240"/>
      <c r="J15" s="240"/>
      <c r="K15" s="240"/>
      <c r="L15" s="240"/>
      <c r="M15" s="240"/>
      <c r="N15" s="240"/>
      <c r="O15" s="240"/>
      <c r="P15" s="125"/>
      <c r="Q15" s="125"/>
      <c r="R15" s="125"/>
      <c r="S15" s="125"/>
      <c r="T15" s="125"/>
      <c r="U15" s="125"/>
      <c r="V15" s="125"/>
      <c r="W15" s="125"/>
      <c r="X15" s="125"/>
      <c r="Y15" s="125"/>
      <c r="Z15" s="125"/>
    </row>
    <row r="16" spans="1:28" s="126" customFormat="1" ht="15" customHeight="1" x14ac:dyDescent="0.2">
      <c r="A16" s="200" t="s">
        <v>2</v>
      </c>
      <c r="B16" s="200"/>
      <c r="C16" s="200"/>
      <c r="D16" s="200"/>
      <c r="E16" s="200"/>
      <c r="F16" s="200"/>
      <c r="G16" s="200"/>
      <c r="H16" s="200"/>
      <c r="I16" s="200"/>
      <c r="J16" s="200"/>
      <c r="K16" s="200"/>
      <c r="L16" s="200"/>
      <c r="M16" s="200"/>
      <c r="N16" s="200"/>
      <c r="O16" s="200"/>
      <c r="P16" s="94"/>
      <c r="Q16" s="94"/>
      <c r="R16" s="94"/>
      <c r="S16" s="94"/>
      <c r="T16" s="94"/>
      <c r="U16" s="94"/>
      <c r="V16" s="94"/>
      <c r="W16" s="94"/>
      <c r="X16" s="94"/>
      <c r="Y16" s="94"/>
      <c r="Z16" s="94"/>
    </row>
    <row r="17" spans="1:26" s="126" customFormat="1" ht="15" customHeight="1" x14ac:dyDescent="0.2">
      <c r="A17" s="250"/>
      <c r="B17" s="250"/>
      <c r="C17" s="250"/>
      <c r="D17" s="250"/>
      <c r="E17" s="250"/>
      <c r="F17" s="250"/>
      <c r="G17" s="250"/>
      <c r="H17" s="250"/>
      <c r="I17" s="250"/>
      <c r="J17" s="250"/>
      <c r="K17" s="250"/>
      <c r="L17" s="250"/>
      <c r="M17" s="250"/>
      <c r="N17" s="250"/>
      <c r="O17" s="250"/>
      <c r="P17" s="66"/>
      <c r="Q17" s="66"/>
      <c r="R17" s="66"/>
      <c r="S17" s="66"/>
      <c r="T17" s="66"/>
      <c r="U17" s="66"/>
      <c r="V17" s="66"/>
      <c r="W17" s="66"/>
    </row>
    <row r="18" spans="1:26" s="126" customFormat="1" ht="91.5" customHeight="1" x14ac:dyDescent="0.2">
      <c r="A18" s="251" t="s">
        <v>421</v>
      </c>
      <c r="B18" s="251"/>
      <c r="C18" s="251"/>
      <c r="D18" s="251"/>
      <c r="E18" s="251"/>
      <c r="F18" s="251"/>
      <c r="G18" s="251"/>
      <c r="H18" s="251"/>
      <c r="I18" s="251"/>
      <c r="J18" s="251"/>
      <c r="K18" s="251"/>
      <c r="L18" s="251"/>
      <c r="M18" s="251"/>
      <c r="N18" s="251"/>
      <c r="O18" s="251"/>
      <c r="P18" s="95"/>
      <c r="Q18" s="95"/>
      <c r="R18" s="95"/>
      <c r="S18" s="95"/>
      <c r="T18" s="95"/>
      <c r="U18" s="95"/>
      <c r="V18" s="95"/>
      <c r="W18" s="95"/>
      <c r="X18" s="95"/>
      <c r="Y18" s="95"/>
      <c r="Z18" s="95"/>
    </row>
    <row r="19" spans="1:26" s="126" customFormat="1" ht="78" customHeight="1" x14ac:dyDescent="0.2">
      <c r="A19" s="252" t="s">
        <v>1</v>
      </c>
      <c r="B19" s="252" t="s">
        <v>422</v>
      </c>
      <c r="C19" s="252" t="s">
        <v>423</v>
      </c>
      <c r="D19" s="252" t="s">
        <v>424</v>
      </c>
      <c r="E19" s="254" t="s">
        <v>425</v>
      </c>
      <c r="F19" s="255"/>
      <c r="G19" s="255"/>
      <c r="H19" s="255"/>
      <c r="I19" s="256"/>
      <c r="J19" s="254" t="s">
        <v>426</v>
      </c>
      <c r="K19" s="255"/>
      <c r="L19" s="255"/>
      <c r="M19" s="255"/>
      <c r="N19" s="255"/>
      <c r="O19" s="256"/>
      <c r="P19" s="66"/>
      <c r="Q19" s="66"/>
      <c r="R19" s="66"/>
      <c r="S19" s="66"/>
      <c r="T19" s="66"/>
      <c r="U19" s="66"/>
      <c r="V19" s="66"/>
      <c r="W19" s="66"/>
    </row>
    <row r="20" spans="1:26" s="126" customFormat="1" ht="51" customHeight="1" x14ac:dyDescent="0.2">
      <c r="A20" s="253"/>
      <c r="B20" s="253"/>
      <c r="C20" s="253"/>
      <c r="D20" s="253"/>
      <c r="E20" s="127" t="s">
        <v>427</v>
      </c>
      <c r="F20" s="127" t="s">
        <v>428</v>
      </c>
      <c r="G20" s="127" t="s">
        <v>429</v>
      </c>
      <c r="H20" s="127" t="s">
        <v>430</v>
      </c>
      <c r="I20" s="127" t="s">
        <v>327</v>
      </c>
      <c r="J20" s="127" t="s">
        <v>431</v>
      </c>
      <c r="K20" s="127" t="s">
        <v>432</v>
      </c>
      <c r="L20" s="128" t="s">
        <v>433</v>
      </c>
      <c r="M20" s="129" t="s">
        <v>434</v>
      </c>
      <c r="N20" s="129" t="s">
        <v>435</v>
      </c>
      <c r="O20" s="129" t="s">
        <v>436</v>
      </c>
      <c r="P20" s="65"/>
      <c r="Q20" s="65"/>
      <c r="R20" s="65"/>
      <c r="S20" s="65"/>
      <c r="T20" s="65"/>
      <c r="U20" s="65"/>
      <c r="V20" s="65"/>
      <c r="W20" s="65"/>
      <c r="X20" s="130"/>
      <c r="Y20" s="130"/>
      <c r="Z20" s="130"/>
    </row>
    <row r="21" spans="1:26" s="126" customFormat="1" ht="16.5" customHeight="1" x14ac:dyDescent="0.2">
      <c r="A21" s="131">
        <v>1</v>
      </c>
      <c r="B21" s="132">
        <v>2</v>
      </c>
      <c r="C21" s="131">
        <v>3</v>
      </c>
      <c r="D21" s="132">
        <v>4</v>
      </c>
      <c r="E21" s="131">
        <v>5</v>
      </c>
      <c r="F21" s="132">
        <v>6</v>
      </c>
      <c r="G21" s="131">
        <v>7</v>
      </c>
      <c r="H21" s="132">
        <v>8</v>
      </c>
      <c r="I21" s="131">
        <v>9</v>
      </c>
      <c r="J21" s="132">
        <v>10</v>
      </c>
      <c r="K21" s="131">
        <v>11</v>
      </c>
      <c r="L21" s="132">
        <v>12</v>
      </c>
      <c r="M21" s="131">
        <v>13</v>
      </c>
      <c r="N21" s="132">
        <v>14</v>
      </c>
      <c r="O21" s="131">
        <v>15</v>
      </c>
      <c r="P21" s="65"/>
      <c r="Q21" s="65"/>
      <c r="R21" s="65"/>
      <c r="S21" s="65"/>
      <c r="T21" s="65"/>
      <c r="U21" s="65"/>
      <c r="V21" s="65"/>
      <c r="W21" s="65"/>
      <c r="X21" s="130"/>
      <c r="Y21" s="130"/>
      <c r="Z21" s="130"/>
    </row>
    <row r="22" spans="1:26" s="126" customFormat="1" ht="33" customHeight="1" x14ac:dyDescent="0.2">
      <c r="A22" s="75" t="s">
        <v>338</v>
      </c>
      <c r="B22" s="75" t="s">
        <v>338</v>
      </c>
      <c r="C22" s="75" t="s">
        <v>338</v>
      </c>
      <c r="D22" s="75" t="s">
        <v>338</v>
      </c>
      <c r="E22" s="75" t="s">
        <v>338</v>
      </c>
      <c r="F22" s="75" t="s">
        <v>338</v>
      </c>
      <c r="G22" s="75" t="s">
        <v>338</v>
      </c>
      <c r="H22" s="75" t="s">
        <v>338</v>
      </c>
      <c r="I22" s="75" t="s">
        <v>338</v>
      </c>
      <c r="J22" s="75" t="s">
        <v>338</v>
      </c>
      <c r="K22" s="75" t="s">
        <v>338</v>
      </c>
      <c r="L22" s="75" t="s">
        <v>338</v>
      </c>
      <c r="M22" s="75" t="s">
        <v>338</v>
      </c>
      <c r="N22" s="75" t="s">
        <v>338</v>
      </c>
      <c r="O22" s="75" t="s">
        <v>338</v>
      </c>
      <c r="P22" s="65"/>
      <c r="Q22" s="65"/>
      <c r="R22" s="65"/>
      <c r="S22" s="65"/>
      <c r="T22" s="65"/>
      <c r="U22" s="65"/>
      <c r="V22" s="130"/>
      <c r="W22" s="130"/>
      <c r="X22" s="130"/>
      <c r="Y22" s="130"/>
      <c r="Z22" s="130"/>
    </row>
    <row r="23" spans="1:26" x14ac:dyDescent="0.25">
      <c r="A23" s="133"/>
      <c r="B23" s="133"/>
      <c r="C23" s="133"/>
      <c r="D23" s="133"/>
      <c r="E23" s="133"/>
      <c r="F23" s="133"/>
      <c r="G23" s="133"/>
      <c r="H23" s="133"/>
      <c r="I23" s="133"/>
      <c r="J23" s="133"/>
      <c r="K23" s="133"/>
      <c r="L23" s="133"/>
      <c r="M23" s="133"/>
      <c r="N23" s="133"/>
      <c r="O23" s="133"/>
      <c r="P23" s="133"/>
      <c r="Q23" s="133"/>
      <c r="R23" s="133"/>
      <c r="S23" s="133"/>
      <c r="T23" s="133"/>
      <c r="U23" s="133"/>
      <c r="V23" s="133"/>
      <c r="W23" s="133"/>
      <c r="X23" s="133"/>
      <c r="Y23" s="133"/>
      <c r="Z23" s="133"/>
    </row>
    <row r="24" spans="1:26" x14ac:dyDescent="0.25">
      <c r="A24" s="133"/>
      <c r="B24" s="133"/>
      <c r="C24" s="133"/>
      <c r="D24" s="133"/>
      <c r="E24" s="133"/>
      <c r="F24" s="133"/>
      <c r="G24" s="133"/>
      <c r="H24" s="133"/>
      <c r="I24" s="133"/>
      <c r="J24" s="133"/>
      <c r="K24" s="133"/>
      <c r="L24" s="133"/>
      <c r="M24" s="133"/>
      <c r="N24" s="133"/>
      <c r="O24" s="133"/>
      <c r="P24" s="133"/>
      <c r="Q24" s="133"/>
      <c r="R24" s="133"/>
      <c r="S24" s="133"/>
      <c r="T24" s="133"/>
      <c r="U24" s="133"/>
      <c r="V24" s="133"/>
      <c r="W24" s="133"/>
      <c r="X24" s="133"/>
      <c r="Y24" s="133"/>
      <c r="Z24" s="133"/>
    </row>
    <row r="25" spans="1:26" x14ac:dyDescent="0.25">
      <c r="A25" s="133"/>
      <c r="B25" s="133"/>
      <c r="C25" s="133"/>
      <c r="D25" s="133"/>
      <c r="E25" s="133"/>
      <c r="F25" s="133"/>
      <c r="G25" s="133"/>
      <c r="H25" s="133"/>
      <c r="I25" s="133"/>
      <c r="J25" s="133"/>
      <c r="K25" s="133"/>
      <c r="L25" s="133"/>
      <c r="M25" s="133"/>
      <c r="N25" s="133"/>
      <c r="O25" s="133"/>
      <c r="P25" s="133"/>
      <c r="Q25" s="133"/>
      <c r="R25" s="133"/>
      <c r="S25" s="133"/>
      <c r="T25" s="133"/>
      <c r="U25" s="133"/>
      <c r="V25" s="133"/>
      <c r="W25" s="133"/>
      <c r="X25" s="133"/>
      <c r="Y25" s="133"/>
      <c r="Z25" s="133"/>
    </row>
    <row r="26" spans="1:26" x14ac:dyDescent="0.25">
      <c r="A26" s="133"/>
      <c r="B26" s="133"/>
      <c r="C26" s="133"/>
      <c r="D26" s="133"/>
      <c r="E26" s="133"/>
      <c r="F26" s="133"/>
      <c r="G26" s="133"/>
      <c r="H26" s="133"/>
      <c r="I26" s="133"/>
      <c r="J26" s="133"/>
      <c r="K26" s="133"/>
      <c r="L26" s="133"/>
      <c r="M26" s="133"/>
      <c r="N26" s="133"/>
      <c r="O26" s="133"/>
      <c r="P26" s="133"/>
      <c r="Q26" s="133"/>
      <c r="R26" s="133"/>
      <c r="S26" s="133"/>
      <c r="T26" s="133"/>
      <c r="U26" s="133"/>
      <c r="V26" s="133"/>
      <c r="W26" s="133"/>
      <c r="X26" s="133"/>
      <c r="Y26" s="133"/>
      <c r="Z26" s="133"/>
    </row>
    <row r="27" spans="1:26" x14ac:dyDescent="0.25">
      <c r="A27" s="133"/>
      <c r="B27" s="133"/>
      <c r="C27" s="133"/>
      <c r="D27" s="133"/>
      <c r="E27" s="133"/>
      <c r="F27" s="133"/>
      <c r="G27" s="133"/>
      <c r="H27" s="133"/>
      <c r="I27" s="133"/>
      <c r="J27" s="133"/>
      <c r="K27" s="133"/>
      <c r="L27" s="133"/>
      <c r="M27" s="133"/>
      <c r="N27" s="133"/>
      <c r="O27" s="133"/>
      <c r="P27" s="133"/>
      <c r="Q27" s="133"/>
      <c r="R27" s="133"/>
      <c r="S27" s="133"/>
      <c r="T27" s="133"/>
      <c r="U27" s="133"/>
      <c r="V27" s="133"/>
      <c r="W27" s="133"/>
      <c r="X27" s="133"/>
      <c r="Y27" s="133"/>
      <c r="Z27" s="133"/>
    </row>
    <row r="28" spans="1:26" x14ac:dyDescent="0.25">
      <c r="A28" s="133"/>
      <c r="B28" s="133"/>
      <c r="C28" s="133"/>
      <c r="D28" s="133"/>
      <c r="E28" s="133"/>
      <c r="F28" s="133"/>
      <c r="G28" s="133"/>
      <c r="H28" s="133"/>
      <c r="I28" s="133"/>
      <c r="J28" s="133"/>
      <c r="K28" s="133"/>
      <c r="L28" s="133"/>
      <c r="M28" s="133"/>
      <c r="N28" s="133"/>
      <c r="O28" s="133"/>
      <c r="P28" s="133"/>
      <c r="Q28" s="133"/>
      <c r="R28" s="133"/>
      <c r="S28" s="133"/>
      <c r="T28" s="133"/>
      <c r="U28" s="133"/>
      <c r="V28" s="133"/>
      <c r="W28" s="133"/>
      <c r="X28" s="133"/>
      <c r="Y28" s="133"/>
      <c r="Z28" s="133"/>
    </row>
    <row r="29" spans="1:26" x14ac:dyDescent="0.25">
      <c r="A29" s="133"/>
      <c r="B29" s="133"/>
      <c r="C29" s="133"/>
      <c r="D29" s="133"/>
      <c r="E29" s="133"/>
      <c r="F29" s="133"/>
      <c r="G29" s="133"/>
      <c r="H29" s="133"/>
      <c r="I29" s="133"/>
      <c r="J29" s="133"/>
      <c r="K29" s="133"/>
      <c r="L29" s="133"/>
      <c r="M29" s="133"/>
      <c r="N29" s="133"/>
      <c r="O29" s="133"/>
      <c r="P29" s="133"/>
      <c r="Q29" s="133"/>
      <c r="R29" s="133"/>
      <c r="S29" s="133"/>
      <c r="T29" s="133"/>
      <c r="U29" s="133"/>
      <c r="V29" s="133"/>
      <c r="W29" s="133"/>
      <c r="X29" s="133"/>
      <c r="Y29" s="133"/>
      <c r="Z29" s="133"/>
    </row>
    <row r="30" spans="1:26" x14ac:dyDescent="0.25">
      <c r="A30" s="133"/>
      <c r="B30" s="133"/>
      <c r="C30" s="133"/>
      <c r="D30" s="133"/>
      <c r="E30" s="133"/>
      <c r="F30" s="133"/>
      <c r="G30" s="133"/>
      <c r="H30" s="133"/>
      <c r="I30" s="133"/>
      <c r="J30" s="133"/>
      <c r="K30" s="133"/>
      <c r="L30" s="133"/>
      <c r="M30" s="133"/>
      <c r="N30" s="133"/>
      <c r="O30" s="133"/>
      <c r="P30" s="133"/>
      <c r="Q30" s="133"/>
      <c r="R30" s="133"/>
      <c r="S30" s="133"/>
      <c r="T30" s="133"/>
      <c r="U30" s="133"/>
      <c r="V30" s="133"/>
      <c r="W30" s="133"/>
      <c r="X30" s="133"/>
      <c r="Y30" s="133"/>
      <c r="Z30" s="133"/>
    </row>
    <row r="31" spans="1:26" x14ac:dyDescent="0.25">
      <c r="A31" s="133"/>
      <c r="B31" s="133"/>
      <c r="C31" s="133"/>
      <c r="D31" s="133"/>
      <c r="E31" s="133"/>
      <c r="F31" s="133"/>
      <c r="G31" s="133"/>
      <c r="H31" s="133"/>
      <c r="I31" s="133"/>
      <c r="J31" s="133"/>
      <c r="K31" s="133"/>
      <c r="L31" s="133"/>
      <c r="M31" s="133"/>
      <c r="N31" s="133"/>
      <c r="O31" s="133"/>
      <c r="P31" s="133"/>
      <c r="Q31" s="133"/>
      <c r="R31" s="133"/>
      <c r="S31" s="133"/>
      <c r="T31" s="133"/>
      <c r="U31" s="133"/>
      <c r="V31" s="133"/>
      <c r="W31" s="133"/>
      <c r="X31" s="133"/>
      <c r="Y31" s="133"/>
      <c r="Z31" s="133"/>
    </row>
    <row r="32" spans="1:26" x14ac:dyDescent="0.25">
      <c r="A32" s="133"/>
      <c r="B32" s="133"/>
      <c r="C32" s="133"/>
      <c r="D32" s="133"/>
      <c r="E32" s="133"/>
      <c r="F32" s="133"/>
      <c r="G32" s="133"/>
      <c r="H32" s="133"/>
      <c r="I32" s="133"/>
      <c r="J32" s="133"/>
      <c r="K32" s="133"/>
      <c r="L32" s="133"/>
      <c r="M32" s="133"/>
      <c r="N32" s="133"/>
      <c r="O32" s="133"/>
      <c r="P32" s="133"/>
      <c r="Q32" s="133"/>
      <c r="R32" s="133"/>
      <c r="S32" s="133"/>
      <c r="T32" s="133"/>
      <c r="U32" s="133"/>
      <c r="V32" s="133"/>
      <c r="W32" s="133"/>
      <c r="X32" s="133"/>
      <c r="Y32" s="133"/>
      <c r="Z32" s="133"/>
    </row>
    <row r="33" spans="1:26" x14ac:dyDescent="0.25">
      <c r="A33" s="133"/>
      <c r="B33" s="133"/>
      <c r="C33" s="133"/>
      <c r="D33" s="133"/>
      <c r="E33" s="133"/>
      <c r="F33" s="133"/>
      <c r="G33" s="133"/>
      <c r="H33" s="133"/>
      <c r="I33" s="133"/>
      <c r="J33" s="133"/>
      <c r="K33" s="133"/>
      <c r="L33" s="133"/>
      <c r="M33" s="133"/>
      <c r="N33" s="133"/>
      <c r="O33" s="133"/>
      <c r="P33" s="133"/>
      <c r="Q33" s="133"/>
      <c r="R33" s="133"/>
      <c r="S33" s="133"/>
      <c r="T33" s="133"/>
      <c r="U33" s="133"/>
      <c r="V33" s="133"/>
      <c r="W33" s="133"/>
      <c r="X33" s="133"/>
      <c r="Y33" s="133"/>
      <c r="Z33" s="133"/>
    </row>
    <row r="34" spans="1:26" x14ac:dyDescent="0.25">
      <c r="A34" s="133"/>
      <c r="B34" s="133"/>
      <c r="C34" s="133"/>
      <c r="D34" s="133"/>
      <c r="E34" s="133"/>
      <c r="F34" s="133"/>
      <c r="G34" s="133"/>
      <c r="H34" s="133"/>
      <c r="I34" s="133"/>
      <c r="J34" s="133"/>
      <c r="K34" s="133"/>
      <c r="L34" s="133"/>
      <c r="M34" s="133"/>
      <c r="N34" s="133"/>
      <c r="O34" s="133"/>
      <c r="P34" s="133"/>
      <c r="Q34" s="133"/>
      <c r="R34" s="133"/>
      <c r="S34" s="133"/>
      <c r="T34" s="133"/>
      <c r="U34" s="133"/>
      <c r="V34" s="133"/>
      <c r="W34" s="133"/>
      <c r="X34" s="133"/>
      <c r="Y34" s="133"/>
      <c r="Z34" s="133"/>
    </row>
    <row r="35" spans="1:26" x14ac:dyDescent="0.25">
      <c r="A35" s="133"/>
      <c r="B35" s="133"/>
      <c r="C35" s="133"/>
      <c r="D35" s="133"/>
      <c r="E35" s="133"/>
      <c r="F35" s="133"/>
      <c r="G35" s="133"/>
      <c r="H35" s="133"/>
      <c r="I35" s="133"/>
      <c r="J35" s="133"/>
      <c r="K35" s="133"/>
      <c r="L35" s="133"/>
      <c r="M35" s="133"/>
      <c r="N35" s="133"/>
      <c r="O35" s="133"/>
      <c r="P35" s="133"/>
      <c r="Q35" s="133"/>
      <c r="R35" s="133"/>
      <c r="S35" s="133"/>
      <c r="T35" s="133"/>
      <c r="U35" s="133"/>
      <c r="V35" s="133"/>
      <c r="W35" s="133"/>
      <c r="X35" s="133"/>
      <c r="Y35" s="133"/>
      <c r="Z35" s="133"/>
    </row>
    <row r="36" spans="1:26" x14ac:dyDescent="0.25">
      <c r="A36" s="133"/>
      <c r="B36" s="133"/>
      <c r="C36" s="133"/>
      <c r="D36" s="133"/>
      <c r="E36" s="133"/>
      <c r="F36" s="133"/>
      <c r="G36" s="133"/>
      <c r="H36" s="133"/>
      <c r="I36" s="133"/>
      <c r="J36" s="133"/>
      <c r="K36" s="133"/>
      <c r="L36" s="133"/>
      <c r="M36" s="133"/>
      <c r="N36" s="133"/>
      <c r="O36" s="133"/>
      <c r="P36" s="133"/>
      <c r="Q36" s="133"/>
      <c r="R36" s="133"/>
      <c r="S36" s="133"/>
      <c r="T36" s="133"/>
      <c r="U36" s="133"/>
      <c r="V36" s="133"/>
      <c r="W36" s="133"/>
      <c r="X36" s="133"/>
      <c r="Y36" s="133"/>
      <c r="Z36" s="133"/>
    </row>
    <row r="37" spans="1:26" x14ac:dyDescent="0.25">
      <c r="A37" s="133"/>
      <c r="B37" s="133"/>
      <c r="C37" s="133"/>
      <c r="D37" s="133"/>
      <c r="E37" s="133"/>
      <c r="F37" s="133"/>
      <c r="G37" s="133"/>
      <c r="H37" s="133"/>
      <c r="I37" s="133"/>
      <c r="J37" s="133"/>
      <c r="K37" s="133"/>
      <c r="L37" s="133"/>
      <c r="M37" s="133"/>
      <c r="N37" s="133"/>
      <c r="O37" s="133"/>
      <c r="P37" s="133"/>
      <c r="Q37" s="133"/>
      <c r="R37" s="133"/>
      <c r="S37" s="133"/>
      <c r="T37" s="133"/>
      <c r="U37" s="133"/>
      <c r="V37" s="133"/>
      <c r="W37" s="133"/>
      <c r="X37" s="133"/>
      <c r="Y37" s="133"/>
      <c r="Z37" s="133"/>
    </row>
    <row r="38" spans="1:26" x14ac:dyDescent="0.25">
      <c r="A38" s="133"/>
      <c r="B38" s="133"/>
      <c r="C38" s="133"/>
      <c r="D38" s="133"/>
      <c r="E38" s="133"/>
      <c r="F38" s="133"/>
      <c r="G38" s="133"/>
      <c r="H38" s="133"/>
      <c r="I38" s="133"/>
      <c r="J38" s="133"/>
      <c r="K38" s="133"/>
      <c r="L38" s="133"/>
      <c r="M38" s="133"/>
      <c r="N38" s="133"/>
      <c r="O38" s="133"/>
      <c r="P38" s="133"/>
      <c r="Q38" s="133"/>
      <c r="R38" s="133"/>
      <c r="S38" s="133"/>
      <c r="T38" s="133"/>
      <c r="U38" s="133"/>
      <c r="V38" s="133"/>
      <c r="W38" s="133"/>
      <c r="X38" s="133"/>
      <c r="Y38" s="133"/>
      <c r="Z38" s="133"/>
    </row>
    <row r="39" spans="1:26" x14ac:dyDescent="0.25">
      <c r="A39" s="133"/>
      <c r="B39" s="133"/>
      <c r="C39" s="133"/>
      <c r="D39" s="133"/>
      <c r="E39" s="133"/>
      <c r="F39" s="133"/>
      <c r="G39" s="133"/>
      <c r="H39" s="133"/>
      <c r="I39" s="133"/>
      <c r="J39" s="133"/>
      <c r="K39" s="133"/>
      <c r="L39" s="133"/>
      <c r="M39" s="133"/>
      <c r="N39" s="133"/>
      <c r="O39" s="133"/>
      <c r="P39" s="133"/>
      <c r="Q39" s="133"/>
      <c r="R39" s="133"/>
      <c r="S39" s="133"/>
      <c r="T39" s="133"/>
      <c r="U39" s="133"/>
      <c r="V39" s="133"/>
      <c r="W39" s="133"/>
      <c r="X39" s="133"/>
      <c r="Y39" s="133"/>
      <c r="Z39" s="133"/>
    </row>
    <row r="40" spans="1:26" x14ac:dyDescent="0.25">
      <c r="A40" s="133"/>
      <c r="B40" s="133"/>
      <c r="C40" s="133"/>
      <c r="D40" s="133"/>
      <c r="E40" s="133"/>
      <c r="F40" s="133"/>
      <c r="G40" s="133"/>
      <c r="H40" s="133"/>
      <c r="I40" s="133"/>
      <c r="J40" s="133"/>
      <c r="K40" s="133"/>
      <c r="L40" s="133"/>
      <c r="M40" s="133"/>
      <c r="N40" s="133"/>
      <c r="O40" s="133"/>
      <c r="P40" s="133"/>
      <c r="Q40" s="133"/>
      <c r="R40" s="133"/>
      <c r="S40" s="133"/>
      <c r="T40" s="133"/>
      <c r="U40" s="133"/>
      <c r="V40" s="133"/>
      <c r="W40" s="133"/>
      <c r="X40" s="133"/>
      <c r="Y40" s="133"/>
      <c r="Z40" s="133"/>
    </row>
    <row r="41" spans="1:26" x14ac:dyDescent="0.25">
      <c r="A41" s="133"/>
      <c r="B41" s="133"/>
      <c r="C41" s="133"/>
      <c r="D41" s="133"/>
      <c r="E41" s="133"/>
      <c r="F41" s="133"/>
      <c r="G41" s="133"/>
      <c r="H41" s="133"/>
      <c r="I41" s="133"/>
      <c r="J41" s="133"/>
      <c r="K41" s="133"/>
      <c r="L41" s="133"/>
      <c r="M41" s="133"/>
      <c r="N41" s="133"/>
      <c r="O41" s="133"/>
      <c r="P41" s="133"/>
      <c r="Q41" s="133"/>
      <c r="R41" s="133"/>
      <c r="S41" s="133"/>
      <c r="T41" s="133"/>
      <c r="U41" s="133"/>
      <c r="V41" s="133"/>
      <c r="W41" s="133"/>
      <c r="X41" s="133"/>
      <c r="Y41" s="133"/>
      <c r="Z41" s="133"/>
    </row>
    <row r="42" spans="1:26" x14ac:dyDescent="0.25">
      <c r="A42" s="133"/>
      <c r="B42" s="133"/>
      <c r="C42" s="133"/>
      <c r="D42" s="133"/>
      <c r="E42" s="133"/>
      <c r="F42" s="133"/>
      <c r="G42" s="133"/>
      <c r="H42" s="133"/>
      <c r="I42" s="133"/>
      <c r="J42" s="133"/>
      <c r="K42" s="133"/>
      <c r="L42" s="133"/>
      <c r="M42" s="133"/>
      <c r="N42" s="133"/>
      <c r="O42" s="133"/>
      <c r="P42" s="133"/>
      <c r="Q42" s="133"/>
      <c r="R42" s="133"/>
      <c r="S42" s="133"/>
      <c r="T42" s="133"/>
      <c r="U42" s="133"/>
      <c r="V42" s="133"/>
      <c r="W42" s="133"/>
      <c r="X42" s="133"/>
      <c r="Y42" s="133"/>
      <c r="Z42" s="133"/>
    </row>
    <row r="43" spans="1:26" x14ac:dyDescent="0.25">
      <c r="A43" s="133"/>
      <c r="B43" s="133"/>
      <c r="C43" s="133"/>
      <c r="D43" s="133"/>
      <c r="E43" s="133"/>
      <c r="F43" s="133"/>
      <c r="G43" s="133"/>
      <c r="H43" s="133"/>
      <c r="I43" s="133"/>
      <c r="J43" s="133"/>
      <c r="K43" s="133"/>
      <c r="L43" s="133"/>
      <c r="M43" s="133"/>
      <c r="N43" s="133"/>
      <c r="O43" s="133"/>
      <c r="P43" s="133"/>
      <c r="Q43" s="133"/>
      <c r="R43" s="133"/>
      <c r="S43" s="133"/>
      <c r="T43" s="133"/>
      <c r="U43" s="133"/>
      <c r="V43" s="133"/>
      <c r="W43" s="133"/>
      <c r="X43" s="133"/>
      <c r="Y43" s="133"/>
      <c r="Z43" s="133"/>
    </row>
    <row r="44" spans="1:26" x14ac:dyDescent="0.25">
      <c r="A44" s="133"/>
      <c r="B44" s="133"/>
      <c r="C44" s="133"/>
      <c r="D44" s="133"/>
      <c r="E44" s="133"/>
      <c r="F44" s="133"/>
      <c r="G44" s="133"/>
      <c r="H44" s="133"/>
      <c r="I44" s="133"/>
      <c r="J44" s="133"/>
      <c r="K44" s="133"/>
      <c r="L44" s="133"/>
      <c r="M44" s="133"/>
      <c r="N44" s="133"/>
      <c r="O44" s="133"/>
      <c r="P44" s="133"/>
      <c r="Q44" s="133"/>
      <c r="R44" s="133"/>
      <c r="S44" s="133"/>
      <c r="T44" s="133"/>
      <c r="U44" s="133"/>
      <c r="V44" s="133"/>
      <c r="W44" s="133"/>
      <c r="X44" s="133"/>
      <c r="Y44" s="133"/>
      <c r="Z44" s="133"/>
    </row>
    <row r="45" spans="1:26" x14ac:dyDescent="0.25">
      <c r="A45" s="133"/>
      <c r="B45" s="133"/>
      <c r="C45" s="133"/>
      <c r="D45" s="133"/>
      <c r="E45" s="133"/>
      <c r="F45" s="133"/>
      <c r="G45" s="133"/>
      <c r="H45" s="133"/>
      <c r="I45" s="133"/>
      <c r="J45" s="133"/>
      <c r="K45" s="133"/>
      <c r="L45" s="133"/>
      <c r="M45" s="133"/>
      <c r="N45" s="133"/>
      <c r="O45" s="133"/>
      <c r="P45" s="133"/>
      <c r="Q45" s="133"/>
      <c r="R45" s="133"/>
      <c r="S45" s="133"/>
      <c r="T45" s="133"/>
      <c r="U45" s="133"/>
      <c r="V45" s="133"/>
      <c r="W45" s="133"/>
      <c r="X45" s="133"/>
      <c r="Y45" s="133"/>
      <c r="Z45" s="133"/>
    </row>
    <row r="46" spans="1:26" x14ac:dyDescent="0.25">
      <c r="A46" s="133"/>
      <c r="B46" s="133"/>
      <c r="C46" s="133"/>
      <c r="D46" s="133"/>
      <c r="E46" s="133"/>
      <c r="F46" s="133"/>
      <c r="G46" s="133"/>
      <c r="H46" s="133"/>
      <c r="I46" s="133"/>
      <c r="J46" s="133"/>
      <c r="K46" s="133"/>
      <c r="L46" s="133"/>
      <c r="M46" s="133"/>
      <c r="N46" s="133"/>
      <c r="O46" s="133"/>
      <c r="P46" s="133"/>
      <c r="Q46" s="133"/>
      <c r="R46" s="133"/>
      <c r="S46" s="133"/>
      <c r="T46" s="133"/>
      <c r="U46" s="133"/>
      <c r="V46" s="133"/>
      <c r="W46" s="133"/>
      <c r="X46" s="133"/>
      <c r="Y46" s="133"/>
      <c r="Z46" s="133"/>
    </row>
    <row r="47" spans="1:26" x14ac:dyDescent="0.25">
      <c r="A47" s="133"/>
      <c r="B47" s="133"/>
      <c r="C47" s="133"/>
      <c r="D47" s="133"/>
      <c r="E47" s="133"/>
      <c r="F47" s="133"/>
      <c r="G47" s="133"/>
      <c r="H47" s="133"/>
      <c r="I47" s="133"/>
      <c r="J47" s="133"/>
      <c r="K47" s="133"/>
      <c r="L47" s="133"/>
      <c r="M47" s="133"/>
      <c r="N47" s="133"/>
      <c r="O47" s="133"/>
      <c r="P47" s="133"/>
      <c r="Q47" s="133"/>
      <c r="R47" s="133"/>
      <c r="S47" s="133"/>
      <c r="T47" s="133"/>
      <c r="U47" s="133"/>
      <c r="V47" s="133"/>
      <c r="W47" s="133"/>
      <c r="X47" s="133"/>
      <c r="Y47" s="133"/>
      <c r="Z47" s="133"/>
    </row>
    <row r="48" spans="1:26" x14ac:dyDescent="0.25">
      <c r="A48" s="133"/>
      <c r="B48" s="133"/>
      <c r="C48" s="133"/>
      <c r="D48" s="133"/>
      <c r="E48" s="133"/>
      <c r="F48" s="133"/>
      <c r="G48" s="133"/>
      <c r="H48" s="133"/>
      <c r="I48" s="133"/>
      <c r="J48" s="133"/>
      <c r="K48" s="133"/>
      <c r="L48" s="133"/>
      <c r="M48" s="133"/>
      <c r="N48" s="133"/>
      <c r="O48" s="133"/>
      <c r="P48" s="133"/>
      <c r="Q48" s="133"/>
      <c r="R48" s="133"/>
      <c r="S48" s="133"/>
      <c r="T48" s="133"/>
      <c r="U48" s="133"/>
      <c r="V48" s="133"/>
      <c r="W48" s="133"/>
      <c r="X48" s="133"/>
      <c r="Y48" s="133"/>
      <c r="Z48" s="133"/>
    </row>
    <row r="49" spans="1:26" x14ac:dyDescent="0.25">
      <c r="A49" s="133"/>
      <c r="B49" s="133"/>
      <c r="C49" s="133"/>
      <c r="D49" s="133"/>
      <c r="E49" s="133"/>
      <c r="F49" s="133"/>
      <c r="G49" s="133"/>
      <c r="H49" s="133"/>
      <c r="I49" s="133"/>
      <c r="J49" s="133"/>
      <c r="K49" s="133"/>
      <c r="L49" s="133"/>
      <c r="M49" s="133"/>
      <c r="N49" s="133"/>
      <c r="O49" s="133"/>
      <c r="P49" s="133"/>
      <c r="Q49" s="133"/>
      <c r="R49" s="133"/>
      <c r="S49" s="133"/>
      <c r="T49" s="133"/>
      <c r="U49" s="133"/>
      <c r="V49" s="133"/>
      <c r="W49" s="133"/>
      <c r="X49" s="133"/>
      <c r="Y49" s="133"/>
      <c r="Z49" s="133"/>
    </row>
    <row r="50" spans="1:26" x14ac:dyDescent="0.25">
      <c r="A50" s="133"/>
      <c r="B50" s="133"/>
      <c r="C50" s="133"/>
      <c r="D50" s="133"/>
      <c r="E50" s="133"/>
      <c r="F50" s="133"/>
      <c r="G50" s="133"/>
      <c r="H50" s="133"/>
      <c r="I50" s="133"/>
      <c r="J50" s="133"/>
      <c r="K50" s="133"/>
      <c r="L50" s="133"/>
      <c r="M50" s="133"/>
      <c r="N50" s="133"/>
      <c r="O50" s="133"/>
      <c r="P50" s="133"/>
      <c r="Q50" s="133"/>
      <c r="R50" s="133"/>
      <c r="S50" s="133"/>
      <c r="T50" s="133"/>
      <c r="U50" s="133"/>
      <c r="V50" s="133"/>
      <c r="W50" s="133"/>
      <c r="X50" s="133"/>
      <c r="Y50" s="133"/>
      <c r="Z50" s="133"/>
    </row>
    <row r="51" spans="1:26" x14ac:dyDescent="0.25">
      <c r="A51" s="133"/>
      <c r="B51" s="133"/>
      <c r="C51" s="133"/>
      <c r="D51" s="133"/>
      <c r="E51" s="133"/>
      <c r="F51" s="133"/>
      <c r="G51" s="133"/>
      <c r="H51" s="133"/>
      <c r="I51" s="133"/>
      <c r="J51" s="133"/>
      <c r="K51" s="133"/>
      <c r="L51" s="133"/>
      <c r="M51" s="133"/>
      <c r="N51" s="133"/>
      <c r="O51" s="133"/>
      <c r="P51" s="133"/>
      <c r="Q51" s="133"/>
      <c r="R51" s="133"/>
      <c r="S51" s="133"/>
      <c r="T51" s="133"/>
      <c r="U51" s="133"/>
      <c r="V51" s="133"/>
      <c r="W51" s="133"/>
      <c r="X51" s="133"/>
      <c r="Y51" s="133"/>
      <c r="Z51" s="133"/>
    </row>
    <row r="52" spans="1:26" x14ac:dyDescent="0.25">
      <c r="A52" s="133"/>
      <c r="B52" s="133"/>
      <c r="C52" s="133"/>
      <c r="D52" s="133"/>
      <c r="E52" s="133"/>
      <c r="F52" s="133"/>
      <c r="G52" s="133"/>
      <c r="H52" s="133"/>
      <c r="I52" s="133"/>
      <c r="J52" s="133"/>
      <c r="K52" s="133"/>
      <c r="L52" s="133"/>
      <c r="M52" s="133"/>
      <c r="N52" s="133"/>
      <c r="O52" s="133"/>
      <c r="P52" s="133"/>
      <c r="Q52" s="133"/>
      <c r="R52" s="133"/>
      <c r="S52" s="133"/>
      <c r="T52" s="133"/>
      <c r="U52" s="133"/>
      <c r="V52" s="133"/>
      <c r="W52" s="133"/>
      <c r="X52" s="133"/>
      <c r="Y52" s="133"/>
      <c r="Z52" s="133"/>
    </row>
    <row r="53" spans="1:26" x14ac:dyDescent="0.25">
      <c r="A53" s="133"/>
      <c r="B53" s="133"/>
      <c r="C53" s="133"/>
      <c r="D53" s="133"/>
      <c r="E53" s="133"/>
      <c r="F53" s="133"/>
      <c r="G53" s="133"/>
      <c r="H53" s="133"/>
      <c r="I53" s="133"/>
      <c r="J53" s="133"/>
      <c r="K53" s="133"/>
      <c r="L53" s="133"/>
      <c r="M53" s="133"/>
      <c r="N53" s="133"/>
      <c r="O53" s="133"/>
      <c r="P53" s="133"/>
      <c r="Q53" s="133"/>
      <c r="R53" s="133"/>
      <c r="S53" s="133"/>
      <c r="T53" s="133"/>
      <c r="U53" s="133"/>
      <c r="V53" s="133"/>
      <c r="W53" s="133"/>
      <c r="X53" s="133"/>
      <c r="Y53" s="133"/>
      <c r="Z53" s="133"/>
    </row>
    <row r="54" spans="1:26" x14ac:dyDescent="0.25">
      <c r="A54" s="133"/>
      <c r="B54" s="133"/>
      <c r="C54" s="133"/>
      <c r="D54" s="133"/>
      <c r="E54" s="133"/>
      <c r="F54" s="133"/>
      <c r="G54" s="133"/>
      <c r="H54" s="133"/>
      <c r="I54" s="133"/>
      <c r="J54" s="133"/>
      <c r="K54" s="133"/>
      <c r="L54" s="133"/>
      <c r="M54" s="133"/>
      <c r="N54" s="133"/>
      <c r="O54" s="133"/>
      <c r="P54" s="133"/>
      <c r="Q54" s="133"/>
      <c r="R54" s="133"/>
      <c r="S54" s="133"/>
      <c r="T54" s="133"/>
      <c r="U54" s="133"/>
      <c r="V54" s="133"/>
      <c r="W54" s="133"/>
      <c r="X54" s="133"/>
      <c r="Y54" s="133"/>
      <c r="Z54" s="133"/>
    </row>
    <row r="55" spans="1:26" x14ac:dyDescent="0.25">
      <c r="A55" s="133"/>
      <c r="B55" s="133"/>
      <c r="C55" s="133"/>
      <c r="D55" s="133"/>
      <c r="E55" s="133"/>
      <c r="F55" s="133"/>
      <c r="G55" s="133"/>
      <c r="H55" s="133"/>
      <c r="I55" s="133"/>
      <c r="J55" s="133"/>
      <c r="K55" s="133"/>
      <c r="L55" s="133"/>
      <c r="M55" s="133"/>
      <c r="N55" s="133"/>
      <c r="O55" s="133"/>
      <c r="P55" s="133"/>
      <c r="Q55" s="133"/>
      <c r="R55" s="133"/>
      <c r="S55" s="133"/>
      <c r="T55" s="133"/>
      <c r="U55" s="133"/>
      <c r="V55" s="133"/>
      <c r="W55" s="133"/>
      <c r="X55" s="133"/>
      <c r="Y55" s="133"/>
      <c r="Z55" s="133"/>
    </row>
    <row r="56" spans="1:26" x14ac:dyDescent="0.25">
      <c r="A56" s="133"/>
      <c r="B56" s="133"/>
      <c r="C56" s="133"/>
      <c r="D56" s="133"/>
      <c r="E56" s="133"/>
      <c r="F56" s="133"/>
      <c r="G56" s="133"/>
      <c r="H56" s="133"/>
      <c r="I56" s="133"/>
      <c r="J56" s="133"/>
      <c r="K56" s="133"/>
      <c r="L56" s="133"/>
      <c r="M56" s="133"/>
      <c r="N56" s="133"/>
      <c r="O56" s="133"/>
      <c r="P56" s="133"/>
      <c r="Q56" s="133"/>
      <c r="R56" s="133"/>
      <c r="S56" s="133"/>
      <c r="T56" s="133"/>
      <c r="U56" s="133"/>
      <c r="V56" s="133"/>
      <c r="W56" s="133"/>
      <c r="X56" s="133"/>
      <c r="Y56" s="133"/>
      <c r="Z56" s="133"/>
    </row>
    <row r="57" spans="1:26" x14ac:dyDescent="0.25">
      <c r="A57" s="133"/>
      <c r="B57" s="133"/>
      <c r="C57" s="133"/>
      <c r="D57" s="133"/>
      <c r="E57" s="133"/>
      <c r="F57" s="133"/>
      <c r="G57" s="133"/>
      <c r="H57" s="133"/>
      <c r="I57" s="133"/>
      <c r="J57" s="133"/>
      <c r="K57" s="133"/>
      <c r="L57" s="133"/>
      <c r="M57" s="133"/>
      <c r="N57" s="133"/>
      <c r="O57" s="133"/>
      <c r="P57" s="133"/>
      <c r="Q57" s="133"/>
      <c r="R57" s="133"/>
      <c r="S57" s="133"/>
      <c r="T57" s="133"/>
      <c r="U57" s="133"/>
      <c r="V57" s="133"/>
      <c r="W57" s="133"/>
      <c r="X57" s="133"/>
      <c r="Y57" s="133"/>
      <c r="Z57" s="133"/>
    </row>
    <row r="58" spans="1:26" x14ac:dyDescent="0.25">
      <c r="A58" s="133"/>
      <c r="B58" s="133"/>
      <c r="C58" s="133"/>
      <c r="D58" s="133"/>
      <c r="E58" s="133"/>
      <c r="F58" s="133"/>
      <c r="G58" s="133"/>
      <c r="H58" s="133"/>
      <c r="I58" s="133"/>
      <c r="J58" s="133"/>
      <c r="K58" s="133"/>
      <c r="L58" s="133"/>
      <c r="M58" s="133"/>
      <c r="N58" s="133"/>
      <c r="O58" s="133"/>
      <c r="P58" s="133"/>
      <c r="Q58" s="133"/>
      <c r="R58" s="133"/>
      <c r="S58" s="133"/>
      <c r="T58" s="133"/>
      <c r="U58" s="133"/>
      <c r="V58" s="133"/>
      <c r="W58" s="133"/>
      <c r="X58" s="133"/>
      <c r="Y58" s="133"/>
      <c r="Z58" s="133"/>
    </row>
    <row r="59" spans="1:26" x14ac:dyDescent="0.25">
      <c r="A59" s="133"/>
      <c r="B59" s="133"/>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row>
    <row r="60" spans="1:26" x14ac:dyDescent="0.25">
      <c r="A60" s="133"/>
      <c r="B60" s="133"/>
      <c r="C60" s="133"/>
      <c r="D60" s="133"/>
      <c r="E60" s="133"/>
      <c r="F60" s="133"/>
      <c r="G60" s="133"/>
      <c r="H60" s="133"/>
      <c r="I60" s="133"/>
      <c r="J60" s="133"/>
      <c r="K60" s="133"/>
      <c r="L60" s="133"/>
      <c r="M60" s="133"/>
      <c r="N60" s="133"/>
      <c r="O60" s="133"/>
      <c r="P60" s="133"/>
      <c r="Q60" s="133"/>
      <c r="R60" s="133"/>
      <c r="S60" s="133"/>
      <c r="T60" s="133"/>
      <c r="U60" s="133"/>
      <c r="V60" s="133"/>
      <c r="W60" s="133"/>
      <c r="X60" s="133"/>
      <c r="Y60" s="133"/>
      <c r="Z60" s="133"/>
    </row>
    <row r="61" spans="1:26" x14ac:dyDescent="0.25">
      <c r="A61" s="133"/>
      <c r="B61" s="133"/>
      <c r="C61" s="133"/>
      <c r="D61" s="133"/>
      <c r="E61" s="133"/>
      <c r="F61" s="133"/>
      <c r="G61" s="133"/>
      <c r="H61" s="133"/>
      <c r="I61" s="133"/>
      <c r="J61" s="133"/>
      <c r="K61" s="133"/>
      <c r="L61" s="133"/>
      <c r="M61" s="133"/>
      <c r="N61" s="133"/>
      <c r="O61" s="133"/>
      <c r="P61" s="133"/>
      <c r="Q61" s="133"/>
      <c r="R61" s="133"/>
      <c r="S61" s="133"/>
      <c r="T61" s="133"/>
      <c r="U61" s="133"/>
      <c r="V61" s="133"/>
      <c r="W61" s="133"/>
      <c r="X61" s="133"/>
      <c r="Y61" s="133"/>
      <c r="Z61" s="133"/>
    </row>
    <row r="62" spans="1:26" x14ac:dyDescent="0.25">
      <c r="A62" s="133"/>
      <c r="B62" s="133"/>
      <c r="C62" s="133"/>
      <c r="D62" s="133"/>
      <c r="E62" s="133"/>
      <c r="F62" s="133"/>
      <c r="G62" s="133"/>
      <c r="H62" s="133"/>
      <c r="I62" s="133"/>
      <c r="J62" s="133"/>
      <c r="K62" s="133"/>
      <c r="L62" s="133"/>
      <c r="M62" s="133"/>
      <c r="N62" s="133"/>
      <c r="O62" s="133"/>
      <c r="P62" s="133"/>
      <c r="Q62" s="133"/>
      <c r="R62" s="133"/>
      <c r="S62" s="133"/>
      <c r="T62" s="133"/>
      <c r="U62" s="133"/>
      <c r="V62" s="133"/>
      <c r="W62" s="133"/>
      <c r="X62" s="133"/>
      <c r="Y62" s="133"/>
      <c r="Z62" s="133"/>
    </row>
    <row r="63" spans="1:26" x14ac:dyDescent="0.25">
      <c r="A63" s="133"/>
      <c r="B63" s="133"/>
      <c r="C63" s="133"/>
      <c r="D63" s="133"/>
      <c r="E63" s="133"/>
      <c r="F63" s="133"/>
      <c r="G63" s="133"/>
      <c r="H63" s="133"/>
      <c r="I63" s="133"/>
      <c r="J63" s="133"/>
      <c r="K63" s="133"/>
      <c r="L63" s="133"/>
      <c r="M63" s="133"/>
      <c r="N63" s="133"/>
      <c r="O63" s="133"/>
      <c r="P63" s="133"/>
      <c r="Q63" s="133"/>
      <c r="R63" s="133"/>
      <c r="S63" s="133"/>
      <c r="T63" s="133"/>
      <c r="U63" s="133"/>
      <c r="V63" s="133"/>
      <c r="W63" s="133"/>
      <c r="X63" s="133"/>
      <c r="Y63" s="133"/>
      <c r="Z63" s="133"/>
    </row>
    <row r="64" spans="1:26" x14ac:dyDescent="0.25">
      <c r="A64" s="133"/>
      <c r="B64" s="133"/>
      <c r="C64" s="133"/>
      <c r="D64" s="133"/>
      <c r="E64" s="133"/>
      <c r="F64" s="133"/>
      <c r="G64" s="133"/>
      <c r="H64" s="133"/>
      <c r="I64" s="133"/>
      <c r="J64" s="133"/>
      <c r="K64" s="133"/>
      <c r="L64" s="133"/>
      <c r="M64" s="133"/>
      <c r="N64" s="133"/>
      <c r="O64" s="133"/>
      <c r="P64" s="133"/>
      <c r="Q64" s="133"/>
      <c r="R64" s="133"/>
      <c r="S64" s="133"/>
      <c r="T64" s="133"/>
      <c r="U64" s="133"/>
      <c r="V64" s="133"/>
      <c r="W64" s="133"/>
      <c r="X64" s="133"/>
      <c r="Y64" s="133"/>
      <c r="Z64" s="133"/>
    </row>
    <row r="65" spans="1:26" x14ac:dyDescent="0.25">
      <c r="A65" s="133"/>
      <c r="B65" s="133"/>
      <c r="C65" s="133"/>
      <c r="D65" s="133"/>
      <c r="E65" s="133"/>
      <c r="F65" s="133"/>
      <c r="G65" s="133"/>
      <c r="H65" s="133"/>
      <c r="I65" s="133"/>
      <c r="J65" s="133"/>
      <c r="K65" s="133"/>
      <c r="L65" s="133"/>
      <c r="M65" s="133"/>
      <c r="N65" s="133"/>
      <c r="O65" s="133"/>
      <c r="P65" s="133"/>
      <c r="Q65" s="133"/>
      <c r="R65" s="133"/>
      <c r="S65" s="133"/>
      <c r="T65" s="133"/>
      <c r="U65" s="133"/>
      <c r="V65" s="133"/>
      <c r="W65" s="133"/>
      <c r="X65" s="133"/>
      <c r="Y65" s="133"/>
      <c r="Z65" s="133"/>
    </row>
    <row r="66" spans="1:26" x14ac:dyDescent="0.25">
      <c r="A66" s="133"/>
      <c r="B66" s="133"/>
      <c r="C66" s="133"/>
      <c r="D66" s="133"/>
      <c r="E66" s="133"/>
      <c r="F66" s="133"/>
      <c r="G66" s="133"/>
      <c r="H66" s="133"/>
      <c r="I66" s="133"/>
      <c r="J66" s="133"/>
      <c r="K66" s="133"/>
      <c r="L66" s="133"/>
      <c r="M66" s="133"/>
      <c r="N66" s="133"/>
      <c r="O66" s="133"/>
      <c r="P66" s="133"/>
      <c r="Q66" s="133"/>
      <c r="R66" s="133"/>
      <c r="S66" s="133"/>
      <c r="T66" s="133"/>
      <c r="U66" s="133"/>
      <c r="V66" s="133"/>
      <c r="W66" s="133"/>
      <c r="X66" s="133"/>
      <c r="Y66" s="133"/>
      <c r="Z66" s="133"/>
    </row>
    <row r="67" spans="1:26" x14ac:dyDescent="0.25">
      <c r="A67" s="133"/>
      <c r="B67" s="133"/>
      <c r="C67" s="133"/>
      <c r="D67" s="133"/>
      <c r="E67" s="133"/>
      <c r="F67" s="133"/>
      <c r="G67" s="133"/>
      <c r="H67" s="133"/>
      <c r="I67" s="133"/>
      <c r="J67" s="133"/>
      <c r="K67" s="133"/>
      <c r="L67" s="133"/>
      <c r="M67" s="133"/>
      <c r="N67" s="133"/>
      <c r="O67" s="133"/>
      <c r="P67" s="133"/>
      <c r="Q67" s="133"/>
      <c r="R67" s="133"/>
      <c r="S67" s="133"/>
      <c r="T67" s="133"/>
      <c r="U67" s="133"/>
      <c r="V67" s="133"/>
      <c r="W67" s="133"/>
      <c r="X67" s="133"/>
      <c r="Y67" s="133"/>
      <c r="Z67" s="133"/>
    </row>
    <row r="68" spans="1:26" x14ac:dyDescent="0.25">
      <c r="A68" s="133"/>
      <c r="B68" s="133"/>
      <c r="C68" s="133"/>
      <c r="D68" s="133"/>
      <c r="E68" s="133"/>
      <c r="F68" s="133"/>
      <c r="G68" s="133"/>
      <c r="H68" s="133"/>
      <c r="I68" s="133"/>
      <c r="J68" s="133"/>
      <c r="K68" s="133"/>
      <c r="L68" s="133"/>
      <c r="M68" s="133"/>
      <c r="N68" s="133"/>
      <c r="O68" s="133"/>
      <c r="P68" s="133"/>
      <c r="Q68" s="133"/>
      <c r="R68" s="133"/>
      <c r="S68" s="133"/>
      <c r="T68" s="133"/>
      <c r="U68" s="133"/>
      <c r="V68" s="133"/>
      <c r="W68" s="133"/>
      <c r="X68" s="133"/>
      <c r="Y68" s="133"/>
      <c r="Z68" s="133"/>
    </row>
    <row r="69" spans="1:26" x14ac:dyDescent="0.25">
      <c r="A69" s="133"/>
      <c r="B69" s="133"/>
      <c r="C69" s="133"/>
      <c r="D69" s="133"/>
      <c r="E69" s="133"/>
      <c r="F69" s="133"/>
      <c r="G69" s="133"/>
      <c r="H69" s="133"/>
      <c r="I69" s="133"/>
      <c r="J69" s="133"/>
      <c r="K69" s="133"/>
      <c r="L69" s="133"/>
      <c r="M69" s="133"/>
      <c r="N69" s="133"/>
      <c r="O69" s="133"/>
      <c r="P69" s="133"/>
      <c r="Q69" s="133"/>
      <c r="R69" s="133"/>
      <c r="S69" s="133"/>
      <c r="T69" s="133"/>
      <c r="U69" s="133"/>
      <c r="V69" s="133"/>
      <c r="W69" s="133"/>
      <c r="X69" s="133"/>
      <c r="Y69" s="133"/>
      <c r="Z69" s="133"/>
    </row>
    <row r="70" spans="1:26" x14ac:dyDescent="0.25">
      <c r="A70" s="133"/>
      <c r="B70" s="133"/>
      <c r="C70" s="133"/>
      <c r="D70" s="133"/>
      <c r="E70" s="133"/>
      <c r="F70" s="133"/>
      <c r="G70" s="133"/>
      <c r="H70" s="133"/>
      <c r="I70" s="133"/>
      <c r="J70" s="133"/>
      <c r="K70" s="133"/>
      <c r="L70" s="133"/>
      <c r="M70" s="133"/>
      <c r="N70" s="133"/>
      <c r="O70" s="133"/>
      <c r="P70" s="133"/>
      <c r="Q70" s="133"/>
      <c r="R70" s="133"/>
      <c r="S70" s="133"/>
      <c r="T70" s="133"/>
      <c r="U70" s="133"/>
      <c r="V70" s="133"/>
      <c r="W70" s="133"/>
      <c r="X70" s="133"/>
      <c r="Y70" s="133"/>
      <c r="Z70" s="133"/>
    </row>
    <row r="71" spans="1:26" x14ac:dyDescent="0.25">
      <c r="A71" s="133"/>
      <c r="B71" s="133"/>
      <c r="C71" s="133"/>
      <c r="D71" s="133"/>
      <c r="E71" s="133"/>
      <c r="F71" s="133"/>
      <c r="G71" s="133"/>
      <c r="H71" s="133"/>
      <c r="I71" s="133"/>
      <c r="J71" s="133"/>
      <c r="K71" s="133"/>
      <c r="L71" s="133"/>
      <c r="M71" s="133"/>
      <c r="N71" s="133"/>
      <c r="O71" s="133"/>
      <c r="P71" s="133"/>
      <c r="Q71" s="133"/>
      <c r="R71" s="133"/>
      <c r="S71" s="133"/>
      <c r="T71" s="133"/>
      <c r="U71" s="133"/>
      <c r="V71" s="133"/>
      <c r="W71" s="133"/>
      <c r="X71" s="133"/>
      <c r="Y71" s="133"/>
      <c r="Z71" s="133"/>
    </row>
    <row r="72" spans="1:26" x14ac:dyDescent="0.25">
      <c r="A72" s="133"/>
      <c r="B72" s="133"/>
      <c r="C72" s="133"/>
      <c r="D72" s="133"/>
      <c r="E72" s="133"/>
      <c r="F72" s="133"/>
      <c r="G72" s="133"/>
      <c r="H72" s="133"/>
      <c r="I72" s="133"/>
      <c r="J72" s="133"/>
      <c r="K72" s="133"/>
      <c r="L72" s="133"/>
      <c r="M72" s="133"/>
      <c r="N72" s="133"/>
      <c r="O72" s="133"/>
      <c r="P72" s="133"/>
      <c r="Q72" s="133"/>
      <c r="R72" s="133"/>
      <c r="S72" s="133"/>
      <c r="T72" s="133"/>
      <c r="U72" s="133"/>
      <c r="V72" s="133"/>
      <c r="W72" s="133"/>
      <c r="X72" s="133"/>
      <c r="Y72" s="133"/>
      <c r="Z72" s="133"/>
    </row>
    <row r="73" spans="1:26" x14ac:dyDescent="0.25">
      <c r="A73" s="133"/>
      <c r="B73" s="133"/>
      <c r="C73" s="133"/>
      <c r="D73" s="133"/>
      <c r="E73" s="133"/>
      <c r="F73" s="133"/>
      <c r="G73" s="133"/>
      <c r="H73" s="133"/>
      <c r="I73" s="133"/>
      <c r="J73" s="133"/>
      <c r="K73" s="133"/>
      <c r="L73" s="133"/>
      <c r="M73" s="133"/>
      <c r="N73" s="133"/>
      <c r="O73" s="133"/>
      <c r="P73" s="133"/>
      <c r="Q73" s="133"/>
      <c r="R73" s="133"/>
      <c r="S73" s="133"/>
      <c r="T73" s="133"/>
      <c r="U73" s="133"/>
      <c r="V73" s="133"/>
      <c r="W73" s="133"/>
      <c r="X73" s="133"/>
      <c r="Y73" s="133"/>
      <c r="Z73" s="133"/>
    </row>
    <row r="74" spans="1:26" x14ac:dyDescent="0.25">
      <c r="A74" s="133"/>
      <c r="B74" s="133"/>
      <c r="C74" s="133"/>
      <c r="D74" s="133"/>
      <c r="E74" s="133"/>
      <c r="F74" s="133"/>
      <c r="G74" s="133"/>
      <c r="H74" s="133"/>
      <c r="I74" s="133"/>
      <c r="J74" s="133"/>
      <c r="K74" s="133"/>
      <c r="L74" s="133"/>
      <c r="M74" s="133"/>
      <c r="N74" s="133"/>
      <c r="O74" s="133"/>
      <c r="P74" s="133"/>
      <c r="Q74" s="133"/>
      <c r="R74" s="133"/>
      <c r="S74" s="133"/>
      <c r="T74" s="133"/>
      <c r="U74" s="133"/>
      <c r="V74" s="133"/>
      <c r="W74" s="133"/>
      <c r="X74" s="133"/>
      <c r="Y74" s="133"/>
      <c r="Z74" s="133"/>
    </row>
    <row r="75" spans="1:26" x14ac:dyDescent="0.25">
      <c r="A75" s="133"/>
      <c r="B75" s="133"/>
      <c r="C75" s="133"/>
      <c r="D75" s="133"/>
      <c r="E75" s="133"/>
      <c r="F75" s="133"/>
      <c r="G75" s="133"/>
      <c r="H75" s="133"/>
      <c r="I75" s="133"/>
      <c r="J75" s="133"/>
      <c r="K75" s="133"/>
      <c r="L75" s="133"/>
      <c r="M75" s="133"/>
      <c r="N75" s="133"/>
      <c r="O75" s="133"/>
      <c r="P75" s="133"/>
      <c r="Q75" s="133"/>
      <c r="R75" s="133"/>
      <c r="S75" s="133"/>
      <c r="T75" s="133"/>
      <c r="U75" s="133"/>
      <c r="V75" s="133"/>
      <c r="W75" s="133"/>
      <c r="X75" s="133"/>
      <c r="Y75" s="133"/>
      <c r="Z75" s="133"/>
    </row>
    <row r="76" spans="1:26" x14ac:dyDescent="0.25">
      <c r="A76" s="133"/>
      <c r="B76" s="133"/>
      <c r="C76" s="133"/>
      <c r="D76" s="133"/>
      <c r="E76" s="133"/>
      <c r="F76" s="133"/>
      <c r="G76" s="133"/>
      <c r="H76" s="133"/>
      <c r="I76" s="133"/>
      <c r="J76" s="133"/>
      <c r="K76" s="133"/>
      <c r="L76" s="133"/>
      <c r="M76" s="133"/>
      <c r="N76" s="133"/>
      <c r="O76" s="133"/>
      <c r="P76" s="133"/>
      <c r="Q76" s="133"/>
      <c r="R76" s="133"/>
      <c r="S76" s="133"/>
      <c r="T76" s="133"/>
      <c r="U76" s="133"/>
      <c r="V76" s="133"/>
      <c r="W76" s="133"/>
      <c r="X76" s="133"/>
      <c r="Y76" s="133"/>
      <c r="Z76" s="133"/>
    </row>
    <row r="77" spans="1:26" x14ac:dyDescent="0.25">
      <c r="A77" s="133"/>
      <c r="B77" s="133"/>
      <c r="C77" s="133"/>
      <c r="D77" s="133"/>
      <c r="E77" s="133"/>
      <c r="F77" s="133"/>
      <c r="G77" s="133"/>
      <c r="H77" s="133"/>
      <c r="I77" s="133"/>
      <c r="J77" s="133"/>
      <c r="K77" s="133"/>
      <c r="L77" s="133"/>
      <c r="M77" s="133"/>
      <c r="N77" s="133"/>
      <c r="O77" s="133"/>
      <c r="P77" s="133"/>
      <c r="Q77" s="133"/>
      <c r="R77" s="133"/>
      <c r="S77" s="133"/>
      <c r="T77" s="133"/>
      <c r="U77" s="133"/>
      <c r="V77" s="133"/>
      <c r="W77" s="133"/>
      <c r="X77" s="133"/>
      <c r="Y77" s="133"/>
      <c r="Z77" s="133"/>
    </row>
    <row r="78" spans="1:26" x14ac:dyDescent="0.25">
      <c r="A78" s="133"/>
      <c r="B78" s="133"/>
      <c r="C78" s="133"/>
      <c r="D78" s="133"/>
      <c r="E78" s="133"/>
      <c r="F78" s="133"/>
      <c r="G78" s="133"/>
      <c r="H78" s="133"/>
      <c r="I78" s="133"/>
      <c r="J78" s="133"/>
      <c r="K78" s="133"/>
      <c r="L78" s="133"/>
      <c r="M78" s="133"/>
      <c r="N78" s="133"/>
      <c r="O78" s="133"/>
      <c r="P78" s="133"/>
      <c r="Q78" s="133"/>
      <c r="R78" s="133"/>
      <c r="S78" s="133"/>
      <c r="T78" s="133"/>
      <c r="U78" s="133"/>
      <c r="V78" s="133"/>
      <c r="W78" s="133"/>
      <c r="X78" s="133"/>
      <c r="Y78" s="133"/>
      <c r="Z78" s="133"/>
    </row>
    <row r="79" spans="1:26" x14ac:dyDescent="0.25">
      <c r="A79" s="133"/>
      <c r="B79" s="133"/>
      <c r="C79" s="133"/>
      <c r="D79" s="133"/>
      <c r="E79" s="133"/>
      <c r="F79" s="133"/>
      <c r="G79" s="133"/>
      <c r="H79" s="133"/>
      <c r="I79" s="133"/>
      <c r="J79" s="133"/>
      <c r="K79" s="133"/>
      <c r="L79" s="133"/>
      <c r="M79" s="133"/>
      <c r="N79" s="133"/>
      <c r="O79" s="133"/>
      <c r="P79" s="133"/>
      <c r="Q79" s="133"/>
      <c r="R79" s="133"/>
      <c r="S79" s="133"/>
      <c r="T79" s="133"/>
      <c r="U79" s="133"/>
      <c r="V79" s="133"/>
      <c r="W79" s="133"/>
      <c r="X79" s="133"/>
      <c r="Y79" s="133"/>
      <c r="Z79" s="133"/>
    </row>
    <row r="80" spans="1:26" x14ac:dyDescent="0.25">
      <c r="A80" s="133"/>
      <c r="B80" s="133"/>
      <c r="C80" s="133"/>
      <c r="D80" s="133"/>
      <c r="E80" s="133"/>
      <c r="F80" s="133"/>
      <c r="G80" s="133"/>
      <c r="H80" s="133"/>
      <c r="I80" s="133"/>
      <c r="J80" s="133"/>
      <c r="K80" s="133"/>
      <c r="L80" s="133"/>
      <c r="M80" s="133"/>
      <c r="N80" s="133"/>
      <c r="O80" s="133"/>
      <c r="P80" s="133"/>
      <c r="Q80" s="133"/>
      <c r="R80" s="133"/>
      <c r="S80" s="133"/>
      <c r="T80" s="133"/>
      <c r="U80" s="133"/>
      <c r="V80" s="133"/>
      <c r="W80" s="133"/>
      <c r="X80" s="133"/>
      <c r="Y80" s="133"/>
      <c r="Z80" s="133"/>
    </row>
    <row r="81" spans="1:26" x14ac:dyDescent="0.25">
      <c r="A81" s="133"/>
      <c r="B81" s="133"/>
      <c r="C81" s="133"/>
      <c r="D81" s="133"/>
      <c r="E81" s="133"/>
      <c r="F81" s="133"/>
      <c r="G81" s="133"/>
      <c r="H81" s="133"/>
      <c r="I81" s="133"/>
      <c r="J81" s="133"/>
      <c r="K81" s="133"/>
      <c r="L81" s="133"/>
      <c r="M81" s="133"/>
      <c r="N81" s="133"/>
      <c r="O81" s="133"/>
      <c r="P81" s="133"/>
      <c r="Q81" s="133"/>
      <c r="R81" s="133"/>
      <c r="S81" s="133"/>
      <c r="T81" s="133"/>
      <c r="U81" s="133"/>
      <c r="V81" s="133"/>
      <c r="W81" s="133"/>
      <c r="X81" s="133"/>
      <c r="Y81" s="133"/>
      <c r="Z81" s="133"/>
    </row>
    <row r="82" spans="1:26" x14ac:dyDescent="0.25">
      <c r="A82" s="133"/>
      <c r="B82" s="133"/>
      <c r="C82" s="133"/>
      <c r="D82" s="133"/>
      <c r="E82" s="133"/>
      <c r="F82" s="133"/>
      <c r="G82" s="133"/>
      <c r="H82" s="133"/>
      <c r="I82" s="133"/>
      <c r="J82" s="133"/>
      <c r="K82" s="133"/>
      <c r="L82" s="133"/>
      <c r="M82" s="133"/>
      <c r="N82" s="133"/>
      <c r="O82" s="133"/>
      <c r="P82" s="133"/>
      <c r="Q82" s="133"/>
      <c r="R82" s="133"/>
      <c r="S82" s="133"/>
      <c r="T82" s="133"/>
      <c r="U82" s="133"/>
      <c r="V82" s="133"/>
      <c r="W82" s="133"/>
      <c r="X82" s="133"/>
      <c r="Y82" s="133"/>
      <c r="Z82" s="133"/>
    </row>
    <row r="83" spans="1:26" x14ac:dyDescent="0.25">
      <c r="A83" s="133"/>
      <c r="B83" s="133"/>
      <c r="C83" s="133"/>
      <c r="D83" s="133"/>
      <c r="E83" s="133"/>
      <c r="F83" s="133"/>
      <c r="G83" s="133"/>
      <c r="H83" s="133"/>
      <c r="I83" s="133"/>
      <c r="J83" s="133"/>
      <c r="K83" s="133"/>
      <c r="L83" s="133"/>
      <c r="M83" s="133"/>
      <c r="N83" s="133"/>
      <c r="O83" s="133"/>
      <c r="P83" s="133"/>
      <c r="Q83" s="133"/>
      <c r="R83" s="133"/>
      <c r="S83" s="133"/>
      <c r="T83" s="133"/>
      <c r="U83" s="133"/>
      <c r="V83" s="133"/>
      <c r="W83" s="133"/>
      <c r="X83" s="133"/>
      <c r="Y83" s="133"/>
      <c r="Z83" s="133"/>
    </row>
    <row r="84" spans="1:26" x14ac:dyDescent="0.25">
      <c r="A84" s="133"/>
      <c r="B84" s="133"/>
      <c r="C84" s="133"/>
      <c r="D84" s="133"/>
      <c r="E84" s="133"/>
      <c r="F84" s="133"/>
      <c r="G84" s="133"/>
      <c r="H84" s="133"/>
      <c r="I84" s="133"/>
      <c r="J84" s="133"/>
      <c r="K84" s="133"/>
      <c r="L84" s="133"/>
      <c r="M84" s="133"/>
      <c r="N84" s="133"/>
      <c r="O84" s="133"/>
      <c r="P84" s="133"/>
      <c r="Q84" s="133"/>
      <c r="R84" s="133"/>
      <c r="S84" s="133"/>
      <c r="T84" s="133"/>
      <c r="U84" s="133"/>
      <c r="V84" s="133"/>
      <c r="W84" s="133"/>
      <c r="X84" s="133"/>
      <c r="Y84" s="133"/>
      <c r="Z84" s="133"/>
    </row>
    <row r="85" spans="1:26" x14ac:dyDescent="0.25">
      <c r="A85" s="133"/>
      <c r="B85" s="133"/>
      <c r="C85" s="133"/>
      <c r="D85" s="133"/>
      <c r="E85" s="133"/>
      <c r="F85" s="133"/>
      <c r="G85" s="133"/>
      <c r="H85" s="133"/>
      <c r="I85" s="133"/>
      <c r="J85" s="133"/>
      <c r="K85" s="133"/>
      <c r="L85" s="133"/>
      <c r="M85" s="133"/>
      <c r="N85" s="133"/>
      <c r="O85" s="133"/>
      <c r="P85" s="133"/>
      <c r="Q85" s="133"/>
      <c r="R85" s="133"/>
      <c r="S85" s="133"/>
      <c r="T85" s="133"/>
      <c r="U85" s="133"/>
      <c r="V85" s="133"/>
      <c r="W85" s="133"/>
      <c r="X85" s="133"/>
      <c r="Y85" s="133"/>
      <c r="Z85" s="133"/>
    </row>
    <row r="86" spans="1:26" x14ac:dyDescent="0.25">
      <c r="A86" s="133"/>
      <c r="B86" s="133"/>
      <c r="C86" s="133"/>
      <c r="D86" s="133"/>
      <c r="E86" s="133"/>
      <c r="F86" s="133"/>
      <c r="G86" s="133"/>
      <c r="H86" s="133"/>
      <c r="I86" s="133"/>
      <c r="J86" s="133"/>
      <c r="K86" s="133"/>
      <c r="L86" s="133"/>
      <c r="M86" s="133"/>
      <c r="N86" s="133"/>
      <c r="O86" s="133"/>
      <c r="P86" s="133"/>
      <c r="Q86" s="133"/>
      <c r="R86" s="133"/>
      <c r="S86" s="133"/>
      <c r="T86" s="133"/>
      <c r="U86" s="133"/>
      <c r="V86" s="133"/>
      <c r="W86" s="133"/>
      <c r="X86" s="133"/>
      <c r="Y86" s="133"/>
      <c r="Z86" s="133"/>
    </row>
    <row r="87" spans="1:26" x14ac:dyDescent="0.25">
      <c r="A87" s="133"/>
      <c r="B87" s="133"/>
      <c r="C87" s="133"/>
      <c r="D87" s="133"/>
      <c r="E87" s="133"/>
      <c r="F87" s="133"/>
      <c r="G87" s="133"/>
      <c r="H87" s="133"/>
      <c r="I87" s="133"/>
      <c r="J87" s="133"/>
      <c r="K87" s="133"/>
      <c r="L87" s="133"/>
      <c r="M87" s="133"/>
      <c r="N87" s="133"/>
      <c r="O87" s="133"/>
      <c r="P87" s="133"/>
      <c r="Q87" s="133"/>
      <c r="R87" s="133"/>
      <c r="S87" s="133"/>
      <c r="T87" s="133"/>
      <c r="U87" s="133"/>
      <c r="V87" s="133"/>
      <c r="W87" s="133"/>
      <c r="X87" s="133"/>
      <c r="Y87" s="133"/>
      <c r="Z87" s="133"/>
    </row>
    <row r="88" spans="1:26" x14ac:dyDescent="0.25">
      <c r="A88" s="133"/>
      <c r="B88" s="133"/>
      <c r="C88" s="133"/>
      <c r="D88" s="133"/>
      <c r="E88" s="133"/>
      <c r="F88" s="133"/>
      <c r="G88" s="133"/>
      <c r="H88" s="133"/>
      <c r="I88" s="133"/>
      <c r="J88" s="133"/>
      <c r="K88" s="133"/>
      <c r="L88" s="133"/>
      <c r="M88" s="133"/>
      <c r="N88" s="133"/>
      <c r="O88" s="133"/>
      <c r="P88" s="133"/>
      <c r="Q88" s="133"/>
      <c r="R88" s="133"/>
      <c r="S88" s="133"/>
      <c r="T88" s="133"/>
      <c r="U88" s="133"/>
      <c r="V88" s="133"/>
      <c r="W88" s="133"/>
      <c r="X88" s="133"/>
      <c r="Y88" s="133"/>
      <c r="Z88" s="133"/>
    </row>
    <row r="89" spans="1:26" x14ac:dyDescent="0.25">
      <c r="A89" s="133"/>
      <c r="B89" s="133"/>
      <c r="C89" s="133"/>
      <c r="D89" s="133"/>
      <c r="E89" s="133"/>
      <c r="F89" s="133"/>
      <c r="G89" s="133"/>
      <c r="H89" s="133"/>
      <c r="I89" s="133"/>
      <c r="J89" s="133"/>
      <c r="K89" s="133"/>
      <c r="L89" s="133"/>
      <c r="M89" s="133"/>
      <c r="N89" s="133"/>
      <c r="O89" s="133"/>
      <c r="P89" s="133"/>
      <c r="Q89" s="133"/>
      <c r="R89" s="133"/>
      <c r="S89" s="133"/>
      <c r="T89" s="133"/>
      <c r="U89" s="133"/>
      <c r="V89" s="133"/>
      <c r="W89" s="133"/>
      <c r="X89" s="133"/>
      <c r="Y89" s="133"/>
      <c r="Z89" s="133"/>
    </row>
    <row r="90" spans="1:26" x14ac:dyDescent="0.25">
      <c r="A90" s="133"/>
      <c r="B90" s="133"/>
      <c r="C90" s="133"/>
      <c r="D90" s="133"/>
      <c r="E90" s="133"/>
      <c r="F90" s="133"/>
      <c r="G90" s="133"/>
      <c r="H90" s="133"/>
      <c r="I90" s="133"/>
      <c r="J90" s="133"/>
      <c r="K90" s="133"/>
      <c r="L90" s="133"/>
      <c r="M90" s="133"/>
      <c r="N90" s="133"/>
      <c r="O90" s="133"/>
      <c r="P90" s="133"/>
      <c r="Q90" s="133"/>
      <c r="R90" s="133"/>
      <c r="S90" s="133"/>
      <c r="T90" s="133"/>
      <c r="U90" s="133"/>
      <c r="V90" s="133"/>
      <c r="W90" s="133"/>
      <c r="X90" s="133"/>
      <c r="Y90" s="133"/>
      <c r="Z90" s="133"/>
    </row>
    <row r="91" spans="1:26" x14ac:dyDescent="0.25">
      <c r="A91" s="133"/>
      <c r="B91" s="133"/>
      <c r="C91" s="133"/>
      <c r="D91" s="133"/>
      <c r="E91" s="133"/>
      <c r="F91" s="133"/>
      <c r="G91" s="133"/>
      <c r="H91" s="133"/>
      <c r="I91" s="133"/>
      <c r="J91" s="133"/>
      <c r="K91" s="133"/>
      <c r="L91" s="133"/>
      <c r="M91" s="133"/>
      <c r="N91" s="133"/>
      <c r="O91" s="133"/>
      <c r="P91" s="133"/>
      <c r="Q91" s="133"/>
      <c r="R91" s="133"/>
      <c r="S91" s="133"/>
      <c r="T91" s="133"/>
      <c r="U91" s="133"/>
      <c r="V91" s="133"/>
      <c r="W91" s="133"/>
      <c r="X91" s="133"/>
      <c r="Y91" s="133"/>
      <c r="Z91" s="133"/>
    </row>
    <row r="92" spans="1:26" x14ac:dyDescent="0.25">
      <c r="A92" s="133"/>
      <c r="B92" s="133"/>
      <c r="C92" s="133"/>
      <c r="D92" s="133"/>
      <c r="E92" s="133"/>
      <c r="F92" s="133"/>
      <c r="G92" s="133"/>
      <c r="H92" s="133"/>
      <c r="I92" s="133"/>
      <c r="J92" s="133"/>
      <c r="K92" s="133"/>
      <c r="L92" s="133"/>
      <c r="M92" s="133"/>
      <c r="N92" s="133"/>
      <c r="O92" s="133"/>
      <c r="P92" s="133"/>
      <c r="Q92" s="133"/>
      <c r="R92" s="133"/>
      <c r="S92" s="133"/>
      <c r="T92" s="133"/>
      <c r="U92" s="133"/>
      <c r="V92" s="133"/>
      <c r="W92" s="133"/>
      <c r="X92" s="133"/>
      <c r="Y92" s="133"/>
      <c r="Z92" s="133"/>
    </row>
    <row r="93" spans="1:26" x14ac:dyDescent="0.25">
      <c r="A93" s="133"/>
      <c r="B93" s="133"/>
      <c r="C93" s="133"/>
      <c r="D93" s="133"/>
      <c r="E93" s="133"/>
      <c r="F93" s="133"/>
      <c r="G93" s="133"/>
      <c r="H93" s="133"/>
      <c r="I93" s="133"/>
      <c r="J93" s="133"/>
      <c r="K93" s="133"/>
      <c r="L93" s="133"/>
      <c r="M93" s="133"/>
      <c r="N93" s="133"/>
      <c r="O93" s="133"/>
      <c r="P93" s="133"/>
      <c r="Q93" s="133"/>
      <c r="R93" s="133"/>
      <c r="S93" s="133"/>
      <c r="T93" s="133"/>
      <c r="U93" s="133"/>
      <c r="V93" s="133"/>
      <c r="W93" s="133"/>
      <c r="X93" s="133"/>
      <c r="Y93" s="133"/>
      <c r="Z93" s="133"/>
    </row>
    <row r="94" spans="1:26" x14ac:dyDescent="0.25">
      <c r="A94" s="133"/>
      <c r="B94" s="133"/>
      <c r="C94" s="133"/>
      <c r="D94" s="133"/>
      <c r="E94" s="133"/>
      <c r="F94" s="133"/>
      <c r="G94" s="133"/>
      <c r="H94" s="133"/>
      <c r="I94" s="133"/>
      <c r="J94" s="133"/>
      <c r="K94" s="133"/>
      <c r="L94" s="133"/>
      <c r="M94" s="133"/>
      <c r="N94" s="133"/>
      <c r="O94" s="133"/>
      <c r="P94" s="133"/>
      <c r="Q94" s="133"/>
      <c r="R94" s="133"/>
      <c r="S94" s="133"/>
      <c r="T94" s="133"/>
      <c r="U94" s="133"/>
      <c r="V94" s="133"/>
      <c r="W94" s="133"/>
      <c r="X94" s="133"/>
      <c r="Y94" s="133"/>
      <c r="Z94" s="133"/>
    </row>
    <row r="95" spans="1:26" x14ac:dyDescent="0.25">
      <c r="A95" s="133"/>
      <c r="B95" s="133"/>
      <c r="C95" s="133"/>
      <c r="D95" s="133"/>
      <c r="E95" s="133"/>
      <c r="F95" s="133"/>
      <c r="G95" s="133"/>
      <c r="H95" s="133"/>
      <c r="I95" s="133"/>
      <c r="J95" s="133"/>
      <c r="K95" s="133"/>
      <c r="L95" s="133"/>
      <c r="M95" s="133"/>
      <c r="N95" s="133"/>
      <c r="O95" s="133"/>
      <c r="P95" s="133"/>
      <c r="Q95" s="133"/>
      <c r="R95" s="133"/>
      <c r="S95" s="133"/>
      <c r="T95" s="133"/>
      <c r="U95" s="133"/>
      <c r="V95" s="133"/>
      <c r="W95" s="133"/>
      <c r="X95" s="133"/>
      <c r="Y95" s="133"/>
      <c r="Z95" s="133"/>
    </row>
    <row r="96" spans="1:26" x14ac:dyDescent="0.25">
      <c r="A96" s="133"/>
      <c r="B96" s="133"/>
      <c r="C96" s="133"/>
      <c r="D96" s="133"/>
      <c r="E96" s="133"/>
      <c r="F96" s="133"/>
      <c r="G96" s="133"/>
      <c r="H96" s="133"/>
      <c r="I96" s="133"/>
      <c r="J96" s="133"/>
      <c r="K96" s="133"/>
      <c r="L96" s="133"/>
      <c r="M96" s="133"/>
      <c r="N96" s="133"/>
      <c r="O96" s="133"/>
      <c r="P96" s="133"/>
      <c r="Q96" s="133"/>
      <c r="R96" s="133"/>
      <c r="S96" s="133"/>
      <c r="T96" s="133"/>
      <c r="U96" s="133"/>
      <c r="V96" s="133"/>
      <c r="W96" s="133"/>
      <c r="X96" s="133"/>
      <c r="Y96" s="133"/>
      <c r="Z96" s="133"/>
    </row>
    <row r="97" spans="1:26" x14ac:dyDescent="0.25">
      <c r="A97" s="133"/>
      <c r="B97" s="133"/>
      <c r="C97" s="133"/>
      <c r="D97" s="133"/>
      <c r="E97" s="133"/>
      <c r="F97" s="133"/>
      <c r="G97" s="133"/>
      <c r="H97" s="133"/>
      <c r="I97" s="133"/>
      <c r="J97" s="133"/>
      <c r="K97" s="133"/>
      <c r="L97" s="133"/>
      <c r="M97" s="133"/>
      <c r="N97" s="133"/>
      <c r="O97" s="133"/>
      <c r="P97" s="133"/>
      <c r="Q97" s="133"/>
      <c r="R97" s="133"/>
      <c r="S97" s="133"/>
      <c r="T97" s="133"/>
      <c r="U97" s="133"/>
      <c r="V97" s="133"/>
      <c r="W97" s="133"/>
      <c r="X97" s="133"/>
      <c r="Y97" s="133"/>
      <c r="Z97" s="133"/>
    </row>
    <row r="98" spans="1:26" x14ac:dyDescent="0.25">
      <c r="A98" s="133"/>
      <c r="B98" s="133"/>
      <c r="C98" s="133"/>
      <c r="D98" s="133"/>
      <c r="E98" s="133"/>
      <c r="F98" s="133"/>
      <c r="G98" s="133"/>
      <c r="H98" s="133"/>
      <c r="I98" s="133"/>
      <c r="J98" s="133"/>
      <c r="K98" s="133"/>
      <c r="L98" s="133"/>
      <c r="M98" s="133"/>
      <c r="N98" s="133"/>
      <c r="O98" s="133"/>
      <c r="P98" s="133"/>
      <c r="Q98" s="133"/>
      <c r="R98" s="133"/>
      <c r="S98" s="133"/>
      <c r="T98" s="133"/>
      <c r="U98" s="133"/>
      <c r="V98" s="133"/>
      <c r="W98" s="133"/>
      <c r="X98" s="133"/>
      <c r="Y98" s="133"/>
      <c r="Z98" s="133"/>
    </row>
    <row r="99" spans="1:26" x14ac:dyDescent="0.25">
      <c r="A99" s="133"/>
      <c r="B99" s="133"/>
      <c r="C99" s="133"/>
      <c r="D99" s="133"/>
      <c r="E99" s="133"/>
      <c r="F99" s="133"/>
      <c r="G99" s="133"/>
      <c r="H99" s="133"/>
      <c r="I99" s="133"/>
      <c r="J99" s="133"/>
      <c r="K99" s="133"/>
      <c r="L99" s="133"/>
      <c r="M99" s="133"/>
      <c r="N99" s="133"/>
      <c r="O99" s="133"/>
      <c r="P99" s="133"/>
      <c r="Q99" s="133"/>
      <c r="R99" s="133"/>
      <c r="S99" s="133"/>
      <c r="T99" s="133"/>
      <c r="U99" s="133"/>
      <c r="V99" s="133"/>
      <c r="W99" s="133"/>
      <c r="X99" s="133"/>
      <c r="Y99" s="133"/>
      <c r="Z99" s="133"/>
    </row>
    <row r="100" spans="1:26" x14ac:dyDescent="0.25">
      <c r="A100" s="133"/>
      <c r="B100" s="133"/>
      <c r="C100" s="133"/>
      <c r="D100" s="133"/>
      <c r="E100" s="133"/>
      <c r="F100" s="133"/>
      <c r="G100" s="133"/>
      <c r="H100" s="133"/>
      <c r="I100" s="133"/>
      <c r="J100" s="133"/>
      <c r="K100" s="133"/>
      <c r="L100" s="133"/>
      <c r="M100" s="133"/>
      <c r="N100" s="133"/>
      <c r="O100" s="133"/>
      <c r="P100" s="133"/>
      <c r="Q100" s="133"/>
      <c r="R100" s="133"/>
      <c r="S100" s="133"/>
      <c r="T100" s="133"/>
      <c r="U100" s="133"/>
      <c r="V100" s="133"/>
      <c r="W100" s="133"/>
      <c r="X100" s="133"/>
      <c r="Y100" s="133"/>
      <c r="Z100" s="133"/>
    </row>
    <row r="101" spans="1:26" x14ac:dyDescent="0.25">
      <c r="A101" s="133"/>
      <c r="B101" s="133"/>
      <c r="C101" s="133"/>
      <c r="D101" s="133"/>
      <c r="E101" s="133"/>
      <c r="F101" s="133"/>
      <c r="G101" s="133"/>
      <c r="H101" s="133"/>
      <c r="I101" s="133"/>
      <c r="J101" s="133"/>
      <c r="K101" s="133"/>
      <c r="L101" s="133"/>
      <c r="M101" s="133"/>
      <c r="N101" s="133"/>
      <c r="O101" s="133"/>
      <c r="P101" s="133"/>
      <c r="Q101" s="133"/>
      <c r="R101" s="133"/>
      <c r="S101" s="133"/>
      <c r="T101" s="133"/>
      <c r="U101" s="133"/>
      <c r="V101" s="133"/>
      <c r="W101" s="133"/>
      <c r="X101" s="133"/>
      <c r="Y101" s="133"/>
      <c r="Z101" s="133"/>
    </row>
    <row r="102" spans="1:26" x14ac:dyDescent="0.25">
      <c r="A102" s="133"/>
      <c r="B102" s="133"/>
      <c r="C102" s="133"/>
      <c r="D102" s="133"/>
      <c r="E102" s="133"/>
      <c r="F102" s="133"/>
      <c r="G102" s="133"/>
      <c r="H102" s="133"/>
      <c r="I102" s="133"/>
      <c r="J102" s="133"/>
      <c r="K102" s="133"/>
      <c r="L102" s="133"/>
      <c r="M102" s="133"/>
      <c r="N102" s="133"/>
      <c r="O102" s="133"/>
      <c r="P102" s="133"/>
      <c r="Q102" s="133"/>
      <c r="R102" s="133"/>
      <c r="S102" s="133"/>
      <c r="T102" s="133"/>
      <c r="U102" s="133"/>
      <c r="V102" s="133"/>
      <c r="W102" s="133"/>
      <c r="X102" s="133"/>
      <c r="Y102" s="133"/>
      <c r="Z102" s="133"/>
    </row>
    <row r="103" spans="1:26" x14ac:dyDescent="0.25">
      <c r="A103" s="133"/>
      <c r="B103" s="133"/>
      <c r="C103" s="133"/>
      <c r="D103" s="133"/>
      <c r="E103" s="133"/>
      <c r="F103" s="133"/>
      <c r="G103" s="133"/>
      <c r="H103" s="133"/>
      <c r="I103" s="133"/>
      <c r="J103" s="133"/>
      <c r="K103" s="133"/>
      <c r="L103" s="133"/>
      <c r="M103" s="133"/>
      <c r="N103" s="133"/>
      <c r="O103" s="133"/>
      <c r="P103" s="133"/>
      <c r="Q103" s="133"/>
      <c r="R103" s="133"/>
      <c r="S103" s="133"/>
      <c r="T103" s="133"/>
      <c r="U103" s="133"/>
      <c r="V103" s="133"/>
      <c r="W103" s="133"/>
      <c r="X103" s="133"/>
      <c r="Y103" s="133"/>
      <c r="Z103" s="133"/>
    </row>
    <row r="104" spans="1:26" x14ac:dyDescent="0.25">
      <c r="A104" s="133"/>
      <c r="B104" s="133"/>
      <c r="C104" s="133"/>
      <c r="D104" s="133"/>
      <c r="E104" s="133"/>
      <c r="F104" s="133"/>
      <c r="G104" s="133"/>
      <c r="H104" s="133"/>
      <c r="I104" s="133"/>
      <c r="J104" s="133"/>
      <c r="K104" s="133"/>
      <c r="L104" s="133"/>
      <c r="M104" s="133"/>
      <c r="N104" s="133"/>
      <c r="O104" s="133"/>
      <c r="P104" s="133"/>
      <c r="Q104" s="133"/>
      <c r="R104" s="133"/>
      <c r="S104" s="133"/>
      <c r="T104" s="133"/>
      <c r="U104" s="133"/>
      <c r="V104" s="133"/>
      <c r="W104" s="133"/>
      <c r="X104" s="133"/>
      <c r="Y104" s="133"/>
      <c r="Z104" s="133"/>
    </row>
    <row r="105" spans="1:26" x14ac:dyDescent="0.25">
      <c r="A105" s="133"/>
      <c r="B105" s="133"/>
      <c r="C105" s="133"/>
      <c r="D105" s="133"/>
      <c r="E105" s="133"/>
      <c r="F105" s="133"/>
      <c r="G105" s="133"/>
      <c r="H105" s="133"/>
      <c r="I105" s="133"/>
      <c r="J105" s="133"/>
      <c r="K105" s="133"/>
      <c r="L105" s="133"/>
      <c r="M105" s="133"/>
      <c r="N105" s="133"/>
      <c r="O105" s="133"/>
      <c r="P105" s="133"/>
      <c r="Q105" s="133"/>
      <c r="R105" s="133"/>
      <c r="S105" s="133"/>
      <c r="T105" s="133"/>
      <c r="U105" s="133"/>
      <c r="V105" s="133"/>
      <c r="W105" s="133"/>
      <c r="X105" s="133"/>
      <c r="Y105" s="133"/>
      <c r="Z105" s="133"/>
    </row>
    <row r="106" spans="1:26" x14ac:dyDescent="0.25">
      <c r="A106" s="133"/>
      <c r="B106" s="133"/>
      <c r="C106" s="133"/>
      <c r="D106" s="133"/>
      <c r="E106" s="133"/>
      <c r="F106" s="133"/>
      <c r="G106" s="133"/>
      <c r="H106" s="133"/>
      <c r="I106" s="133"/>
      <c r="J106" s="133"/>
      <c r="K106" s="133"/>
      <c r="L106" s="133"/>
      <c r="M106" s="133"/>
      <c r="N106" s="133"/>
      <c r="O106" s="133"/>
      <c r="P106" s="133"/>
      <c r="Q106" s="133"/>
      <c r="R106" s="133"/>
      <c r="S106" s="133"/>
      <c r="T106" s="133"/>
      <c r="U106" s="133"/>
      <c r="V106" s="133"/>
      <c r="W106" s="133"/>
      <c r="X106" s="133"/>
      <c r="Y106" s="133"/>
      <c r="Z106" s="133"/>
    </row>
    <row r="107" spans="1:26" x14ac:dyDescent="0.25">
      <c r="A107" s="133"/>
      <c r="B107" s="133"/>
      <c r="C107" s="133"/>
      <c r="D107" s="133"/>
      <c r="E107" s="133"/>
      <c r="F107" s="133"/>
      <c r="G107" s="133"/>
      <c r="H107" s="133"/>
      <c r="I107" s="133"/>
      <c r="J107" s="133"/>
      <c r="K107" s="133"/>
      <c r="L107" s="133"/>
      <c r="M107" s="133"/>
      <c r="N107" s="133"/>
      <c r="O107" s="133"/>
      <c r="P107" s="133"/>
      <c r="Q107" s="133"/>
      <c r="R107" s="133"/>
      <c r="S107" s="133"/>
      <c r="T107" s="133"/>
      <c r="U107" s="133"/>
      <c r="V107" s="133"/>
      <c r="W107" s="133"/>
      <c r="X107" s="133"/>
      <c r="Y107" s="133"/>
      <c r="Z107" s="133"/>
    </row>
    <row r="108" spans="1:26" x14ac:dyDescent="0.25">
      <c r="A108" s="133"/>
      <c r="B108" s="133"/>
      <c r="C108" s="133"/>
      <c r="D108" s="133"/>
      <c r="E108" s="133"/>
      <c r="F108" s="133"/>
      <c r="G108" s="133"/>
      <c r="H108" s="133"/>
      <c r="I108" s="133"/>
      <c r="J108" s="133"/>
      <c r="K108" s="133"/>
      <c r="L108" s="133"/>
      <c r="M108" s="133"/>
      <c r="N108" s="133"/>
      <c r="O108" s="133"/>
      <c r="P108" s="133"/>
      <c r="Q108" s="133"/>
      <c r="R108" s="133"/>
      <c r="S108" s="133"/>
      <c r="T108" s="133"/>
      <c r="U108" s="133"/>
      <c r="V108" s="133"/>
      <c r="W108" s="133"/>
      <c r="X108" s="133"/>
      <c r="Y108" s="133"/>
      <c r="Z108" s="133"/>
    </row>
    <row r="109" spans="1:26" x14ac:dyDescent="0.25">
      <c r="A109" s="133"/>
      <c r="B109" s="133"/>
      <c r="C109" s="133"/>
      <c r="D109" s="133"/>
      <c r="E109" s="133"/>
      <c r="F109" s="133"/>
      <c r="G109" s="133"/>
      <c r="H109" s="133"/>
      <c r="I109" s="133"/>
      <c r="J109" s="133"/>
      <c r="K109" s="133"/>
      <c r="L109" s="133"/>
      <c r="M109" s="133"/>
      <c r="N109" s="133"/>
      <c r="O109" s="133"/>
      <c r="P109" s="133"/>
      <c r="Q109" s="133"/>
      <c r="R109" s="133"/>
      <c r="S109" s="133"/>
      <c r="T109" s="133"/>
      <c r="U109" s="133"/>
      <c r="V109" s="133"/>
      <c r="W109" s="133"/>
      <c r="X109" s="133"/>
      <c r="Y109" s="133"/>
      <c r="Z109" s="133"/>
    </row>
    <row r="110" spans="1:26" x14ac:dyDescent="0.25">
      <c r="A110" s="133"/>
      <c r="B110" s="133"/>
      <c r="C110" s="133"/>
      <c r="D110" s="133"/>
      <c r="E110" s="133"/>
      <c r="F110" s="133"/>
      <c r="G110" s="133"/>
      <c r="H110" s="133"/>
      <c r="I110" s="133"/>
      <c r="J110" s="133"/>
      <c r="K110" s="133"/>
      <c r="L110" s="133"/>
      <c r="M110" s="133"/>
      <c r="N110" s="133"/>
      <c r="O110" s="133"/>
      <c r="P110" s="133"/>
      <c r="Q110" s="133"/>
      <c r="R110" s="133"/>
      <c r="S110" s="133"/>
      <c r="T110" s="133"/>
      <c r="U110" s="133"/>
      <c r="V110" s="133"/>
      <c r="W110" s="133"/>
      <c r="X110" s="133"/>
      <c r="Y110" s="133"/>
      <c r="Z110" s="133"/>
    </row>
    <row r="111" spans="1:26" x14ac:dyDescent="0.25">
      <c r="A111" s="133"/>
      <c r="B111" s="133"/>
      <c r="C111" s="133"/>
      <c r="D111" s="133"/>
      <c r="E111" s="133"/>
      <c r="F111" s="133"/>
      <c r="G111" s="133"/>
      <c r="H111" s="133"/>
      <c r="I111" s="133"/>
      <c r="J111" s="133"/>
      <c r="K111" s="133"/>
      <c r="L111" s="133"/>
      <c r="M111" s="133"/>
      <c r="N111" s="133"/>
      <c r="O111" s="133"/>
      <c r="P111" s="133"/>
      <c r="Q111" s="133"/>
      <c r="R111" s="133"/>
      <c r="S111" s="133"/>
      <c r="T111" s="133"/>
      <c r="U111" s="133"/>
      <c r="V111" s="133"/>
      <c r="W111" s="133"/>
      <c r="X111" s="133"/>
      <c r="Y111" s="133"/>
      <c r="Z111" s="133"/>
    </row>
    <row r="112" spans="1:26" x14ac:dyDescent="0.25">
      <c r="A112" s="133"/>
      <c r="B112" s="133"/>
      <c r="C112" s="133"/>
      <c r="D112" s="133"/>
      <c r="E112" s="133"/>
      <c r="F112" s="133"/>
      <c r="G112" s="133"/>
      <c r="H112" s="133"/>
      <c r="I112" s="133"/>
      <c r="J112" s="133"/>
      <c r="K112" s="133"/>
      <c r="L112" s="133"/>
      <c r="M112" s="133"/>
      <c r="N112" s="133"/>
      <c r="O112" s="133"/>
      <c r="P112" s="133"/>
      <c r="Q112" s="133"/>
      <c r="R112" s="133"/>
      <c r="S112" s="133"/>
      <c r="T112" s="133"/>
      <c r="U112" s="133"/>
      <c r="V112" s="133"/>
      <c r="W112" s="133"/>
      <c r="X112" s="133"/>
      <c r="Y112" s="133"/>
      <c r="Z112" s="133"/>
    </row>
    <row r="113" spans="1:26" x14ac:dyDescent="0.25">
      <c r="A113" s="133"/>
      <c r="B113" s="133"/>
      <c r="C113" s="133"/>
      <c r="D113" s="133"/>
      <c r="E113" s="133"/>
      <c r="F113" s="133"/>
      <c r="G113" s="133"/>
      <c r="H113" s="133"/>
      <c r="I113" s="133"/>
      <c r="J113" s="133"/>
      <c r="K113" s="133"/>
      <c r="L113" s="133"/>
      <c r="M113" s="133"/>
      <c r="N113" s="133"/>
      <c r="O113" s="133"/>
      <c r="P113" s="133"/>
      <c r="Q113" s="133"/>
      <c r="R113" s="133"/>
      <c r="S113" s="133"/>
      <c r="T113" s="133"/>
      <c r="U113" s="133"/>
      <c r="V113" s="133"/>
      <c r="W113" s="133"/>
      <c r="X113" s="133"/>
      <c r="Y113" s="133"/>
      <c r="Z113" s="133"/>
    </row>
    <row r="114" spans="1:26" x14ac:dyDescent="0.25">
      <c r="A114" s="133"/>
      <c r="B114" s="133"/>
      <c r="C114" s="133"/>
      <c r="D114" s="133"/>
      <c r="E114" s="133"/>
      <c r="F114" s="133"/>
      <c r="G114" s="133"/>
      <c r="H114" s="133"/>
      <c r="I114" s="133"/>
      <c r="J114" s="133"/>
      <c r="K114" s="133"/>
      <c r="L114" s="133"/>
      <c r="M114" s="133"/>
      <c r="N114" s="133"/>
      <c r="O114" s="133"/>
      <c r="P114" s="133"/>
      <c r="Q114" s="133"/>
      <c r="R114" s="133"/>
      <c r="S114" s="133"/>
      <c r="T114" s="133"/>
      <c r="U114" s="133"/>
      <c r="V114" s="133"/>
      <c r="W114" s="133"/>
      <c r="X114" s="133"/>
      <c r="Y114" s="133"/>
      <c r="Z114" s="133"/>
    </row>
    <row r="115" spans="1:26" x14ac:dyDescent="0.25">
      <c r="A115" s="133"/>
      <c r="B115" s="133"/>
      <c r="C115" s="133"/>
      <c r="D115" s="133"/>
      <c r="E115" s="133"/>
      <c r="F115" s="133"/>
      <c r="G115" s="133"/>
      <c r="H115" s="133"/>
      <c r="I115" s="133"/>
      <c r="J115" s="133"/>
      <c r="K115" s="133"/>
      <c r="L115" s="133"/>
      <c r="M115" s="133"/>
      <c r="N115" s="133"/>
      <c r="O115" s="133"/>
      <c r="P115" s="133"/>
      <c r="Q115" s="133"/>
      <c r="R115" s="133"/>
      <c r="S115" s="133"/>
      <c r="T115" s="133"/>
      <c r="U115" s="133"/>
      <c r="V115" s="133"/>
      <c r="W115" s="133"/>
      <c r="X115" s="133"/>
      <c r="Y115" s="133"/>
      <c r="Z115" s="133"/>
    </row>
    <row r="116" spans="1:26" x14ac:dyDescent="0.25">
      <c r="A116" s="133"/>
      <c r="B116" s="133"/>
      <c r="C116" s="133"/>
      <c r="D116" s="133"/>
      <c r="E116" s="133"/>
      <c r="F116" s="133"/>
      <c r="G116" s="133"/>
      <c r="H116" s="133"/>
      <c r="I116" s="133"/>
      <c r="J116" s="133"/>
      <c r="K116" s="133"/>
      <c r="L116" s="133"/>
      <c r="M116" s="133"/>
      <c r="N116" s="133"/>
      <c r="O116" s="133"/>
      <c r="P116" s="133"/>
      <c r="Q116" s="133"/>
      <c r="R116" s="133"/>
      <c r="S116" s="133"/>
      <c r="T116" s="133"/>
      <c r="U116" s="133"/>
      <c r="V116" s="133"/>
      <c r="W116" s="133"/>
      <c r="X116" s="133"/>
      <c r="Y116" s="133"/>
      <c r="Z116" s="133"/>
    </row>
    <row r="117" spans="1:26" x14ac:dyDescent="0.25">
      <c r="A117" s="133"/>
      <c r="B117" s="133"/>
      <c r="C117" s="133"/>
      <c r="D117" s="133"/>
      <c r="E117" s="133"/>
      <c r="F117" s="133"/>
      <c r="G117" s="133"/>
      <c r="H117" s="133"/>
      <c r="I117" s="133"/>
      <c r="J117" s="133"/>
      <c r="K117" s="133"/>
      <c r="L117" s="133"/>
      <c r="M117" s="133"/>
      <c r="N117" s="133"/>
      <c r="O117" s="133"/>
      <c r="P117" s="133"/>
      <c r="Q117" s="133"/>
      <c r="R117" s="133"/>
      <c r="S117" s="133"/>
      <c r="T117" s="133"/>
      <c r="U117" s="133"/>
      <c r="V117" s="133"/>
      <c r="W117" s="133"/>
      <c r="X117" s="133"/>
      <c r="Y117" s="133"/>
      <c r="Z117" s="133"/>
    </row>
    <row r="118" spans="1:26" x14ac:dyDescent="0.25">
      <c r="A118" s="133"/>
      <c r="B118" s="133"/>
      <c r="C118" s="133"/>
      <c r="D118" s="133"/>
      <c r="E118" s="133"/>
      <c r="F118" s="133"/>
      <c r="G118" s="133"/>
      <c r="H118" s="133"/>
      <c r="I118" s="133"/>
      <c r="J118" s="133"/>
      <c r="K118" s="133"/>
      <c r="L118" s="133"/>
      <c r="M118" s="133"/>
      <c r="N118" s="133"/>
      <c r="O118" s="133"/>
      <c r="P118" s="133"/>
      <c r="Q118" s="133"/>
      <c r="R118" s="133"/>
      <c r="S118" s="133"/>
      <c r="T118" s="133"/>
      <c r="U118" s="133"/>
      <c r="V118" s="133"/>
      <c r="W118" s="133"/>
      <c r="X118" s="133"/>
      <c r="Y118" s="133"/>
      <c r="Z118" s="133"/>
    </row>
    <row r="119" spans="1:26" x14ac:dyDescent="0.25">
      <c r="A119" s="133"/>
      <c r="B119" s="133"/>
      <c r="C119" s="133"/>
      <c r="D119" s="133"/>
      <c r="E119" s="133"/>
      <c r="F119" s="133"/>
      <c r="G119" s="133"/>
      <c r="H119" s="133"/>
      <c r="I119" s="133"/>
      <c r="J119" s="133"/>
      <c r="K119" s="133"/>
      <c r="L119" s="133"/>
      <c r="M119" s="133"/>
      <c r="N119" s="133"/>
      <c r="O119" s="133"/>
      <c r="P119" s="133"/>
      <c r="Q119" s="133"/>
      <c r="R119" s="133"/>
      <c r="S119" s="133"/>
      <c r="T119" s="133"/>
      <c r="U119" s="133"/>
      <c r="V119" s="133"/>
      <c r="W119" s="133"/>
      <c r="X119" s="133"/>
      <c r="Y119" s="133"/>
      <c r="Z119" s="133"/>
    </row>
    <row r="120" spans="1:26" x14ac:dyDescent="0.25">
      <c r="A120" s="133"/>
      <c r="B120" s="133"/>
      <c r="C120" s="133"/>
      <c r="D120" s="133"/>
      <c r="E120" s="133"/>
      <c r="F120" s="133"/>
      <c r="G120" s="133"/>
      <c r="H120" s="133"/>
      <c r="I120" s="133"/>
      <c r="J120" s="133"/>
      <c r="K120" s="133"/>
      <c r="L120" s="133"/>
      <c r="M120" s="133"/>
      <c r="N120" s="133"/>
      <c r="O120" s="133"/>
      <c r="P120" s="133"/>
      <c r="Q120" s="133"/>
      <c r="R120" s="133"/>
      <c r="S120" s="133"/>
      <c r="T120" s="133"/>
      <c r="U120" s="133"/>
      <c r="V120" s="133"/>
      <c r="W120" s="133"/>
      <c r="X120" s="133"/>
      <c r="Y120" s="133"/>
      <c r="Z120" s="133"/>
    </row>
    <row r="121" spans="1:26" x14ac:dyDescent="0.25">
      <c r="A121" s="133"/>
      <c r="B121" s="133"/>
      <c r="C121" s="133"/>
      <c r="D121" s="133"/>
      <c r="E121" s="133"/>
      <c r="F121" s="133"/>
      <c r="G121" s="133"/>
      <c r="H121" s="133"/>
      <c r="I121" s="133"/>
      <c r="J121" s="133"/>
      <c r="K121" s="133"/>
      <c r="L121" s="133"/>
      <c r="M121" s="133"/>
      <c r="N121" s="133"/>
      <c r="O121" s="133"/>
      <c r="P121" s="133"/>
      <c r="Q121" s="133"/>
      <c r="R121" s="133"/>
      <c r="S121" s="133"/>
      <c r="T121" s="133"/>
      <c r="U121" s="133"/>
      <c r="V121" s="133"/>
      <c r="W121" s="133"/>
      <c r="X121" s="133"/>
      <c r="Y121" s="133"/>
      <c r="Z121" s="133"/>
    </row>
    <row r="122" spans="1:26" x14ac:dyDescent="0.25">
      <c r="A122" s="133"/>
      <c r="B122" s="133"/>
      <c r="C122" s="133"/>
      <c r="D122" s="133"/>
      <c r="E122" s="133"/>
      <c r="F122" s="133"/>
      <c r="G122" s="133"/>
      <c r="H122" s="133"/>
      <c r="I122" s="133"/>
      <c r="J122" s="133"/>
      <c r="K122" s="133"/>
      <c r="L122" s="133"/>
      <c r="M122" s="133"/>
      <c r="N122" s="133"/>
      <c r="O122" s="133"/>
      <c r="P122" s="133"/>
      <c r="Q122" s="133"/>
      <c r="R122" s="133"/>
      <c r="S122" s="133"/>
      <c r="T122" s="133"/>
      <c r="U122" s="133"/>
      <c r="V122" s="133"/>
      <c r="W122" s="133"/>
      <c r="X122" s="133"/>
      <c r="Y122" s="133"/>
      <c r="Z122" s="133"/>
    </row>
    <row r="123" spans="1:26" x14ac:dyDescent="0.25">
      <c r="A123" s="133"/>
      <c r="B123" s="133"/>
      <c r="C123" s="133"/>
      <c r="D123" s="133"/>
      <c r="E123" s="133"/>
      <c r="F123" s="133"/>
      <c r="G123" s="133"/>
      <c r="H123" s="133"/>
      <c r="I123" s="133"/>
      <c r="J123" s="133"/>
      <c r="K123" s="133"/>
      <c r="L123" s="133"/>
      <c r="M123" s="133"/>
      <c r="N123" s="133"/>
      <c r="O123" s="133"/>
      <c r="P123" s="133"/>
      <c r="Q123" s="133"/>
      <c r="R123" s="133"/>
      <c r="S123" s="133"/>
      <c r="T123" s="133"/>
      <c r="U123" s="133"/>
      <c r="V123" s="133"/>
      <c r="W123" s="133"/>
      <c r="X123" s="133"/>
      <c r="Y123" s="133"/>
      <c r="Z123" s="133"/>
    </row>
    <row r="124" spans="1:26" x14ac:dyDescent="0.25">
      <c r="A124" s="133"/>
      <c r="B124" s="133"/>
      <c r="C124" s="133"/>
      <c r="D124" s="133"/>
      <c r="E124" s="133"/>
      <c r="F124" s="133"/>
      <c r="G124" s="133"/>
      <c r="H124" s="133"/>
      <c r="I124" s="133"/>
      <c r="J124" s="133"/>
      <c r="K124" s="133"/>
      <c r="L124" s="133"/>
      <c r="M124" s="133"/>
      <c r="N124" s="133"/>
      <c r="O124" s="133"/>
      <c r="P124" s="133"/>
      <c r="Q124" s="133"/>
      <c r="R124" s="133"/>
      <c r="S124" s="133"/>
      <c r="T124" s="133"/>
      <c r="U124" s="133"/>
      <c r="V124" s="133"/>
      <c r="W124" s="133"/>
      <c r="X124" s="133"/>
      <c r="Y124" s="133"/>
      <c r="Z124" s="133"/>
    </row>
    <row r="125" spans="1:26" x14ac:dyDescent="0.25">
      <c r="A125" s="133"/>
      <c r="B125" s="133"/>
      <c r="C125" s="133"/>
      <c r="D125" s="133"/>
      <c r="E125" s="133"/>
      <c r="F125" s="133"/>
      <c r="G125" s="133"/>
      <c r="H125" s="133"/>
      <c r="I125" s="133"/>
      <c r="J125" s="133"/>
      <c r="K125" s="133"/>
      <c r="L125" s="133"/>
      <c r="M125" s="133"/>
      <c r="N125" s="133"/>
      <c r="O125" s="133"/>
      <c r="P125" s="133"/>
      <c r="Q125" s="133"/>
      <c r="R125" s="133"/>
      <c r="S125" s="133"/>
      <c r="T125" s="133"/>
      <c r="U125" s="133"/>
      <c r="V125" s="133"/>
      <c r="W125" s="133"/>
      <c r="X125" s="133"/>
      <c r="Y125" s="133"/>
      <c r="Z125" s="133"/>
    </row>
    <row r="126" spans="1:26" x14ac:dyDescent="0.25">
      <c r="A126" s="133"/>
      <c r="B126" s="133"/>
      <c r="C126" s="133"/>
      <c r="D126" s="133"/>
      <c r="E126" s="133"/>
      <c r="F126" s="133"/>
      <c r="G126" s="133"/>
      <c r="H126" s="133"/>
      <c r="I126" s="133"/>
      <c r="J126" s="133"/>
      <c r="K126" s="133"/>
      <c r="L126" s="133"/>
      <c r="M126" s="133"/>
      <c r="N126" s="133"/>
      <c r="O126" s="133"/>
      <c r="P126" s="133"/>
      <c r="Q126" s="133"/>
      <c r="R126" s="133"/>
      <c r="S126" s="133"/>
      <c r="T126" s="133"/>
      <c r="U126" s="133"/>
      <c r="V126" s="133"/>
      <c r="W126" s="133"/>
      <c r="X126" s="133"/>
      <c r="Y126" s="133"/>
      <c r="Z126" s="133"/>
    </row>
    <row r="127" spans="1:26" x14ac:dyDescent="0.25">
      <c r="A127" s="133"/>
      <c r="B127" s="133"/>
      <c r="C127" s="133"/>
      <c r="D127" s="133"/>
      <c r="E127" s="133"/>
      <c r="F127" s="133"/>
      <c r="G127" s="133"/>
      <c r="H127" s="133"/>
      <c r="I127" s="133"/>
      <c r="J127" s="133"/>
      <c r="K127" s="133"/>
      <c r="L127" s="133"/>
      <c r="M127" s="133"/>
      <c r="N127" s="133"/>
      <c r="O127" s="133"/>
      <c r="P127" s="133"/>
      <c r="Q127" s="133"/>
      <c r="R127" s="133"/>
      <c r="S127" s="133"/>
      <c r="T127" s="133"/>
      <c r="U127" s="133"/>
      <c r="V127" s="133"/>
      <c r="W127" s="133"/>
      <c r="X127" s="133"/>
      <c r="Y127" s="133"/>
      <c r="Z127" s="133"/>
    </row>
    <row r="128" spans="1:26" x14ac:dyDescent="0.25">
      <c r="A128" s="133"/>
      <c r="B128" s="133"/>
      <c r="C128" s="133"/>
      <c r="D128" s="133"/>
      <c r="E128" s="133"/>
      <c r="F128" s="133"/>
      <c r="G128" s="133"/>
      <c r="H128" s="133"/>
      <c r="I128" s="133"/>
      <c r="J128" s="133"/>
      <c r="K128" s="133"/>
      <c r="L128" s="133"/>
      <c r="M128" s="133"/>
      <c r="N128" s="133"/>
      <c r="O128" s="133"/>
      <c r="P128" s="133"/>
      <c r="Q128" s="133"/>
      <c r="R128" s="133"/>
      <c r="S128" s="133"/>
      <c r="T128" s="133"/>
      <c r="U128" s="133"/>
      <c r="V128" s="133"/>
      <c r="W128" s="133"/>
      <c r="X128" s="133"/>
      <c r="Y128" s="133"/>
      <c r="Z128" s="133"/>
    </row>
    <row r="129" spans="1:26" x14ac:dyDescent="0.25">
      <c r="A129" s="133"/>
      <c r="B129" s="133"/>
      <c r="C129" s="133"/>
      <c r="D129" s="133"/>
      <c r="E129" s="133"/>
      <c r="F129" s="133"/>
      <c r="G129" s="133"/>
      <c r="H129" s="133"/>
      <c r="I129" s="133"/>
      <c r="J129" s="133"/>
      <c r="K129" s="133"/>
      <c r="L129" s="133"/>
      <c r="M129" s="133"/>
      <c r="N129" s="133"/>
      <c r="O129" s="133"/>
      <c r="P129" s="133"/>
      <c r="Q129" s="133"/>
      <c r="R129" s="133"/>
      <c r="S129" s="133"/>
      <c r="T129" s="133"/>
      <c r="U129" s="133"/>
      <c r="V129" s="133"/>
      <c r="W129" s="133"/>
      <c r="X129" s="133"/>
      <c r="Y129" s="133"/>
      <c r="Z129" s="133"/>
    </row>
    <row r="130" spans="1:26" x14ac:dyDescent="0.25">
      <c r="A130" s="133"/>
      <c r="B130" s="133"/>
      <c r="C130" s="133"/>
      <c r="D130" s="133"/>
      <c r="E130" s="133"/>
      <c r="F130" s="133"/>
      <c r="G130" s="133"/>
      <c r="H130" s="133"/>
      <c r="I130" s="133"/>
      <c r="J130" s="133"/>
      <c r="K130" s="133"/>
      <c r="L130" s="133"/>
      <c r="M130" s="133"/>
      <c r="N130" s="133"/>
      <c r="O130" s="133"/>
      <c r="P130" s="133"/>
      <c r="Q130" s="133"/>
      <c r="R130" s="133"/>
      <c r="S130" s="133"/>
      <c r="T130" s="133"/>
      <c r="U130" s="133"/>
      <c r="V130" s="133"/>
      <c r="W130" s="133"/>
      <c r="X130" s="133"/>
      <c r="Y130" s="133"/>
      <c r="Z130" s="133"/>
    </row>
    <row r="131" spans="1:26" x14ac:dyDescent="0.25">
      <c r="A131" s="133"/>
      <c r="B131" s="133"/>
      <c r="C131" s="133"/>
      <c r="D131" s="133"/>
      <c r="E131" s="133"/>
      <c r="F131" s="133"/>
      <c r="G131" s="133"/>
      <c r="H131" s="133"/>
      <c r="I131" s="133"/>
      <c r="J131" s="133"/>
      <c r="K131" s="133"/>
      <c r="L131" s="133"/>
      <c r="M131" s="133"/>
      <c r="N131" s="133"/>
      <c r="O131" s="133"/>
      <c r="P131" s="133"/>
      <c r="Q131" s="133"/>
      <c r="R131" s="133"/>
      <c r="S131" s="133"/>
      <c r="T131" s="133"/>
      <c r="U131" s="133"/>
      <c r="V131" s="133"/>
      <c r="W131" s="133"/>
      <c r="X131" s="133"/>
      <c r="Y131" s="133"/>
      <c r="Z131" s="133"/>
    </row>
    <row r="132" spans="1:26" x14ac:dyDescent="0.25">
      <c r="A132" s="133"/>
      <c r="B132" s="133"/>
      <c r="C132" s="133"/>
      <c r="D132" s="133"/>
      <c r="E132" s="133"/>
      <c r="F132" s="133"/>
      <c r="G132" s="133"/>
      <c r="H132" s="133"/>
      <c r="I132" s="133"/>
      <c r="J132" s="133"/>
      <c r="K132" s="133"/>
      <c r="L132" s="133"/>
      <c r="M132" s="133"/>
      <c r="N132" s="133"/>
      <c r="O132" s="133"/>
      <c r="P132" s="133"/>
      <c r="Q132" s="133"/>
      <c r="R132" s="133"/>
      <c r="S132" s="133"/>
      <c r="T132" s="133"/>
      <c r="U132" s="133"/>
      <c r="V132" s="133"/>
      <c r="W132" s="133"/>
      <c r="X132" s="133"/>
      <c r="Y132" s="133"/>
      <c r="Z132" s="133"/>
    </row>
    <row r="133" spans="1:26" x14ac:dyDescent="0.25">
      <c r="A133" s="133"/>
      <c r="B133" s="133"/>
      <c r="C133" s="133"/>
      <c r="D133" s="133"/>
      <c r="E133" s="133"/>
      <c r="F133" s="133"/>
      <c r="G133" s="133"/>
      <c r="H133" s="133"/>
      <c r="I133" s="133"/>
      <c r="J133" s="133"/>
      <c r="K133" s="133"/>
      <c r="L133" s="133"/>
      <c r="M133" s="133"/>
      <c r="N133" s="133"/>
      <c r="O133" s="133"/>
      <c r="P133" s="133"/>
      <c r="Q133" s="133"/>
      <c r="R133" s="133"/>
      <c r="S133" s="133"/>
      <c r="T133" s="133"/>
      <c r="U133" s="133"/>
      <c r="V133" s="133"/>
      <c r="W133" s="133"/>
      <c r="X133" s="133"/>
      <c r="Y133" s="133"/>
      <c r="Z133" s="133"/>
    </row>
    <row r="134" spans="1:26" x14ac:dyDescent="0.25">
      <c r="A134" s="133"/>
      <c r="B134" s="133"/>
      <c r="C134" s="133"/>
      <c r="D134" s="133"/>
      <c r="E134" s="133"/>
      <c r="F134" s="133"/>
      <c r="G134" s="133"/>
      <c r="H134" s="133"/>
      <c r="I134" s="133"/>
      <c r="J134" s="133"/>
      <c r="K134" s="133"/>
      <c r="L134" s="133"/>
      <c r="M134" s="133"/>
      <c r="N134" s="133"/>
      <c r="O134" s="133"/>
      <c r="P134" s="133"/>
      <c r="Q134" s="133"/>
      <c r="R134" s="133"/>
      <c r="S134" s="133"/>
      <c r="T134" s="133"/>
      <c r="U134" s="133"/>
      <c r="V134" s="133"/>
      <c r="W134" s="133"/>
      <c r="X134" s="133"/>
      <c r="Y134" s="133"/>
      <c r="Z134" s="133"/>
    </row>
    <row r="135" spans="1:26" x14ac:dyDescent="0.25">
      <c r="A135" s="133"/>
      <c r="B135" s="133"/>
      <c r="C135" s="133"/>
      <c r="D135" s="133"/>
      <c r="E135" s="133"/>
      <c r="F135" s="133"/>
      <c r="G135" s="133"/>
      <c r="H135" s="133"/>
      <c r="I135" s="133"/>
      <c r="J135" s="133"/>
      <c r="K135" s="133"/>
      <c r="L135" s="133"/>
      <c r="M135" s="133"/>
      <c r="N135" s="133"/>
      <c r="O135" s="133"/>
      <c r="P135" s="133"/>
      <c r="Q135" s="133"/>
      <c r="R135" s="133"/>
      <c r="S135" s="133"/>
      <c r="T135" s="133"/>
      <c r="U135" s="133"/>
      <c r="V135" s="133"/>
      <c r="W135" s="133"/>
      <c r="X135" s="133"/>
      <c r="Y135" s="133"/>
      <c r="Z135" s="133"/>
    </row>
    <row r="136" spans="1:26" x14ac:dyDescent="0.25">
      <c r="A136" s="133"/>
      <c r="B136" s="133"/>
      <c r="C136" s="133"/>
      <c r="D136" s="133"/>
      <c r="E136" s="133"/>
      <c r="F136" s="133"/>
      <c r="G136" s="133"/>
      <c r="H136" s="133"/>
      <c r="I136" s="133"/>
      <c r="J136" s="133"/>
      <c r="K136" s="133"/>
      <c r="L136" s="133"/>
      <c r="M136" s="133"/>
      <c r="N136" s="133"/>
      <c r="O136" s="133"/>
      <c r="P136" s="133"/>
      <c r="Q136" s="133"/>
      <c r="R136" s="133"/>
      <c r="S136" s="133"/>
      <c r="T136" s="133"/>
      <c r="U136" s="133"/>
      <c r="V136" s="133"/>
      <c r="W136" s="133"/>
      <c r="X136" s="133"/>
      <c r="Y136" s="133"/>
      <c r="Z136" s="133"/>
    </row>
    <row r="137" spans="1:26" x14ac:dyDescent="0.25">
      <c r="A137" s="133"/>
      <c r="B137" s="133"/>
      <c r="C137" s="133"/>
      <c r="D137" s="133"/>
      <c r="E137" s="133"/>
      <c r="F137" s="133"/>
      <c r="G137" s="133"/>
      <c r="H137" s="133"/>
      <c r="I137" s="133"/>
      <c r="J137" s="133"/>
      <c r="K137" s="133"/>
      <c r="L137" s="133"/>
      <c r="M137" s="133"/>
      <c r="N137" s="133"/>
      <c r="O137" s="133"/>
      <c r="P137" s="133"/>
      <c r="Q137" s="133"/>
      <c r="R137" s="133"/>
      <c r="S137" s="133"/>
      <c r="T137" s="133"/>
      <c r="U137" s="133"/>
      <c r="V137" s="133"/>
      <c r="W137" s="133"/>
      <c r="X137" s="133"/>
      <c r="Y137" s="133"/>
      <c r="Z137" s="133"/>
    </row>
    <row r="138" spans="1:26" x14ac:dyDescent="0.25">
      <c r="A138" s="133"/>
      <c r="B138" s="133"/>
      <c r="C138" s="133"/>
      <c r="D138" s="133"/>
      <c r="E138" s="133"/>
      <c r="F138" s="133"/>
      <c r="G138" s="133"/>
      <c r="H138" s="133"/>
      <c r="I138" s="133"/>
      <c r="J138" s="133"/>
      <c r="K138" s="133"/>
      <c r="L138" s="133"/>
      <c r="M138" s="133"/>
      <c r="N138" s="133"/>
      <c r="O138" s="133"/>
      <c r="P138" s="133"/>
      <c r="Q138" s="133"/>
      <c r="R138" s="133"/>
      <c r="S138" s="133"/>
      <c r="T138" s="133"/>
      <c r="U138" s="133"/>
      <c r="V138" s="133"/>
      <c r="W138" s="133"/>
      <c r="X138" s="133"/>
      <c r="Y138" s="133"/>
      <c r="Z138" s="133"/>
    </row>
    <row r="139" spans="1:26" x14ac:dyDescent="0.25">
      <c r="A139" s="133"/>
      <c r="B139" s="133"/>
      <c r="C139" s="133"/>
      <c r="D139" s="133"/>
      <c r="E139" s="133"/>
      <c r="F139" s="133"/>
      <c r="G139" s="133"/>
      <c r="H139" s="133"/>
      <c r="I139" s="133"/>
      <c r="J139" s="133"/>
      <c r="K139" s="133"/>
      <c r="L139" s="133"/>
      <c r="M139" s="133"/>
      <c r="N139" s="133"/>
      <c r="O139" s="133"/>
      <c r="P139" s="133"/>
      <c r="Q139" s="133"/>
      <c r="R139" s="133"/>
      <c r="S139" s="133"/>
      <c r="T139" s="133"/>
      <c r="U139" s="133"/>
      <c r="V139" s="133"/>
      <c r="W139" s="133"/>
      <c r="X139" s="133"/>
      <c r="Y139" s="133"/>
      <c r="Z139" s="133"/>
    </row>
    <row r="140" spans="1:26" x14ac:dyDescent="0.25">
      <c r="A140" s="133"/>
      <c r="B140" s="133"/>
      <c r="C140" s="133"/>
      <c r="D140" s="133"/>
      <c r="E140" s="133"/>
      <c r="F140" s="133"/>
      <c r="G140" s="133"/>
      <c r="H140" s="133"/>
      <c r="I140" s="133"/>
      <c r="J140" s="133"/>
      <c r="K140" s="133"/>
      <c r="L140" s="133"/>
      <c r="M140" s="133"/>
      <c r="N140" s="133"/>
      <c r="O140" s="133"/>
      <c r="P140" s="133"/>
      <c r="Q140" s="133"/>
      <c r="R140" s="133"/>
      <c r="S140" s="133"/>
      <c r="T140" s="133"/>
      <c r="U140" s="133"/>
      <c r="V140" s="133"/>
      <c r="W140" s="133"/>
      <c r="X140" s="133"/>
      <c r="Y140" s="133"/>
      <c r="Z140" s="133"/>
    </row>
    <row r="141" spans="1:26" x14ac:dyDescent="0.25">
      <c r="A141" s="133"/>
      <c r="B141" s="133"/>
      <c r="C141" s="133"/>
      <c r="D141" s="133"/>
      <c r="E141" s="133"/>
      <c r="F141" s="133"/>
      <c r="G141" s="133"/>
      <c r="H141" s="133"/>
      <c r="I141" s="133"/>
      <c r="J141" s="133"/>
      <c r="K141" s="133"/>
      <c r="L141" s="133"/>
      <c r="M141" s="133"/>
      <c r="N141" s="133"/>
      <c r="O141" s="133"/>
      <c r="P141" s="133"/>
      <c r="Q141" s="133"/>
      <c r="R141" s="133"/>
      <c r="S141" s="133"/>
      <c r="T141" s="133"/>
      <c r="U141" s="133"/>
      <c r="V141" s="133"/>
      <c r="W141" s="133"/>
      <c r="X141" s="133"/>
      <c r="Y141" s="133"/>
      <c r="Z141" s="133"/>
    </row>
    <row r="142" spans="1:26" x14ac:dyDescent="0.25">
      <c r="A142" s="133"/>
      <c r="B142" s="133"/>
      <c r="C142" s="133"/>
      <c r="D142" s="133"/>
      <c r="E142" s="133"/>
      <c r="F142" s="133"/>
      <c r="G142" s="133"/>
      <c r="H142" s="133"/>
      <c r="I142" s="133"/>
      <c r="J142" s="133"/>
      <c r="K142" s="133"/>
      <c r="L142" s="133"/>
      <c r="M142" s="133"/>
      <c r="N142" s="133"/>
      <c r="O142" s="133"/>
      <c r="P142" s="133"/>
      <c r="Q142" s="133"/>
      <c r="R142" s="133"/>
      <c r="S142" s="133"/>
      <c r="T142" s="133"/>
      <c r="U142" s="133"/>
      <c r="V142" s="133"/>
      <c r="W142" s="133"/>
      <c r="X142" s="133"/>
      <c r="Y142" s="133"/>
      <c r="Z142" s="133"/>
    </row>
    <row r="143" spans="1:26" x14ac:dyDescent="0.25">
      <c r="A143" s="133"/>
      <c r="B143" s="133"/>
      <c r="C143" s="133"/>
      <c r="D143" s="133"/>
      <c r="E143" s="133"/>
      <c r="F143" s="133"/>
      <c r="G143" s="133"/>
      <c r="H143" s="133"/>
      <c r="I143" s="133"/>
      <c r="J143" s="133"/>
      <c r="K143" s="133"/>
      <c r="L143" s="133"/>
      <c r="M143" s="133"/>
      <c r="N143" s="133"/>
      <c r="O143" s="133"/>
      <c r="P143" s="133"/>
      <c r="Q143" s="133"/>
      <c r="R143" s="133"/>
      <c r="S143" s="133"/>
      <c r="T143" s="133"/>
      <c r="U143" s="133"/>
      <c r="V143" s="133"/>
      <c r="W143" s="133"/>
      <c r="X143" s="133"/>
      <c r="Y143" s="133"/>
      <c r="Z143" s="133"/>
    </row>
    <row r="144" spans="1:26" x14ac:dyDescent="0.25">
      <c r="A144" s="133"/>
      <c r="B144" s="133"/>
      <c r="C144" s="133"/>
      <c r="D144" s="133"/>
      <c r="E144" s="133"/>
      <c r="F144" s="133"/>
      <c r="G144" s="133"/>
      <c r="H144" s="133"/>
      <c r="I144" s="133"/>
      <c r="J144" s="133"/>
      <c r="K144" s="133"/>
      <c r="L144" s="133"/>
      <c r="M144" s="133"/>
      <c r="N144" s="133"/>
      <c r="O144" s="133"/>
      <c r="P144" s="133"/>
      <c r="Q144" s="133"/>
      <c r="R144" s="133"/>
      <c r="S144" s="133"/>
      <c r="T144" s="133"/>
      <c r="U144" s="133"/>
      <c r="V144" s="133"/>
      <c r="W144" s="133"/>
      <c r="X144" s="133"/>
      <c r="Y144" s="133"/>
      <c r="Z144" s="133"/>
    </row>
    <row r="145" spans="1:26" x14ac:dyDescent="0.25">
      <c r="A145" s="133"/>
      <c r="B145" s="133"/>
      <c r="C145" s="133"/>
      <c r="D145" s="133"/>
      <c r="E145" s="133"/>
      <c r="F145" s="133"/>
      <c r="G145" s="133"/>
      <c r="H145" s="133"/>
      <c r="I145" s="133"/>
      <c r="J145" s="133"/>
      <c r="K145" s="133"/>
      <c r="L145" s="133"/>
      <c r="M145" s="133"/>
      <c r="N145" s="133"/>
      <c r="O145" s="133"/>
      <c r="P145" s="133"/>
      <c r="Q145" s="133"/>
      <c r="R145" s="133"/>
      <c r="S145" s="133"/>
      <c r="T145" s="133"/>
      <c r="U145" s="133"/>
      <c r="V145" s="133"/>
      <c r="W145" s="133"/>
      <c r="X145" s="133"/>
      <c r="Y145" s="133"/>
      <c r="Z145" s="133"/>
    </row>
    <row r="146" spans="1:26" x14ac:dyDescent="0.25">
      <c r="A146" s="133"/>
      <c r="B146" s="133"/>
      <c r="C146" s="133"/>
      <c r="D146" s="133"/>
      <c r="E146" s="133"/>
      <c r="F146" s="133"/>
      <c r="G146" s="133"/>
      <c r="H146" s="133"/>
      <c r="I146" s="133"/>
      <c r="J146" s="133"/>
      <c r="K146" s="133"/>
      <c r="L146" s="133"/>
      <c r="M146" s="133"/>
      <c r="N146" s="133"/>
      <c r="O146" s="133"/>
      <c r="P146" s="133"/>
      <c r="Q146" s="133"/>
      <c r="R146" s="133"/>
      <c r="S146" s="133"/>
      <c r="T146" s="133"/>
      <c r="U146" s="133"/>
      <c r="V146" s="133"/>
      <c r="W146" s="133"/>
      <c r="X146" s="133"/>
      <c r="Y146" s="133"/>
      <c r="Z146" s="133"/>
    </row>
    <row r="147" spans="1:26" x14ac:dyDescent="0.25">
      <c r="A147" s="133"/>
      <c r="B147" s="133"/>
      <c r="C147" s="133"/>
      <c r="D147" s="133"/>
      <c r="E147" s="133"/>
      <c r="F147" s="133"/>
      <c r="G147" s="133"/>
      <c r="H147" s="133"/>
      <c r="I147" s="133"/>
      <c r="J147" s="133"/>
      <c r="K147" s="133"/>
      <c r="L147" s="133"/>
      <c r="M147" s="133"/>
      <c r="N147" s="133"/>
      <c r="O147" s="133"/>
      <c r="P147" s="133"/>
      <c r="Q147" s="133"/>
      <c r="R147" s="133"/>
      <c r="S147" s="133"/>
      <c r="T147" s="133"/>
      <c r="U147" s="133"/>
      <c r="V147" s="133"/>
      <c r="W147" s="133"/>
      <c r="X147" s="133"/>
      <c r="Y147" s="133"/>
      <c r="Z147" s="133"/>
    </row>
    <row r="148" spans="1:26" x14ac:dyDescent="0.25">
      <c r="A148" s="133"/>
      <c r="B148" s="133"/>
      <c r="C148" s="133"/>
      <c r="D148" s="133"/>
      <c r="E148" s="133"/>
      <c r="F148" s="133"/>
      <c r="G148" s="133"/>
      <c r="H148" s="133"/>
      <c r="I148" s="133"/>
      <c r="J148" s="133"/>
      <c r="K148" s="133"/>
      <c r="L148" s="133"/>
      <c r="M148" s="133"/>
      <c r="N148" s="133"/>
      <c r="O148" s="133"/>
      <c r="P148" s="133"/>
      <c r="Q148" s="133"/>
      <c r="R148" s="133"/>
      <c r="S148" s="133"/>
      <c r="T148" s="133"/>
      <c r="U148" s="133"/>
      <c r="V148" s="133"/>
      <c r="W148" s="133"/>
      <c r="X148" s="133"/>
      <c r="Y148" s="133"/>
      <c r="Z148" s="133"/>
    </row>
    <row r="149" spans="1:26" x14ac:dyDescent="0.25">
      <c r="A149" s="133"/>
      <c r="B149" s="133"/>
      <c r="C149" s="133"/>
      <c r="D149" s="133"/>
      <c r="E149" s="133"/>
      <c r="F149" s="133"/>
      <c r="G149" s="133"/>
      <c r="H149" s="133"/>
      <c r="I149" s="133"/>
      <c r="J149" s="133"/>
      <c r="K149" s="133"/>
      <c r="L149" s="133"/>
      <c r="M149" s="133"/>
      <c r="N149" s="133"/>
      <c r="O149" s="133"/>
      <c r="P149" s="133"/>
      <c r="Q149" s="133"/>
      <c r="R149" s="133"/>
      <c r="S149" s="133"/>
      <c r="T149" s="133"/>
      <c r="U149" s="133"/>
      <c r="V149" s="133"/>
      <c r="W149" s="133"/>
      <c r="X149" s="133"/>
      <c r="Y149" s="133"/>
      <c r="Z149" s="133"/>
    </row>
    <row r="150" spans="1:26" x14ac:dyDescent="0.25">
      <c r="A150" s="133"/>
      <c r="B150" s="133"/>
      <c r="C150" s="133"/>
      <c r="D150" s="133"/>
      <c r="E150" s="133"/>
      <c r="F150" s="133"/>
      <c r="G150" s="133"/>
      <c r="H150" s="133"/>
      <c r="I150" s="133"/>
      <c r="J150" s="133"/>
      <c r="K150" s="133"/>
      <c r="L150" s="133"/>
      <c r="M150" s="133"/>
      <c r="N150" s="133"/>
      <c r="O150" s="133"/>
      <c r="P150" s="133"/>
      <c r="Q150" s="133"/>
      <c r="R150" s="133"/>
      <c r="S150" s="133"/>
      <c r="T150" s="133"/>
      <c r="U150" s="133"/>
      <c r="V150" s="133"/>
      <c r="W150" s="133"/>
      <c r="X150" s="133"/>
      <c r="Y150" s="133"/>
      <c r="Z150" s="133"/>
    </row>
    <row r="151" spans="1:26" x14ac:dyDescent="0.25">
      <c r="A151" s="133"/>
      <c r="B151" s="133"/>
      <c r="C151" s="133"/>
      <c r="D151" s="133"/>
      <c r="E151" s="133"/>
      <c r="F151" s="133"/>
      <c r="G151" s="133"/>
      <c r="H151" s="133"/>
      <c r="I151" s="133"/>
      <c r="J151" s="133"/>
      <c r="K151" s="133"/>
      <c r="L151" s="133"/>
      <c r="M151" s="133"/>
      <c r="N151" s="133"/>
      <c r="O151" s="133"/>
      <c r="P151" s="133"/>
      <c r="Q151" s="133"/>
      <c r="R151" s="133"/>
      <c r="S151" s="133"/>
      <c r="T151" s="133"/>
      <c r="U151" s="133"/>
      <c r="V151" s="133"/>
      <c r="W151" s="133"/>
      <c r="X151" s="133"/>
      <c r="Y151" s="133"/>
      <c r="Z151" s="133"/>
    </row>
    <row r="152" spans="1:26" x14ac:dyDescent="0.25">
      <c r="A152" s="133"/>
      <c r="B152" s="133"/>
      <c r="C152" s="133"/>
      <c r="D152" s="133"/>
      <c r="E152" s="133"/>
      <c r="F152" s="133"/>
      <c r="G152" s="133"/>
      <c r="H152" s="133"/>
      <c r="I152" s="133"/>
      <c r="J152" s="133"/>
      <c r="K152" s="133"/>
      <c r="L152" s="133"/>
      <c r="M152" s="133"/>
      <c r="N152" s="133"/>
      <c r="O152" s="133"/>
      <c r="P152" s="133"/>
      <c r="Q152" s="133"/>
      <c r="R152" s="133"/>
      <c r="S152" s="133"/>
      <c r="T152" s="133"/>
      <c r="U152" s="133"/>
      <c r="V152" s="133"/>
      <c r="W152" s="133"/>
      <c r="X152" s="133"/>
      <c r="Y152" s="133"/>
      <c r="Z152" s="133"/>
    </row>
    <row r="153" spans="1:26" x14ac:dyDescent="0.25">
      <c r="A153" s="133"/>
      <c r="B153" s="133"/>
      <c r="C153" s="133"/>
      <c r="D153" s="133"/>
      <c r="E153" s="133"/>
      <c r="F153" s="133"/>
      <c r="G153" s="133"/>
      <c r="H153" s="133"/>
      <c r="I153" s="133"/>
      <c r="J153" s="133"/>
      <c r="K153" s="133"/>
      <c r="L153" s="133"/>
      <c r="M153" s="133"/>
      <c r="N153" s="133"/>
      <c r="O153" s="133"/>
      <c r="P153" s="133"/>
      <c r="Q153" s="133"/>
      <c r="R153" s="133"/>
      <c r="S153" s="133"/>
      <c r="T153" s="133"/>
      <c r="U153" s="133"/>
      <c r="V153" s="133"/>
      <c r="W153" s="133"/>
      <c r="X153" s="133"/>
      <c r="Y153" s="133"/>
      <c r="Z153" s="133"/>
    </row>
    <row r="154" spans="1:26" x14ac:dyDescent="0.25">
      <c r="A154" s="133"/>
      <c r="B154" s="133"/>
      <c r="C154" s="133"/>
      <c r="D154" s="133"/>
      <c r="E154" s="133"/>
      <c r="F154" s="133"/>
      <c r="G154" s="133"/>
      <c r="H154" s="133"/>
      <c r="I154" s="133"/>
      <c r="J154" s="133"/>
      <c r="K154" s="133"/>
      <c r="L154" s="133"/>
      <c r="M154" s="133"/>
      <c r="N154" s="133"/>
      <c r="O154" s="133"/>
      <c r="P154" s="133"/>
      <c r="Q154" s="133"/>
      <c r="R154" s="133"/>
      <c r="S154" s="133"/>
      <c r="T154" s="133"/>
      <c r="U154" s="133"/>
      <c r="V154" s="133"/>
      <c r="W154" s="133"/>
      <c r="X154" s="133"/>
      <c r="Y154" s="133"/>
      <c r="Z154" s="133"/>
    </row>
    <row r="155" spans="1:26" x14ac:dyDescent="0.25">
      <c r="A155" s="133"/>
      <c r="B155" s="133"/>
      <c r="C155" s="133"/>
      <c r="D155" s="133"/>
      <c r="E155" s="133"/>
      <c r="F155" s="133"/>
      <c r="G155" s="133"/>
      <c r="H155" s="133"/>
      <c r="I155" s="133"/>
      <c r="J155" s="133"/>
      <c r="K155" s="133"/>
      <c r="L155" s="133"/>
      <c r="M155" s="133"/>
      <c r="N155" s="133"/>
      <c r="O155" s="133"/>
      <c r="P155" s="133"/>
      <c r="Q155" s="133"/>
      <c r="R155" s="133"/>
      <c r="S155" s="133"/>
      <c r="T155" s="133"/>
      <c r="U155" s="133"/>
      <c r="V155" s="133"/>
      <c r="W155" s="133"/>
      <c r="X155" s="133"/>
      <c r="Y155" s="133"/>
      <c r="Z155" s="133"/>
    </row>
    <row r="156" spans="1:26" x14ac:dyDescent="0.25">
      <c r="A156" s="133"/>
      <c r="B156" s="133"/>
      <c r="C156" s="133"/>
      <c r="D156" s="133"/>
      <c r="E156" s="133"/>
      <c r="F156" s="133"/>
      <c r="G156" s="133"/>
      <c r="H156" s="133"/>
      <c r="I156" s="133"/>
      <c r="J156" s="133"/>
      <c r="K156" s="133"/>
      <c r="L156" s="133"/>
      <c r="M156" s="133"/>
      <c r="N156" s="133"/>
      <c r="O156" s="133"/>
      <c r="P156" s="133"/>
      <c r="Q156" s="133"/>
      <c r="R156" s="133"/>
      <c r="S156" s="133"/>
      <c r="T156" s="133"/>
      <c r="U156" s="133"/>
      <c r="V156" s="133"/>
      <c r="W156" s="133"/>
      <c r="X156" s="133"/>
      <c r="Y156" s="133"/>
      <c r="Z156" s="133"/>
    </row>
    <row r="157" spans="1:26" x14ac:dyDescent="0.25">
      <c r="A157" s="133"/>
      <c r="B157" s="133"/>
      <c r="C157" s="133"/>
      <c r="D157" s="133"/>
      <c r="E157" s="133"/>
      <c r="F157" s="133"/>
      <c r="G157" s="133"/>
      <c r="H157" s="133"/>
      <c r="I157" s="133"/>
      <c r="J157" s="133"/>
      <c r="K157" s="133"/>
      <c r="L157" s="133"/>
      <c r="M157" s="133"/>
      <c r="N157" s="133"/>
      <c r="O157" s="133"/>
      <c r="P157" s="133"/>
      <c r="Q157" s="133"/>
      <c r="R157" s="133"/>
      <c r="S157" s="133"/>
      <c r="T157" s="133"/>
      <c r="U157" s="133"/>
      <c r="V157" s="133"/>
      <c r="W157" s="133"/>
      <c r="X157" s="133"/>
      <c r="Y157" s="133"/>
      <c r="Z157" s="133"/>
    </row>
    <row r="158" spans="1:26" x14ac:dyDescent="0.25">
      <c r="A158" s="133"/>
      <c r="B158" s="133"/>
      <c r="C158" s="133"/>
      <c r="D158" s="133"/>
      <c r="E158" s="133"/>
      <c r="F158" s="133"/>
      <c r="G158" s="133"/>
      <c r="H158" s="133"/>
      <c r="I158" s="133"/>
      <c r="J158" s="133"/>
      <c r="K158" s="133"/>
      <c r="L158" s="133"/>
      <c r="M158" s="133"/>
      <c r="N158" s="133"/>
      <c r="O158" s="133"/>
      <c r="P158" s="133"/>
      <c r="Q158" s="133"/>
      <c r="R158" s="133"/>
      <c r="S158" s="133"/>
      <c r="T158" s="133"/>
      <c r="U158" s="133"/>
      <c r="V158" s="133"/>
      <c r="W158" s="133"/>
      <c r="X158" s="133"/>
      <c r="Y158" s="133"/>
      <c r="Z158" s="133"/>
    </row>
    <row r="159" spans="1:26" x14ac:dyDescent="0.25">
      <c r="A159" s="133"/>
      <c r="B159" s="133"/>
      <c r="C159" s="133"/>
      <c r="D159" s="133"/>
      <c r="E159" s="133"/>
      <c r="F159" s="133"/>
      <c r="G159" s="133"/>
      <c r="H159" s="133"/>
      <c r="I159" s="133"/>
      <c r="J159" s="133"/>
      <c r="K159" s="133"/>
      <c r="L159" s="133"/>
      <c r="M159" s="133"/>
      <c r="N159" s="133"/>
      <c r="O159" s="133"/>
      <c r="P159" s="133"/>
      <c r="Q159" s="133"/>
      <c r="R159" s="133"/>
      <c r="S159" s="133"/>
      <c r="T159" s="133"/>
      <c r="U159" s="133"/>
      <c r="V159" s="133"/>
      <c r="W159" s="133"/>
      <c r="X159" s="133"/>
      <c r="Y159" s="133"/>
      <c r="Z159" s="133"/>
    </row>
    <row r="160" spans="1:26" x14ac:dyDescent="0.25">
      <c r="A160" s="133"/>
      <c r="B160" s="133"/>
      <c r="C160" s="133"/>
      <c r="D160" s="133"/>
      <c r="E160" s="133"/>
      <c r="F160" s="133"/>
      <c r="G160" s="133"/>
      <c r="H160" s="133"/>
      <c r="I160" s="133"/>
      <c r="J160" s="133"/>
      <c r="K160" s="133"/>
      <c r="L160" s="133"/>
      <c r="M160" s="133"/>
      <c r="N160" s="133"/>
      <c r="O160" s="133"/>
      <c r="P160" s="133"/>
      <c r="Q160" s="133"/>
      <c r="R160" s="133"/>
      <c r="S160" s="133"/>
      <c r="T160" s="133"/>
      <c r="U160" s="133"/>
      <c r="V160" s="133"/>
      <c r="W160" s="133"/>
      <c r="X160" s="133"/>
      <c r="Y160" s="133"/>
      <c r="Z160" s="133"/>
    </row>
    <row r="161" spans="1:26" x14ac:dyDescent="0.25">
      <c r="A161" s="133"/>
      <c r="B161" s="133"/>
      <c r="C161" s="133"/>
      <c r="D161" s="133"/>
      <c r="E161" s="133"/>
      <c r="F161" s="133"/>
      <c r="G161" s="133"/>
      <c r="H161" s="133"/>
      <c r="I161" s="133"/>
      <c r="J161" s="133"/>
      <c r="K161" s="133"/>
      <c r="L161" s="133"/>
      <c r="M161" s="133"/>
      <c r="N161" s="133"/>
      <c r="O161" s="133"/>
      <c r="P161" s="133"/>
      <c r="Q161" s="133"/>
      <c r="R161" s="133"/>
      <c r="S161" s="133"/>
      <c r="T161" s="133"/>
      <c r="U161" s="133"/>
      <c r="V161" s="133"/>
      <c r="W161" s="133"/>
      <c r="X161" s="133"/>
      <c r="Y161" s="133"/>
      <c r="Z161" s="133"/>
    </row>
    <row r="162" spans="1:26" x14ac:dyDescent="0.25">
      <c r="A162" s="133"/>
      <c r="B162" s="133"/>
      <c r="C162" s="133"/>
      <c r="D162" s="133"/>
      <c r="E162" s="133"/>
      <c r="F162" s="133"/>
      <c r="G162" s="133"/>
      <c r="H162" s="133"/>
      <c r="I162" s="133"/>
      <c r="J162" s="133"/>
      <c r="K162" s="133"/>
      <c r="L162" s="133"/>
      <c r="M162" s="133"/>
      <c r="N162" s="133"/>
      <c r="O162" s="133"/>
      <c r="P162" s="133"/>
      <c r="Q162" s="133"/>
      <c r="R162" s="133"/>
      <c r="S162" s="133"/>
      <c r="T162" s="133"/>
      <c r="U162" s="133"/>
      <c r="V162" s="133"/>
      <c r="W162" s="133"/>
      <c r="X162" s="133"/>
      <c r="Y162" s="133"/>
      <c r="Z162" s="133"/>
    </row>
    <row r="163" spans="1:26" x14ac:dyDescent="0.25">
      <c r="A163" s="133"/>
      <c r="B163" s="133"/>
      <c r="C163" s="133"/>
      <c r="D163" s="133"/>
      <c r="E163" s="133"/>
      <c r="F163" s="133"/>
      <c r="G163" s="133"/>
      <c r="H163" s="133"/>
      <c r="I163" s="133"/>
      <c r="J163" s="133"/>
      <c r="K163" s="133"/>
      <c r="L163" s="133"/>
      <c r="M163" s="133"/>
      <c r="N163" s="133"/>
      <c r="O163" s="133"/>
      <c r="P163" s="133"/>
      <c r="Q163" s="133"/>
      <c r="R163" s="133"/>
      <c r="S163" s="133"/>
      <c r="T163" s="133"/>
      <c r="U163" s="133"/>
      <c r="V163" s="133"/>
      <c r="W163" s="133"/>
      <c r="X163" s="133"/>
      <c r="Y163" s="133"/>
      <c r="Z163" s="133"/>
    </row>
    <row r="164" spans="1:26" x14ac:dyDescent="0.25">
      <c r="A164" s="133"/>
      <c r="B164" s="133"/>
      <c r="C164" s="133"/>
      <c r="D164" s="133"/>
      <c r="E164" s="133"/>
      <c r="F164" s="133"/>
      <c r="G164" s="133"/>
      <c r="H164" s="133"/>
      <c r="I164" s="133"/>
      <c r="J164" s="133"/>
      <c r="K164" s="133"/>
      <c r="L164" s="133"/>
      <c r="M164" s="133"/>
      <c r="N164" s="133"/>
      <c r="O164" s="133"/>
      <c r="P164" s="133"/>
      <c r="Q164" s="133"/>
      <c r="R164" s="133"/>
      <c r="S164" s="133"/>
      <c r="T164" s="133"/>
      <c r="U164" s="133"/>
      <c r="V164" s="133"/>
      <c r="W164" s="133"/>
      <c r="X164" s="133"/>
      <c r="Y164" s="133"/>
      <c r="Z164" s="133"/>
    </row>
    <row r="165" spans="1:26" x14ac:dyDescent="0.25">
      <c r="A165" s="133"/>
      <c r="B165" s="133"/>
      <c r="C165" s="133"/>
      <c r="D165" s="133"/>
      <c r="E165" s="133"/>
      <c r="F165" s="133"/>
      <c r="G165" s="133"/>
      <c r="H165" s="133"/>
      <c r="I165" s="133"/>
      <c r="J165" s="133"/>
      <c r="K165" s="133"/>
      <c r="L165" s="133"/>
      <c r="M165" s="133"/>
      <c r="N165" s="133"/>
      <c r="O165" s="133"/>
      <c r="P165" s="133"/>
      <c r="Q165" s="133"/>
      <c r="R165" s="133"/>
      <c r="S165" s="133"/>
      <c r="T165" s="133"/>
      <c r="U165" s="133"/>
      <c r="V165" s="133"/>
      <c r="W165" s="133"/>
      <c r="X165" s="133"/>
      <c r="Y165" s="133"/>
      <c r="Z165" s="133"/>
    </row>
    <row r="166" spans="1:26" x14ac:dyDescent="0.25">
      <c r="A166" s="133"/>
      <c r="B166" s="133"/>
      <c r="C166" s="133"/>
      <c r="D166" s="133"/>
      <c r="E166" s="133"/>
      <c r="F166" s="133"/>
      <c r="G166" s="133"/>
      <c r="H166" s="133"/>
      <c r="I166" s="133"/>
      <c r="J166" s="133"/>
      <c r="K166" s="133"/>
      <c r="L166" s="133"/>
      <c r="M166" s="133"/>
      <c r="N166" s="133"/>
      <c r="O166" s="133"/>
      <c r="P166" s="133"/>
      <c r="Q166" s="133"/>
      <c r="R166" s="133"/>
      <c r="S166" s="133"/>
      <c r="T166" s="133"/>
      <c r="U166" s="133"/>
      <c r="V166" s="133"/>
      <c r="W166" s="133"/>
      <c r="X166" s="133"/>
      <c r="Y166" s="133"/>
      <c r="Z166" s="133"/>
    </row>
    <row r="167" spans="1:26" x14ac:dyDescent="0.25">
      <c r="A167" s="133"/>
      <c r="B167" s="133"/>
      <c r="C167" s="133"/>
      <c r="D167" s="133"/>
      <c r="E167" s="133"/>
      <c r="F167" s="133"/>
      <c r="G167" s="133"/>
      <c r="H167" s="133"/>
      <c r="I167" s="133"/>
      <c r="J167" s="133"/>
      <c r="K167" s="133"/>
      <c r="L167" s="133"/>
      <c r="M167" s="133"/>
      <c r="N167" s="133"/>
      <c r="O167" s="133"/>
      <c r="P167" s="133"/>
      <c r="Q167" s="133"/>
      <c r="R167" s="133"/>
      <c r="S167" s="133"/>
      <c r="T167" s="133"/>
      <c r="U167" s="133"/>
      <c r="V167" s="133"/>
      <c r="W167" s="133"/>
      <c r="X167" s="133"/>
      <c r="Y167" s="133"/>
      <c r="Z167" s="133"/>
    </row>
    <row r="168" spans="1:26" x14ac:dyDescent="0.25">
      <c r="A168" s="133"/>
      <c r="B168" s="133"/>
      <c r="C168" s="133"/>
      <c r="D168" s="133"/>
      <c r="E168" s="133"/>
      <c r="F168" s="133"/>
      <c r="G168" s="133"/>
      <c r="H168" s="133"/>
      <c r="I168" s="133"/>
      <c r="J168" s="133"/>
      <c r="K168" s="133"/>
      <c r="L168" s="133"/>
      <c r="M168" s="133"/>
      <c r="N168" s="133"/>
      <c r="O168" s="133"/>
      <c r="P168" s="133"/>
      <c r="Q168" s="133"/>
      <c r="R168" s="133"/>
      <c r="S168" s="133"/>
      <c r="T168" s="133"/>
      <c r="U168" s="133"/>
      <c r="V168" s="133"/>
      <c r="W168" s="133"/>
      <c r="X168" s="133"/>
      <c r="Y168" s="133"/>
      <c r="Z168" s="133"/>
    </row>
    <row r="169" spans="1:26" x14ac:dyDescent="0.25">
      <c r="A169" s="133"/>
      <c r="B169" s="133"/>
      <c r="C169" s="133"/>
      <c r="D169" s="133"/>
      <c r="E169" s="133"/>
      <c r="F169" s="133"/>
      <c r="G169" s="133"/>
      <c r="H169" s="133"/>
      <c r="I169" s="133"/>
      <c r="J169" s="133"/>
      <c r="K169" s="133"/>
      <c r="L169" s="133"/>
      <c r="M169" s="133"/>
      <c r="N169" s="133"/>
      <c r="O169" s="133"/>
      <c r="P169" s="133"/>
      <c r="Q169" s="133"/>
      <c r="R169" s="133"/>
      <c r="S169" s="133"/>
      <c r="T169" s="133"/>
      <c r="U169" s="133"/>
      <c r="V169" s="133"/>
      <c r="W169" s="133"/>
      <c r="X169" s="133"/>
      <c r="Y169" s="133"/>
      <c r="Z169" s="133"/>
    </row>
    <row r="170" spans="1:26" x14ac:dyDescent="0.25">
      <c r="A170" s="133"/>
      <c r="B170" s="133"/>
      <c r="C170" s="133"/>
      <c r="D170" s="133"/>
      <c r="E170" s="133"/>
      <c r="F170" s="133"/>
      <c r="G170" s="133"/>
      <c r="H170" s="133"/>
      <c r="I170" s="133"/>
      <c r="J170" s="133"/>
      <c r="K170" s="133"/>
      <c r="L170" s="133"/>
      <c r="M170" s="133"/>
      <c r="N170" s="133"/>
      <c r="O170" s="133"/>
      <c r="P170" s="133"/>
      <c r="Q170" s="133"/>
      <c r="R170" s="133"/>
      <c r="S170" s="133"/>
      <c r="T170" s="133"/>
      <c r="U170" s="133"/>
      <c r="V170" s="133"/>
      <c r="W170" s="133"/>
      <c r="X170" s="133"/>
      <c r="Y170" s="133"/>
      <c r="Z170" s="133"/>
    </row>
    <row r="171" spans="1:26" x14ac:dyDescent="0.25">
      <c r="A171" s="133"/>
      <c r="B171" s="133"/>
      <c r="C171" s="133"/>
      <c r="D171" s="133"/>
      <c r="E171" s="133"/>
      <c r="F171" s="133"/>
      <c r="G171" s="133"/>
      <c r="H171" s="133"/>
      <c r="I171" s="133"/>
      <c r="J171" s="133"/>
      <c r="K171" s="133"/>
      <c r="L171" s="133"/>
      <c r="M171" s="133"/>
      <c r="N171" s="133"/>
      <c r="O171" s="133"/>
      <c r="P171" s="133"/>
      <c r="Q171" s="133"/>
      <c r="R171" s="133"/>
      <c r="S171" s="133"/>
      <c r="T171" s="133"/>
      <c r="U171" s="133"/>
      <c r="V171" s="133"/>
      <c r="W171" s="133"/>
      <c r="X171" s="133"/>
      <c r="Y171" s="133"/>
      <c r="Z171" s="133"/>
    </row>
    <row r="172" spans="1:26" x14ac:dyDescent="0.25">
      <c r="A172" s="133"/>
      <c r="B172" s="133"/>
      <c r="C172" s="133"/>
      <c r="D172" s="133"/>
      <c r="E172" s="133"/>
      <c r="F172" s="133"/>
      <c r="G172" s="133"/>
      <c r="H172" s="133"/>
      <c r="I172" s="133"/>
      <c r="J172" s="133"/>
      <c r="K172" s="133"/>
      <c r="L172" s="133"/>
      <c r="M172" s="133"/>
      <c r="N172" s="133"/>
      <c r="O172" s="133"/>
      <c r="P172" s="133"/>
      <c r="Q172" s="133"/>
      <c r="R172" s="133"/>
      <c r="S172" s="133"/>
      <c r="T172" s="133"/>
      <c r="U172" s="133"/>
      <c r="V172" s="133"/>
      <c r="W172" s="133"/>
      <c r="X172" s="133"/>
      <c r="Y172" s="133"/>
      <c r="Z172" s="133"/>
    </row>
    <row r="173" spans="1:26" x14ac:dyDescent="0.25">
      <c r="A173" s="133"/>
      <c r="B173" s="133"/>
      <c r="C173" s="133"/>
      <c r="D173" s="133"/>
      <c r="E173" s="133"/>
      <c r="F173" s="133"/>
      <c r="G173" s="133"/>
      <c r="H173" s="133"/>
      <c r="I173" s="133"/>
      <c r="J173" s="133"/>
      <c r="K173" s="133"/>
      <c r="L173" s="133"/>
      <c r="M173" s="133"/>
      <c r="N173" s="133"/>
      <c r="O173" s="133"/>
      <c r="P173" s="133"/>
      <c r="Q173" s="133"/>
      <c r="R173" s="133"/>
      <c r="S173" s="133"/>
      <c r="T173" s="133"/>
      <c r="U173" s="133"/>
      <c r="V173" s="133"/>
      <c r="W173" s="133"/>
      <c r="X173" s="133"/>
      <c r="Y173" s="133"/>
      <c r="Z173" s="133"/>
    </row>
    <row r="174" spans="1:26" x14ac:dyDescent="0.25">
      <c r="A174" s="133"/>
      <c r="B174" s="133"/>
      <c r="C174" s="133"/>
      <c r="D174" s="133"/>
      <c r="E174" s="133"/>
      <c r="F174" s="133"/>
      <c r="G174" s="133"/>
      <c r="H174" s="133"/>
      <c r="I174" s="133"/>
      <c r="J174" s="133"/>
      <c r="K174" s="133"/>
      <c r="L174" s="133"/>
      <c r="M174" s="133"/>
      <c r="N174" s="133"/>
      <c r="O174" s="133"/>
      <c r="P174" s="133"/>
      <c r="Q174" s="133"/>
      <c r="R174" s="133"/>
      <c r="S174" s="133"/>
      <c r="T174" s="133"/>
      <c r="U174" s="133"/>
      <c r="V174" s="133"/>
      <c r="W174" s="133"/>
      <c r="X174" s="133"/>
      <c r="Y174" s="133"/>
      <c r="Z174" s="133"/>
    </row>
    <row r="175" spans="1:26" x14ac:dyDescent="0.25">
      <c r="A175" s="133"/>
      <c r="B175" s="133"/>
      <c r="C175" s="133"/>
      <c r="D175" s="133"/>
      <c r="E175" s="133"/>
      <c r="F175" s="133"/>
      <c r="G175" s="133"/>
      <c r="H175" s="133"/>
      <c r="I175" s="133"/>
      <c r="J175" s="133"/>
      <c r="K175" s="133"/>
      <c r="L175" s="133"/>
      <c r="M175" s="133"/>
      <c r="N175" s="133"/>
      <c r="O175" s="133"/>
      <c r="P175" s="133"/>
      <c r="Q175" s="133"/>
      <c r="R175" s="133"/>
      <c r="S175" s="133"/>
      <c r="T175" s="133"/>
      <c r="U175" s="133"/>
      <c r="V175" s="133"/>
      <c r="W175" s="133"/>
      <c r="X175" s="133"/>
      <c r="Y175" s="133"/>
      <c r="Z175" s="133"/>
    </row>
    <row r="176" spans="1:26" x14ac:dyDescent="0.25">
      <c r="A176" s="133"/>
      <c r="B176" s="133"/>
      <c r="C176" s="133"/>
      <c r="D176" s="133"/>
      <c r="E176" s="133"/>
      <c r="F176" s="133"/>
      <c r="G176" s="133"/>
      <c r="H176" s="133"/>
      <c r="I176" s="133"/>
      <c r="J176" s="133"/>
      <c r="K176" s="133"/>
      <c r="L176" s="133"/>
      <c r="M176" s="133"/>
      <c r="N176" s="133"/>
      <c r="O176" s="133"/>
      <c r="P176" s="133"/>
      <c r="Q176" s="133"/>
      <c r="R176" s="133"/>
      <c r="S176" s="133"/>
      <c r="T176" s="133"/>
      <c r="U176" s="133"/>
      <c r="V176" s="133"/>
      <c r="W176" s="133"/>
      <c r="X176" s="133"/>
      <c r="Y176" s="133"/>
      <c r="Z176" s="133"/>
    </row>
    <row r="177" spans="1:26" x14ac:dyDescent="0.25">
      <c r="A177" s="133"/>
      <c r="B177" s="133"/>
      <c r="C177" s="133"/>
      <c r="D177" s="133"/>
      <c r="E177" s="133"/>
      <c r="F177" s="133"/>
      <c r="G177" s="133"/>
      <c r="H177" s="133"/>
      <c r="I177" s="133"/>
      <c r="J177" s="133"/>
      <c r="K177" s="133"/>
      <c r="L177" s="133"/>
      <c r="M177" s="133"/>
      <c r="N177" s="133"/>
      <c r="O177" s="133"/>
      <c r="P177" s="133"/>
      <c r="Q177" s="133"/>
      <c r="R177" s="133"/>
      <c r="S177" s="133"/>
      <c r="T177" s="133"/>
      <c r="U177" s="133"/>
      <c r="V177" s="133"/>
      <c r="W177" s="133"/>
      <c r="X177" s="133"/>
      <c r="Y177" s="133"/>
      <c r="Z177" s="133"/>
    </row>
    <row r="178" spans="1:26" x14ac:dyDescent="0.25">
      <c r="A178" s="133"/>
      <c r="B178" s="133"/>
      <c r="C178" s="133"/>
      <c r="D178" s="133"/>
      <c r="E178" s="133"/>
      <c r="F178" s="133"/>
      <c r="G178" s="133"/>
      <c r="H178" s="133"/>
      <c r="I178" s="133"/>
      <c r="J178" s="133"/>
      <c r="K178" s="133"/>
      <c r="L178" s="133"/>
      <c r="M178" s="133"/>
      <c r="N178" s="133"/>
      <c r="O178" s="133"/>
      <c r="P178" s="133"/>
      <c r="Q178" s="133"/>
      <c r="R178" s="133"/>
      <c r="S178" s="133"/>
      <c r="T178" s="133"/>
      <c r="U178" s="133"/>
      <c r="V178" s="133"/>
      <c r="W178" s="133"/>
      <c r="X178" s="133"/>
      <c r="Y178" s="133"/>
      <c r="Z178" s="133"/>
    </row>
    <row r="179" spans="1:26" x14ac:dyDescent="0.25">
      <c r="A179" s="133"/>
      <c r="B179" s="133"/>
      <c r="C179" s="133"/>
      <c r="D179" s="133"/>
      <c r="E179" s="133"/>
      <c r="F179" s="133"/>
      <c r="G179" s="133"/>
      <c r="H179" s="133"/>
      <c r="I179" s="133"/>
      <c r="J179" s="133"/>
      <c r="K179" s="133"/>
      <c r="L179" s="133"/>
      <c r="M179" s="133"/>
      <c r="N179" s="133"/>
      <c r="O179" s="133"/>
      <c r="P179" s="133"/>
      <c r="Q179" s="133"/>
      <c r="R179" s="133"/>
      <c r="S179" s="133"/>
      <c r="T179" s="133"/>
      <c r="U179" s="133"/>
      <c r="V179" s="133"/>
      <c r="W179" s="133"/>
      <c r="X179" s="133"/>
      <c r="Y179" s="133"/>
      <c r="Z179" s="133"/>
    </row>
    <row r="180" spans="1:26" x14ac:dyDescent="0.25">
      <c r="A180" s="133"/>
      <c r="B180" s="133"/>
      <c r="C180" s="133"/>
      <c r="D180" s="133"/>
      <c r="E180" s="133"/>
      <c r="F180" s="133"/>
      <c r="G180" s="133"/>
      <c r="H180" s="133"/>
      <c r="I180" s="133"/>
      <c r="J180" s="133"/>
      <c r="K180" s="133"/>
      <c r="L180" s="133"/>
      <c r="M180" s="133"/>
      <c r="N180" s="133"/>
      <c r="O180" s="133"/>
      <c r="P180" s="133"/>
      <c r="Q180" s="133"/>
      <c r="R180" s="133"/>
      <c r="S180" s="133"/>
      <c r="T180" s="133"/>
      <c r="U180" s="133"/>
      <c r="V180" s="133"/>
      <c r="W180" s="133"/>
      <c r="X180" s="133"/>
      <c r="Y180" s="133"/>
      <c r="Z180" s="133"/>
    </row>
    <row r="181" spans="1:26" x14ac:dyDescent="0.25">
      <c r="A181" s="133"/>
      <c r="B181" s="133"/>
      <c r="C181" s="133"/>
      <c r="D181" s="133"/>
      <c r="E181" s="133"/>
      <c r="F181" s="133"/>
      <c r="G181" s="133"/>
      <c r="H181" s="133"/>
      <c r="I181" s="133"/>
      <c r="J181" s="133"/>
      <c r="K181" s="133"/>
      <c r="L181" s="133"/>
      <c r="M181" s="133"/>
      <c r="N181" s="133"/>
      <c r="O181" s="133"/>
      <c r="P181" s="133"/>
      <c r="Q181" s="133"/>
      <c r="R181" s="133"/>
      <c r="S181" s="133"/>
      <c r="T181" s="133"/>
      <c r="U181" s="133"/>
      <c r="V181" s="133"/>
      <c r="W181" s="133"/>
      <c r="X181" s="133"/>
      <c r="Y181" s="133"/>
      <c r="Z181" s="133"/>
    </row>
    <row r="182" spans="1:26" x14ac:dyDescent="0.25">
      <c r="A182" s="133"/>
      <c r="B182" s="133"/>
      <c r="C182" s="133"/>
      <c r="D182" s="133"/>
      <c r="E182" s="133"/>
      <c r="F182" s="133"/>
      <c r="G182" s="133"/>
      <c r="H182" s="133"/>
      <c r="I182" s="133"/>
      <c r="J182" s="133"/>
      <c r="K182" s="133"/>
      <c r="L182" s="133"/>
      <c r="M182" s="133"/>
      <c r="N182" s="133"/>
      <c r="O182" s="133"/>
      <c r="P182" s="133"/>
      <c r="Q182" s="133"/>
      <c r="R182" s="133"/>
      <c r="S182" s="133"/>
      <c r="T182" s="133"/>
      <c r="U182" s="133"/>
      <c r="V182" s="133"/>
      <c r="W182" s="133"/>
      <c r="X182" s="133"/>
      <c r="Y182" s="133"/>
      <c r="Z182" s="133"/>
    </row>
    <row r="183" spans="1:26" x14ac:dyDescent="0.25">
      <c r="A183" s="133"/>
      <c r="B183" s="133"/>
      <c r="C183" s="133"/>
      <c r="D183" s="133"/>
      <c r="E183" s="133"/>
      <c r="F183" s="133"/>
      <c r="G183" s="133"/>
      <c r="H183" s="133"/>
      <c r="I183" s="133"/>
      <c r="J183" s="133"/>
      <c r="K183" s="133"/>
      <c r="L183" s="133"/>
      <c r="M183" s="133"/>
      <c r="N183" s="133"/>
      <c r="O183" s="133"/>
      <c r="P183" s="133"/>
      <c r="Q183" s="133"/>
      <c r="R183" s="133"/>
      <c r="S183" s="133"/>
      <c r="T183" s="133"/>
      <c r="U183" s="133"/>
      <c r="V183" s="133"/>
      <c r="W183" s="133"/>
      <c r="X183" s="133"/>
      <c r="Y183" s="133"/>
      <c r="Z183" s="133"/>
    </row>
    <row r="184" spans="1:26" x14ac:dyDescent="0.25">
      <c r="A184" s="133"/>
      <c r="B184" s="133"/>
      <c r="C184" s="133"/>
      <c r="D184" s="133"/>
      <c r="E184" s="133"/>
      <c r="F184" s="133"/>
      <c r="G184" s="133"/>
      <c r="H184" s="133"/>
      <c r="I184" s="133"/>
      <c r="J184" s="133"/>
      <c r="K184" s="133"/>
      <c r="L184" s="133"/>
      <c r="M184" s="133"/>
      <c r="N184" s="133"/>
      <c r="O184" s="133"/>
      <c r="P184" s="133"/>
      <c r="Q184" s="133"/>
      <c r="R184" s="133"/>
      <c r="S184" s="133"/>
      <c r="T184" s="133"/>
      <c r="U184" s="133"/>
      <c r="V184" s="133"/>
      <c r="W184" s="133"/>
      <c r="X184" s="133"/>
      <c r="Y184" s="133"/>
      <c r="Z184" s="133"/>
    </row>
    <row r="185" spans="1:26" x14ac:dyDescent="0.25">
      <c r="A185" s="133"/>
      <c r="B185" s="133"/>
      <c r="C185" s="133"/>
      <c r="D185" s="133"/>
      <c r="E185" s="133"/>
      <c r="F185" s="133"/>
      <c r="G185" s="133"/>
      <c r="H185" s="133"/>
      <c r="I185" s="133"/>
      <c r="J185" s="133"/>
      <c r="K185" s="133"/>
      <c r="L185" s="133"/>
      <c r="M185" s="133"/>
      <c r="N185" s="133"/>
      <c r="O185" s="133"/>
      <c r="P185" s="133"/>
      <c r="Q185" s="133"/>
      <c r="R185" s="133"/>
      <c r="S185" s="133"/>
      <c r="T185" s="133"/>
      <c r="U185" s="133"/>
      <c r="V185" s="133"/>
      <c r="W185" s="133"/>
      <c r="X185" s="133"/>
      <c r="Y185" s="133"/>
      <c r="Z185" s="133"/>
    </row>
    <row r="186" spans="1:26" x14ac:dyDescent="0.25">
      <c r="A186" s="133"/>
      <c r="B186" s="133"/>
      <c r="C186" s="133"/>
      <c r="D186" s="133"/>
      <c r="E186" s="133"/>
      <c r="F186" s="133"/>
      <c r="G186" s="133"/>
      <c r="H186" s="133"/>
      <c r="I186" s="133"/>
      <c r="J186" s="133"/>
      <c r="K186" s="133"/>
      <c r="L186" s="133"/>
      <c r="M186" s="133"/>
      <c r="N186" s="133"/>
      <c r="O186" s="133"/>
      <c r="P186" s="133"/>
      <c r="Q186" s="133"/>
      <c r="R186" s="133"/>
      <c r="S186" s="133"/>
      <c r="T186" s="133"/>
      <c r="U186" s="133"/>
      <c r="V186" s="133"/>
      <c r="W186" s="133"/>
      <c r="X186" s="133"/>
      <c r="Y186" s="133"/>
      <c r="Z186" s="133"/>
    </row>
    <row r="187" spans="1:26" x14ac:dyDescent="0.25">
      <c r="A187" s="133"/>
      <c r="B187" s="133"/>
      <c r="C187" s="133"/>
      <c r="D187" s="133"/>
      <c r="E187" s="133"/>
      <c r="F187" s="133"/>
      <c r="G187" s="133"/>
      <c r="H187" s="133"/>
      <c r="I187" s="133"/>
      <c r="J187" s="133"/>
      <c r="K187" s="133"/>
      <c r="L187" s="133"/>
      <c r="M187" s="133"/>
      <c r="N187" s="133"/>
      <c r="O187" s="133"/>
      <c r="P187" s="133"/>
      <c r="Q187" s="133"/>
      <c r="R187" s="133"/>
      <c r="S187" s="133"/>
      <c r="T187" s="133"/>
      <c r="U187" s="133"/>
      <c r="V187" s="133"/>
      <c r="W187" s="133"/>
      <c r="X187" s="133"/>
      <c r="Y187" s="133"/>
      <c r="Z187" s="133"/>
    </row>
    <row r="188" spans="1:26" x14ac:dyDescent="0.25">
      <c r="A188" s="133"/>
      <c r="B188" s="133"/>
      <c r="C188" s="133"/>
      <c r="D188" s="133"/>
      <c r="E188" s="133"/>
      <c r="F188" s="133"/>
      <c r="G188" s="133"/>
      <c r="H188" s="133"/>
      <c r="I188" s="133"/>
      <c r="J188" s="133"/>
      <c r="K188" s="133"/>
      <c r="L188" s="133"/>
      <c r="M188" s="133"/>
      <c r="N188" s="133"/>
      <c r="O188" s="133"/>
      <c r="P188" s="133"/>
      <c r="Q188" s="133"/>
      <c r="R188" s="133"/>
      <c r="S188" s="133"/>
      <c r="T188" s="133"/>
      <c r="U188" s="133"/>
      <c r="V188" s="133"/>
      <c r="W188" s="133"/>
      <c r="X188" s="133"/>
      <c r="Y188" s="133"/>
      <c r="Z188" s="133"/>
    </row>
    <row r="189" spans="1:26" x14ac:dyDescent="0.25">
      <c r="A189" s="133"/>
      <c r="B189" s="133"/>
      <c r="C189" s="133"/>
      <c r="D189" s="133"/>
      <c r="E189" s="133"/>
      <c r="F189" s="133"/>
      <c r="G189" s="133"/>
      <c r="H189" s="133"/>
      <c r="I189" s="133"/>
      <c r="J189" s="133"/>
      <c r="K189" s="133"/>
      <c r="L189" s="133"/>
      <c r="M189" s="133"/>
      <c r="N189" s="133"/>
      <c r="O189" s="133"/>
      <c r="P189" s="133"/>
      <c r="Q189" s="133"/>
      <c r="R189" s="133"/>
      <c r="S189" s="133"/>
      <c r="T189" s="133"/>
      <c r="U189" s="133"/>
      <c r="V189" s="133"/>
      <c r="W189" s="133"/>
      <c r="X189" s="133"/>
      <c r="Y189" s="133"/>
      <c r="Z189" s="133"/>
    </row>
    <row r="190" spans="1:26" x14ac:dyDescent="0.25">
      <c r="A190" s="133"/>
      <c r="B190" s="133"/>
      <c r="C190" s="133"/>
      <c r="D190" s="133"/>
      <c r="E190" s="133"/>
      <c r="F190" s="133"/>
      <c r="G190" s="133"/>
      <c r="H190" s="133"/>
      <c r="I190" s="133"/>
      <c r="J190" s="133"/>
      <c r="K190" s="133"/>
      <c r="L190" s="133"/>
      <c r="M190" s="133"/>
      <c r="N190" s="133"/>
      <c r="O190" s="133"/>
      <c r="P190" s="133"/>
      <c r="Q190" s="133"/>
      <c r="R190" s="133"/>
      <c r="S190" s="133"/>
      <c r="T190" s="133"/>
      <c r="U190" s="133"/>
      <c r="V190" s="133"/>
      <c r="W190" s="133"/>
      <c r="X190" s="133"/>
      <c r="Y190" s="133"/>
      <c r="Z190" s="133"/>
    </row>
    <row r="191" spans="1:26" x14ac:dyDescent="0.25">
      <c r="A191" s="133"/>
      <c r="B191" s="133"/>
      <c r="C191" s="133"/>
      <c r="D191" s="133"/>
      <c r="E191" s="133"/>
      <c r="F191" s="133"/>
      <c r="G191" s="133"/>
      <c r="H191" s="133"/>
      <c r="I191" s="133"/>
      <c r="J191" s="133"/>
      <c r="K191" s="133"/>
      <c r="L191" s="133"/>
      <c r="M191" s="133"/>
      <c r="N191" s="133"/>
      <c r="O191" s="133"/>
      <c r="P191" s="133"/>
      <c r="Q191" s="133"/>
      <c r="R191" s="133"/>
      <c r="S191" s="133"/>
      <c r="T191" s="133"/>
      <c r="U191" s="133"/>
      <c r="V191" s="133"/>
      <c r="W191" s="133"/>
      <c r="X191" s="133"/>
      <c r="Y191" s="133"/>
      <c r="Z191" s="133"/>
    </row>
    <row r="192" spans="1:26" x14ac:dyDescent="0.25">
      <c r="A192" s="133"/>
      <c r="B192" s="133"/>
      <c r="C192" s="133"/>
      <c r="D192" s="133"/>
      <c r="E192" s="133"/>
      <c r="F192" s="133"/>
      <c r="G192" s="133"/>
      <c r="H192" s="133"/>
      <c r="I192" s="133"/>
      <c r="J192" s="133"/>
      <c r="K192" s="133"/>
      <c r="L192" s="133"/>
      <c r="M192" s="133"/>
      <c r="N192" s="133"/>
      <c r="O192" s="133"/>
      <c r="P192" s="133"/>
      <c r="Q192" s="133"/>
      <c r="R192" s="133"/>
      <c r="S192" s="133"/>
      <c r="T192" s="133"/>
      <c r="U192" s="133"/>
      <c r="V192" s="133"/>
      <c r="W192" s="133"/>
      <c r="X192" s="133"/>
      <c r="Y192" s="133"/>
      <c r="Z192" s="133"/>
    </row>
    <row r="193" spans="1:26" x14ac:dyDescent="0.25">
      <c r="A193" s="133"/>
      <c r="B193" s="133"/>
      <c r="C193" s="133"/>
      <c r="D193" s="133"/>
      <c r="E193" s="133"/>
      <c r="F193" s="133"/>
      <c r="G193" s="133"/>
      <c r="H193" s="133"/>
      <c r="I193" s="133"/>
      <c r="J193" s="133"/>
      <c r="K193" s="133"/>
      <c r="L193" s="133"/>
      <c r="M193" s="133"/>
      <c r="N193" s="133"/>
      <c r="O193" s="133"/>
      <c r="P193" s="133"/>
      <c r="Q193" s="133"/>
      <c r="R193" s="133"/>
      <c r="S193" s="133"/>
      <c r="T193" s="133"/>
      <c r="U193" s="133"/>
      <c r="V193" s="133"/>
      <c r="W193" s="133"/>
      <c r="X193" s="133"/>
      <c r="Y193" s="133"/>
      <c r="Z193" s="133"/>
    </row>
    <row r="194" spans="1:26" x14ac:dyDescent="0.25">
      <c r="A194" s="133"/>
      <c r="B194" s="133"/>
      <c r="C194" s="133"/>
      <c r="D194" s="133"/>
      <c r="E194" s="133"/>
      <c r="F194" s="133"/>
      <c r="G194" s="133"/>
      <c r="H194" s="133"/>
      <c r="I194" s="133"/>
      <c r="J194" s="133"/>
      <c r="K194" s="133"/>
      <c r="L194" s="133"/>
      <c r="M194" s="133"/>
      <c r="N194" s="133"/>
      <c r="O194" s="133"/>
      <c r="P194" s="133"/>
      <c r="Q194" s="133"/>
      <c r="R194" s="133"/>
      <c r="S194" s="133"/>
      <c r="T194" s="133"/>
      <c r="U194" s="133"/>
      <c r="V194" s="133"/>
      <c r="W194" s="133"/>
      <c r="X194" s="133"/>
      <c r="Y194" s="133"/>
      <c r="Z194" s="133"/>
    </row>
    <row r="195" spans="1:26" x14ac:dyDescent="0.25">
      <c r="A195" s="133"/>
      <c r="B195" s="133"/>
      <c r="C195" s="133"/>
      <c r="D195" s="133"/>
      <c r="E195" s="133"/>
      <c r="F195" s="133"/>
      <c r="G195" s="133"/>
      <c r="H195" s="133"/>
      <c r="I195" s="133"/>
      <c r="J195" s="133"/>
      <c r="K195" s="133"/>
      <c r="L195" s="133"/>
      <c r="M195" s="133"/>
      <c r="N195" s="133"/>
      <c r="O195" s="133"/>
      <c r="P195" s="133"/>
      <c r="Q195" s="133"/>
      <c r="R195" s="133"/>
      <c r="S195" s="133"/>
      <c r="T195" s="133"/>
      <c r="U195" s="133"/>
      <c r="V195" s="133"/>
      <c r="W195" s="133"/>
      <c r="X195" s="133"/>
      <c r="Y195" s="133"/>
      <c r="Z195" s="133"/>
    </row>
    <row r="196" spans="1:26" x14ac:dyDescent="0.25">
      <c r="A196" s="133"/>
      <c r="B196" s="133"/>
      <c r="C196" s="133"/>
      <c r="D196" s="133"/>
      <c r="E196" s="133"/>
      <c r="F196" s="133"/>
      <c r="G196" s="133"/>
      <c r="H196" s="133"/>
      <c r="I196" s="133"/>
      <c r="J196" s="133"/>
      <c r="K196" s="133"/>
      <c r="L196" s="133"/>
      <c r="M196" s="133"/>
      <c r="N196" s="133"/>
      <c r="O196" s="133"/>
      <c r="P196" s="133"/>
      <c r="Q196" s="133"/>
      <c r="R196" s="133"/>
      <c r="S196" s="133"/>
      <c r="T196" s="133"/>
      <c r="U196" s="133"/>
      <c r="V196" s="133"/>
      <c r="W196" s="133"/>
      <c r="X196" s="133"/>
      <c r="Y196" s="133"/>
      <c r="Z196" s="133"/>
    </row>
    <row r="197" spans="1:26" x14ac:dyDescent="0.25">
      <c r="A197" s="133"/>
      <c r="B197" s="133"/>
      <c r="C197" s="133"/>
      <c r="D197" s="133"/>
      <c r="E197" s="133"/>
      <c r="F197" s="133"/>
      <c r="G197" s="133"/>
      <c r="H197" s="133"/>
      <c r="I197" s="133"/>
      <c r="J197" s="133"/>
      <c r="K197" s="133"/>
      <c r="L197" s="133"/>
      <c r="M197" s="133"/>
      <c r="N197" s="133"/>
      <c r="O197" s="133"/>
      <c r="P197" s="133"/>
      <c r="Q197" s="133"/>
      <c r="R197" s="133"/>
      <c r="S197" s="133"/>
      <c r="T197" s="133"/>
      <c r="U197" s="133"/>
      <c r="V197" s="133"/>
      <c r="W197" s="133"/>
      <c r="X197" s="133"/>
      <c r="Y197" s="133"/>
      <c r="Z197" s="133"/>
    </row>
    <row r="198" spans="1:26" x14ac:dyDescent="0.25">
      <c r="A198" s="133"/>
      <c r="B198" s="133"/>
      <c r="C198" s="133"/>
      <c r="D198" s="133"/>
      <c r="E198" s="133"/>
      <c r="F198" s="133"/>
      <c r="G198" s="133"/>
      <c r="H198" s="133"/>
      <c r="I198" s="133"/>
      <c r="J198" s="133"/>
      <c r="K198" s="133"/>
      <c r="L198" s="133"/>
      <c r="M198" s="133"/>
      <c r="N198" s="133"/>
      <c r="O198" s="133"/>
      <c r="P198" s="133"/>
      <c r="Q198" s="133"/>
      <c r="R198" s="133"/>
      <c r="S198" s="133"/>
      <c r="T198" s="133"/>
      <c r="U198" s="133"/>
      <c r="V198" s="133"/>
      <c r="W198" s="133"/>
      <c r="X198" s="133"/>
      <c r="Y198" s="133"/>
      <c r="Z198" s="133"/>
    </row>
    <row r="199" spans="1:26" x14ac:dyDescent="0.25">
      <c r="A199" s="133"/>
      <c r="B199" s="133"/>
      <c r="C199" s="133"/>
      <c r="D199" s="133"/>
      <c r="E199" s="133"/>
      <c r="F199" s="133"/>
      <c r="G199" s="133"/>
      <c r="H199" s="133"/>
      <c r="I199" s="133"/>
      <c r="J199" s="133"/>
      <c r="K199" s="133"/>
      <c r="L199" s="133"/>
      <c r="M199" s="133"/>
      <c r="N199" s="133"/>
      <c r="O199" s="133"/>
      <c r="P199" s="133"/>
      <c r="Q199" s="133"/>
      <c r="R199" s="133"/>
      <c r="S199" s="133"/>
      <c r="T199" s="133"/>
      <c r="U199" s="133"/>
      <c r="V199" s="133"/>
      <c r="W199" s="133"/>
      <c r="X199" s="133"/>
      <c r="Y199" s="133"/>
      <c r="Z199" s="133"/>
    </row>
    <row r="200" spans="1:26" x14ac:dyDescent="0.25">
      <c r="A200" s="133"/>
      <c r="B200" s="133"/>
      <c r="C200" s="133"/>
      <c r="D200" s="133"/>
      <c r="E200" s="133"/>
      <c r="F200" s="133"/>
      <c r="G200" s="133"/>
      <c r="H200" s="133"/>
      <c r="I200" s="133"/>
      <c r="J200" s="133"/>
      <c r="K200" s="133"/>
      <c r="L200" s="133"/>
      <c r="M200" s="133"/>
      <c r="N200" s="133"/>
      <c r="O200" s="133"/>
      <c r="P200" s="133"/>
      <c r="Q200" s="133"/>
      <c r="R200" s="133"/>
      <c r="S200" s="133"/>
      <c r="T200" s="133"/>
      <c r="U200" s="133"/>
      <c r="V200" s="133"/>
      <c r="W200" s="133"/>
      <c r="X200" s="133"/>
      <c r="Y200" s="133"/>
      <c r="Z200" s="133"/>
    </row>
    <row r="201" spans="1:26" x14ac:dyDescent="0.25">
      <c r="A201" s="133"/>
      <c r="B201" s="133"/>
      <c r="C201" s="133"/>
      <c r="D201" s="133"/>
      <c r="E201" s="133"/>
      <c r="F201" s="133"/>
      <c r="G201" s="133"/>
      <c r="H201" s="133"/>
      <c r="I201" s="133"/>
      <c r="J201" s="133"/>
      <c r="K201" s="133"/>
      <c r="L201" s="133"/>
      <c r="M201" s="133"/>
      <c r="N201" s="133"/>
      <c r="O201" s="133"/>
      <c r="P201" s="133"/>
      <c r="Q201" s="133"/>
      <c r="R201" s="133"/>
      <c r="S201" s="133"/>
      <c r="T201" s="133"/>
      <c r="U201" s="133"/>
      <c r="V201" s="133"/>
      <c r="W201" s="133"/>
      <c r="X201" s="133"/>
      <c r="Y201" s="133"/>
      <c r="Z201" s="133"/>
    </row>
    <row r="202" spans="1:26" x14ac:dyDescent="0.25">
      <c r="A202" s="133"/>
      <c r="B202" s="133"/>
      <c r="C202" s="133"/>
      <c r="D202" s="133"/>
      <c r="E202" s="133"/>
      <c r="F202" s="133"/>
      <c r="G202" s="133"/>
      <c r="H202" s="133"/>
      <c r="I202" s="133"/>
      <c r="J202" s="133"/>
      <c r="K202" s="133"/>
      <c r="L202" s="133"/>
      <c r="M202" s="133"/>
      <c r="N202" s="133"/>
      <c r="O202" s="133"/>
      <c r="P202" s="133"/>
      <c r="Q202" s="133"/>
      <c r="R202" s="133"/>
      <c r="S202" s="133"/>
      <c r="T202" s="133"/>
      <c r="U202" s="133"/>
      <c r="V202" s="133"/>
      <c r="W202" s="133"/>
      <c r="X202" s="133"/>
      <c r="Y202" s="133"/>
      <c r="Z202" s="133"/>
    </row>
    <row r="203" spans="1:26" x14ac:dyDescent="0.25">
      <c r="A203" s="133"/>
      <c r="B203" s="133"/>
      <c r="C203" s="133"/>
      <c r="D203" s="133"/>
      <c r="E203" s="133"/>
      <c r="F203" s="133"/>
      <c r="G203" s="133"/>
      <c r="H203" s="133"/>
      <c r="I203" s="133"/>
      <c r="J203" s="133"/>
      <c r="K203" s="133"/>
      <c r="L203" s="133"/>
      <c r="M203" s="133"/>
      <c r="N203" s="133"/>
      <c r="O203" s="133"/>
      <c r="P203" s="133"/>
      <c r="Q203" s="133"/>
      <c r="R203" s="133"/>
      <c r="S203" s="133"/>
      <c r="T203" s="133"/>
      <c r="U203" s="133"/>
      <c r="V203" s="133"/>
      <c r="W203" s="133"/>
      <c r="X203" s="133"/>
      <c r="Y203" s="133"/>
      <c r="Z203" s="133"/>
    </row>
    <row r="204" spans="1:26" x14ac:dyDescent="0.25">
      <c r="A204" s="133"/>
      <c r="B204" s="133"/>
      <c r="C204" s="133"/>
      <c r="D204" s="133"/>
      <c r="E204" s="133"/>
      <c r="F204" s="133"/>
      <c r="G204" s="133"/>
      <c r="H204" s="133"/>
      <c r="I204" s="133"/>
      <c r="J204" s="133"/>
      <c r="K204" s="133"/>
      <c r="L204" s="133"/>
      <c r="M204" s="133"/>
      <c r="N204" s="133"/>
      <c r="O204" s="133"/>
      <c r="P204" s="133"/>
      <c r="Q204" s="133"/>
      <c r="R204" s="133"/>
      <c r="S204" s="133"/>
      <c r="T204" s="133"/>
      <c r="U204" s="133"/>
      <c r="V204" s="133"/>
      <c r="W204" s="133"/>
      <c r="X204" s="133"/>
      <c r="Y204" s="133"/>
      <c r="Z204" s="133"/>
    </row>
    <row r="205" spans="1:26" x14ac:dyDescent="0.25">
      <c r="A205" s="133"/>
      <c r="B205" s="133"/>
      <c r="C205" s="133"/>
      <c r="D205" s="133"/>
      <c r="E205" s="133"/>
      <c r="F205" s="133"/>
      <c r="G205" s="133"/>
      <c r="H205" s="133"/>
      <c r="I205" s="133"/>
      <c r="J205" s="133"/>
      <c r="K205" s="133"/>
      <c r="L205" s="133"/>
      <c r="M205" s="133"/>
      <c r="N205" s="133"/>
      <c r="O205" s="133"/>
      <c r="P205" s="133"/>
      <c r="Q205" s="133"/>
      <c r="R205" s="133"/>
      <c r="S205" s="133"/>
      <c r="T205" s="133"/>
      <c r="U205" s="133"/>
      <c r="V205" s="133"/>
      <c r="W205" s="133"/>
      <c r="X205" s="133"/>
      <c r="Y205" s="133"/>
      <c r="Z205" s="133"/>
    </row>
    <row r="206" spans="1:26" x14ac:dyDescent="0.25">
      <c r="A206" s="133"/>
      <c r="B206" s="133"/>
      <c r="C206" s="133"/>
      <c r="D206" s="133"/>
      <c r="E206" s="133"/>
      <c r="F206" s="133"/>
      <c r="G206" s="133"/>
      <c r="H206" s="133"/>
      <c r="I206" s="133"/>
      <c r="J206" s="133"/>
      <c r="K206" s="133"/>
      <c r="L206" s="133"/>
      <c r="M206" s="133"/>
      <c r="N206" s="133"/>
      <c r="O206" s="133"/>
      <c r="P206" s="133"/>
      <c r="Q206" s="133"/>
      <c r="R206" s="133"/>
      <c r="S206" s="133"/>
      <c r="T206" s="133"/>
      <c r="U206" s="133"/>
      <c r="V206" s="133"/>
      <c r="W206" s="133"/>
      <c r="X206" s="133"/>
      <c r="Y206" s="133"/>
      <c r="Z206" s="133"/>
    </row>
    <row r="207" spans="1:26" x14ac:dyDescent="0.25">
      <c r="A207" s="133"/>
      <c r="B207" s="133"/>
      <c r="C207" s="133"/>
      <c r="D207" s="133"/>
      <c r="E207" s="133"/>
      <c r="F207" s="133"/>
      <c r="G207" s="133"/>
      <c r="H207" s="133"/>
      <c r="I207" s="133"/>
      <c r="J207" s="133"/>
      <c r="K207" s="133"/>
      <c r="L207" s="133"/>
      <c r="M207" s="133"/>
      <c r="N207" s="133"/>
      <c r="O207" s="133"/>
      <c r="P207" s="133"/>
      <c r="Q207" s="133"/>
      <c r="R207" s="133"/>
      <c r="S207" s="133"/>
      <c r="T207" s="133"/>
      <c r="U207" s="133"/>
      <c r="V207" s="133"/>
      <c r="W207" s="133"/>
      <c r="X207" s="133"/>
      <c r="Y207" s="133"/>
      <c r="Z207" s="133"/>
    </row>
    <row r="208" spans="1:26" x14ac:dyDescent="0.25">
      <c r="A208" s="133"/>
      <c r="B208" s="133"/>
      <c r="C208" s="133"/>
      <c r="D208" s="133"/>
      <c r="E208" s="133"/>
      <c r="F208" s="133"/>
      <c r="G208" s="133"/>
      <c r="H208" s="133"/>
      <c r="I208" s="133"/>
      <c r="J208" s="133"/>
      <c r="K208" s="133"/>
      <c r="L208" s="133"/>
      <c r="M208" s="133"/>
      <c r="N208" s="133"/>
      <c r="O208" s="133"/>
      <c r="P208" s="133"/>
      <c r="Q208" s="133"/>
      <c r="R208" s="133"/>
      <c r="S208" s="133"/>
      <c r="T208" s="133"/>
      <c r="U208" s="133"/>
      <c r="V208" s="133"/>
      <c r="W208" s="133"/>
      <c r="X208" s="133"/>
      <c r="Y208" s="133"/>
      <c r="Z208" s="133"/>
    </row>
    <row r="209" spans="1:26" x14ac:dyDescent="0.25">
      <c r="A209" s="133"/>
      <c r="B209" s="133"/>
      <c r="C209" s="133"/>
      <c r="D209" s="133"/>
      <c r="E209" s="133"/>
      <c r="F209" s="133"/>
      <c r="G209" s="133"/>
      <c r="H209" s="133"/>
      <c r="I209" s="133"/>
      <c r="J209" s="133"/>
      <c r="K209" s="133"/>
      <c r="L209" s="133"/>
      <c r="M209" s="133"/>
      <c r="N209" s="133"/>
      <c r="O209" s="133"/>
      <c r="P209" s="133"/>
      <c r="Q209" s="133"/>
      <c r="R209" s="133"/>
      <c r="S209" s="133"/>
      <c r="T209" s="133"/>
      <c r="U209" s="133"/>
      <c r="V209" s="133"/>
      <c r="W209" s="133"/>
      <c r="X209" s="133"/>
      <c r="Y209" s="133"/>
      <c r="Z209" s="133"/>
    </row>
    <row r="210" spans="1:26" x14ac:dyDescent="0.25">
      <c r="A210" s="133"/>
      <c r="B210" s="133"/>
      <c r="C210" s="133"/>
      <c r="D210" s="133"/>
      <c r="E210" s="133"/>
      <c r="F210" s="133"/>
      <c r="G210" s="133"/>
      <c r="H210" s="133"/>
      <c r="I210" s="133"/>
      <c r="J210" s="133"/>
      <c r="K210" s="133"/>
      <c r="L210" s="133"/>
      <c r="M210" s="133"/>
      <c r="N210" s="133"/>
      <c r="O210" s="133"/>
      <c r="P210" s="133"/>
      <c r="Q210" s="133"/>
      <c r="R210" s="133"/>
      <c r="S210" s="133"/>
      <c r="T210" s="133"/>
      <c r="U210" s="133"/>
      <c r="V210" s="133"/>
      <c r="W210" s="133"/>
      <c r="X210" s="133"/>
      <c r="Y210" s="133"/>
      <c r="Z210" s="133"/>
    </row>
    <row r="211" spans="1:26" x14ac:dyDescent="0.25">
      <c r="A211" s="133"/>
      <c r="B211" s="133"/>
      <c r="C211" s="133"/>
      <c r="D211" s="133"/>
      <c r="E211" s="133"/>
      <c r="F211" s="133"/>
      <c r="G211" s="133"/>
      <c r="H211" s="133"/>
      <c r="I211" s="133"/>
      <c r="J211" s="133"/>
      <c r="K211" s="133"/>
      <c r="L211" s="133"/>
      <c r="M211" s="133"/>
      <c r="N211" s="133"/>
      <c r="O211" s="133"/>
      <c r="P211" s="133"/>
      <c r="Q211" s="133"/>
      <c r="R211" s="133"/>
      <c r="S211" s="133"/>
      <c r="T211" s="133"/>
      <c r="U211" s="133"/>
      <c r="V211" s="133"/>
      <c r="W211" s="133"/>
      <c r="X211" s="133"/>
      <c r="Y211" s="133"/>
      <c r="Z211" s="133"/>
    </row>
    <row r="212" spans="1:26" x14ac:dyDescent="0.25">
      <c r="A212" s="133"/>
      <c r="B212" s="133"/>
      <c r="C212" s="133"/>
      <c r="D212" s="133"/>
      <c r="E212" s="133"/>
      <c r="F212" s="133"/>
      <c r="G212" s="133"/>
      <c r="H212" s="133"/>
      <c r="I212" s="133"/>
      <c r="J212" s="133"/>
      <c r="K212" s="133"/>
      <c r="L212" s="133"/>
      <c r="M212" s="133"/>
      <c r="N212" s="133"/>
      <c r="O212" s="133"/>
      <c r="P212" s="133"/>
      <c r="Q212" s="133"/>
      <c r="R212" s="133"/>
      <c r="S212" s="133"/>
      <c r="T212" s="133"/>
      <c r="U212" s="133"/>
      <c r="V212" s="133"/>
      <c r="W212" s="133"/>
      <c r="X212" s="133"/>
      <c r="Y212" s="133"/>
      <c r="Z212" s="133"/>
    </row>
    <row r="213" spans="1:26" x14ac:dyDescent="0.25">
      <c r="A213" s="133"/>
      <c r="B213" s="133"/>
      <c r="C213" s="133"/>
      <c r="D213" s="133"/>
      <c r="E213" s="133"/>
      <c r="F213" s="133"/>
      <c r="G213" s="133"/>
      <c r="H213" s="133"/>
      <c r="I213" s="133"/>
      <c r="J213" s="133"/>
      <c r="K213" s="133"/>
      <c r="L213" s="133"/>
      <c r="M213" s="133"/>
      <c r="N213" s="133"/>
      <c r="O213" s="133"/>
      <c r="P213" s="133"/>
      <c r="Q213" s="133"/>
      <c r="R213" s="133"/>
      <c r="S213" s="133"/>
      <c r="T213" s="133"/>
      <c r="U213" s="133"/>
      <c r="V213" s="133"/>
      <c r="W213" s="133"/>
      <c r="X213" s="133"/>
      <c r="Y213" s="133"/>
      <c r="Z213" s="133"/>
    </row>
    <row r="214" spans="1:26" x14ac:dyDescent="0.25">
      <c r="A214" s="133"/>
      <c r="B214" s="133"/>
      <c r="C214" s="133"/>
      <c r="D214" s="133"/>
      <c r="E214" s="133"/>
      <c r="F214" s="133"/>
      <c r="G214" s="133"/>
      <c r="H214" s="133"/>
      <c r="I214" s="133"/>
      <c r="J214" s="133"/>
      <c r="K214" s="133"/>
      <c r="L214" s="133"/>
      <c r="M214" s="133"/>
      <c r="N214" s="133"/>
      <c r="O214" s="133"/>
      <c r="P214" s="133"/>
      <c r="Q214" s="133"/>
      <c r="R214" s="133"/>
      <c r="S214" s="133"/>
      <c r="T214" s="133"/>
      <c r="U214" s="133"/>
      <c r="V214" s="133"/>
      <c r="W214" s="133"/>
      <c r="X214" s="133"/>
      <c r="Y214" s="133"/>
      <c r="Z214" s="133"/>
    </row>
    <row r="215" spans="1:26" x14ac:dyDescent="0.25">
      <c r="A215" s="133"/>
      <c r="B215" s="133"/>
      <c r="C215" s="133"/>
      <c r="D215" s="133"/>
      <c r="E215" s="133"/>
      <c r="F215" s="133"/>
      <c r="G215" s="133"/>
      <c r="H215" s="133"/>
      <c r="I215" s="133"/>
      <c r="J215" s="133"/>
      <c r="K215" s="133"/>
      <c r="L215" s="133"/>
      <c r="M215" s="133"/>
      <c r="N215" s="133"/>
      <c r="O215" s="133"/>
      <c r="P215" s="133"/>
      <c r="Q215" s="133"/>
      <c r="R215" s="133"/>
      <c r="S215" s="133"/>
      <c r="T215" s="133"/>
      <c r="U215" s="133"/>
      <c r="V215" s="133"/>
      <c r="W215" s="133"/>
      <c r="X215" s="133"/>
      <c r="Y215" s="133"/>
      <c r="Z215" s="133"/>
    </row>
    <row r="216" spans="1:26" x14ac:dyDescent="0.25">
      <c r="A216" s="133"/>
      <c r="B216" s="133"/>
      <c r="C216" s="133"/>
      <c r="D216" s="133"/>
      <c r="E216" s="133"/>
      <c r="F216" s="133"/>
      <c r="G216" s="133"/>
      <c r="H216" s="133"/>
      <c r="I216" s="133"/>
      <c r="J216" s="133"/>
      <c r="K216" s="133"/>
      <c r="L216" s="133"/>
      <c r="M216" s="133"/>
      <c r="N216" s="133"/>
      <c r="O216" s="133"/>
      <c r="P216" s="133"/>
      <c r="Q216" s="133"/>
      <c r="R216" s="133"/>
      <c r="S216" s="133"/>
      <c r="T216" s="133"/>
      <c r="U216" s="133"/>
      <c r="V216" s="133"/>
      <c r="W216" s="133"/>
      <c r="X216" s="133"/>
      <c r="Y216" s="133"/>
      <c r="Z216" s="133"/>
    </row>
    <row r="217" spans="1:26" x14ac:dyDescent="0.25">
      <c r="A217" s="133"/>
      <c r="B217" s="133"/>
      <c r="C217" s="133"/>
      <c r="D217" s="133"/>
      <c r="E217" s="133"/>
      <c r="F217" s="133"/>
      <c r="G217" s="133"/>
      <c r="H217" s="133"/>
      <c r="I217" s="133"/>
      <c r="J217" s="133"/>
      <c r="K217" s="133"/>
      <c r="L217" s="133"/>
      <c r="M217" s="133"/>
      <c r="N217" s="133"/>
      <c r="O217" s="133"/>
      <c r="P217" s="133"/>
      <c r="Q217" s="133"/>
      <c r="R217" s="133"/>
      <c r="S217" s="133"/>
      <c r="T217" s="133"/>
      <c r="U217" s="133"/>
      <c r="V217" s="133"/>
      <c r="W217" s="133"/>
      <c r="X217" s="133"/>
      <c r="Y217" s="133"/>
      <c r="Z217" s="133"/>
    </row>
    <row r="218" spans="1:26" x14ac:dyDescent="0.25">
      <c r="A218" s="133"/>
      <c r="B218" s="133"/>
      <c r="C218" s="133"/>
      <c r="D218" s="133"/>
      <c r="E218" s="133"/>
      <c r="F218" s="133"/>
      <c r="G218" s="133"/>
      <c r="H218" s="133"/>
      <c r="I218" s="133"/>
      <c r="J218" s="133"/>
      <c r="K218" s="133"/>
      <c r="L218" s="133"/>
      <c r="M218" s="133"/>
      <c r="N218" s="133"/>
      <c r="O218" s="133"/>
      <c r="P218" s="133"/>
      <c r="Q218" s="133"/>
      <c r="R218" s="133"/>
      <c r="S218" s="133"/>
      <c r="T218" s="133"/>
      <c r="U218" s="133"/>
      <c r="V218" s="133"/>
      <c r="W218" s="133"/>
      <c r="X218" s="133"/>
      <c r="Y218" s="133"/>
      <c r="Z218" s="133"/>
    </row>
    <row r="219" spans="1:26" x14ac:dyDescent="0.25">
      <c r="A219" s="133"/>
      <c r="B219" s="133"/>
      <c r="C219" s="133"/>
      <c r="D219" s="133"/>
      <c r="E219" s="133"/>
      <c r="F219" s="133"/>
      <c r="G219" s="133"/>
      <c r="H219" s="133"/>
      <c r="I219" s="133"/>
      <c r="J219" s="133"/>
      <c r="K219" s="133"/>
      <c r="L219" s="133"/>
      <c r="M219" s="133"/>
      <c r="N219" s="133"/>
      <c r="O219" s="133"/>
      <c r="P219" s="133"/>
      <c r="Q219" s="133"/>
      <c r="R219" s="133"/>
      <c r="S219" s="133"/>
      <c r="T219" s="133"/>
      <c r="U219" s="133"/>
      <c r="V219" s="133"/>
      <c r="W219" s="133"/>
      <c r="X219" s="133"/>
      <c r="Y219" s="133"/>
      <c r="Z219" s="133"/>
    </row>
    <row r="220" spans="1:26" x14ac:dyDescent="0.25">
      <c r="A220" s="133"/>
      <c r="B220" s="133"/>
      <c r="C220" s="133"/>
      <c r="D220" s="133"/>
      <c r="E220" s="133"/>
      <c r="F220" s="133"/>
      <c r="G220" s="133"/>
      <c r="H220" s="133"/>
      <c r="I220" s="133"/>
      <c r="J220" s="133"/>
      <c r="K220" s="133"/>
      <c r="L220" s="133"/>
      <c r="M220" s="133"/>
      <c r="N220" s="133"/>
      <c r="O220" s="133"/>
      <c r="P220" s="133"/>
      <c r="Q220" s="133"/>
      <c r="R220" s="133"/>
      <c r="S220" s="133"/>
      <c r="T220" s="133"/>
      <c r="U220" s="133"/>
      <c r="V220" s="133"/>
      <c r="W220" s="133"/>
      <c r="X220" s="133"/>
      <c r="Y220" s="133"/>
      <c r="Z220" s="133"/>
    </row>
    <row r="221" spans="1:26" x14ac:dyDescent="0.25">
      <c r="A221" s="133"/>
      <c r="B221" s="133"/>
      <c r="C221" s="133"/>
      <c r="D221" s="133"/>
      <c r="E221" s="133"/>
      <c r="F221" s="133"/>
      <c r="G221" s="133"/>
      <c r="H221" s="133"/>
      <c r="I221" s="133"/>
      <c r="J221" s="133"/>
      <c r="K221" s="133"/>
      <c r="L221" s="133"/>
      <c r="M221" s="133"/>
      <c r="N221" s="133"/>
      <c r="O221" s="133"/>
      <c r="P221" s="133"/>
      <c r="Q221" s="133"/>
      <c r="R221" s="133"/>
      <c r="S221" s="133"/>
      <c r="T221" s="133"/>
      <c r="U221" s="133"/>
      <c r="V221" s="133"/>
      <c r="W221" s="133"/>
      <c r="X221" s="133"/>
      <c r="Y221" s="133"/>
      <c r="Z221" s="133"/>
    </row>
    <row r="222" spans="1:26" x14ac:dyDescent="0.25">
      <c r="A222" s="133"/>
      <c r="B222" s="133"/>
      <c r="C222" s="133"/>
      <c r="D222" s="133"/>
      <c r="E222" s="133"/>
      <c r="F222" s="133"/>
      <c r="G222" s="133"/>
      <c r="H222" s="133"/>
      <c r="I222" s="133"/>
      <c r="J222" s="133"/>
      <c r="K222" s="133"/>
      <c r="L222" s="133"/>
      <c r="M222" s="133"/>
      <c r="N222" s="133"/>
      <c r="O222" s="133"/>
      <c r="P222" s="133"/>
      <c r="Q222" s="133"/>
      <c r="R222" s="133"/>
      <c r="S222" s="133"/>
      <c r="T222" s="133"/>
      <c r="U222" s="133"/>
      <c r="V222" s="133"/>
      <c r="W222" s="133"/>
      <c r="X222" s="133"/>
      <c r="Y222" s="133"/>
      <c r="Z222" s="133"/>
    </row>
    <row r="223" spans="1:26" x14ac:dyDescent="0.25">
      <c r="A223" s="133"/>
      <c r="B223" s="133"/>
      <c r="C223" s="133"/>
      <c r="D223" s="133"/>
      <c r="E223" s="133"/>
      <c r="F223" s="133"/>
      <c r="G223" s="133"/>
      <c r="H223" s="133"/>
      <c r="I223" s="133"/>
      <c r="J223" s="133"/>
      <c r="K223" s="133"/>
      <c r="L223" s="133"/>
      <c r="M223" s="133"/>
      <c r="N223" s="133"/>
      <c r="O223" s="133"/>
      <c r="P223" s="133"/>
      <c r="Q223" s="133"/>
      <c r="R223" s="133"/>
      <c r="S223" s="133"/>
      <c r="T223" s="133"/>
      <c r="U223" s="133"/>
      <c r="V223" s="133"/>
      <c r="W223" s="133"/>
      <c r="X223" s="133"/>
      <c r="Y223" s="133"/>
      <c r="Z223" s="133"/>
    </row>
    <row r="224" spans="1:26" x14ac:dyDescent="0.25">
      <c r="A224" s="133"/>
      <c r="B224" s="133"/>
      <c r="C224" s="133"/>
      <c r="D224" s="133"/>
      <c r="E224" s="133"/>
      <c r="F224" s="133"/>
      <c r="G224" s="133"/>
      <c r="H224" s="133"/>
      <c r="I224" s="133"/>
      <c r="J224" s="133"/>
      <c r="K224" s="133"/>
      <c r="L224" s="133"/>
      <c r="M224" s="133"/>
      <c r="N224" s="133"/>
      <c r="O224" s="133"/>
      <c r="P224" s="133"/>
      <c r="Q224" s="133"/>
      <c r="R224" s="133"/>
      <c r="S224" s="133"/>
      <c r="T224" s="133"/>
      <c r="U224" s="133"/>
      <c r="V224" s="133"/>
      <c r="W224" s="133"/>
      <c r="X224" s="133"/>
      <c r="Y224" s="133"/>
      <c r="Z224" s="133"/>
    </row>
    <row r="225" spans="1:26" x14ac:dyDescent="0.25">
      <c r="A225" s="133"/>
      <c r="B225" s="133"/>
      <c r="C225" s="133"/>
      <c r="D225" s="133"/>
      <c r="E225" s="133"/>
      <c r="F225" s="133"/>
      <c r="G225" s="133"/>
      <c r="H225" s="133"/>
      <c r="I225" s="133"/>
      <c r="J225" s="133"/>
      <c r="K225" s="133"/>
      <c r="L225" s="133"/>
      <c r="M225" s="133"/>
      <c r="N225" s="133"/>
      <c r="O225" s="133"/>
      <c r="P225" s="133"/>
      <c r="Q225" s="133"/>
      <c r="R225" s="133"/>
      <c r="S225" s="133"/>
      <c r="T225" s="133"/>
      <c r="U225" s="133"/>
      <c r="V225" s="133"/>
      <c r="W225" s="133"/>
      <c r="X225" s="133"/>
      <c r="Y225" s="133"/>
      <c r="Z225" s="133"/>
    </row>
    <row r="226" spans="1:26" x14ac:dyDescent="0.25">
      <c r="A226" s="133"/>
      <c r="B226" s="133"/>
      <c r="C226" s="133"/>
      <c r="D226" s="133"/>
      <c r="E226" s="133"/>
      <c r="F226" s="133"/>
      <c r="G226" s="133"/>
      <c r="H226" s="133"/>
      <c r="I226" s="133"/>
      <c r="J226" s="133"/>
      <c r="K226" s="133"/>
      <c r="L226" s="133"/>
      <c r="M226" s="133"/>
      <c r="N226" s="133"/>
      <c r="O226" s="133"/>
      <c r="P226" s="133"/>
      <c r="Q226" s="133"/>
      <c r="R226" s="133"/>
      <c r="S226" s="133"/>
      <c r="T226" s="133"/>
      <c r="U226" s="133"/>
      <c r="V226" s="133"/>
      <c r="W226" s="133"/>
      <c r="X226" s="133"/>
      <c r="Y226" s="133"/>
      <c r="Z226" s="133"/>
    </row>
    <row r="227" spans="1:26" x14ac:dyDescent="0.25">
      <c r="A227" s="133"/>
      <c r="B227" s="133"/>
      <c r="C227" s="133"/>
      <c r="D227" s="133"/>
      <c r="E227" s="133"/>
      <c r="F227" s="133"/>
      <c r="G227" s="133"/>
      <c r="H227" s="133"/>
      <c r="I227" s="133"/>
      <c r="J227" s="133"/>
      <c r="K227" s="133"/>
      <c r="L227" s="133"/>
      <c r="M227" s="133"/>
      <c r="N227" s="133"/>
      <c r="O227" s="133"/>
      <c r="P227" s="133"/>
      <c r="Q227" s="133"/>
      <c r="R227" s="133"/>
      <c r="S227" s="133"/>
      <c r="T227" s="133"/>
      <c r="U227" s="133"/>
      <c r="V227" s="133"/>
      <c r="W227" s="133"/>
      <c r="X227" s="133"/>
      <c r="Y227" s="133"/>
      <c r="Z227" s="133"/>
    </row>
    <row r="228" spans="1:26" x14ac:dyDescent="0.25">
      <c r="A228" s="133"/>
      <c r="B228" s="133"/>
      <c r="C228" s="133"/>
      <c r="D228" s="133"/>
      <c r="E228" s="133"/>
      <c r="F228" s="133"/>
      <c r="G228" s="133"/>
      <c r="H228" s="133"/>
      <c r="I228" s="133"/>
      <c r="J228" s="133"/>
      <c r="K228" s="133"/>
      <c r="L228" s="133"/>
      <c r="M228" s="133"/>
      <c r="N228" s="133"/>
      <c r="O228" s="133"/>
      <c r="P228" s="133"/>
      <c r="Q228" s="133"/>
      <c r="R228" s="133"/>
      <c r="S228" s="133"/>
      <c r="T228" s="133"/>
      <c r="U228" s="133"/>
      <c r="V228" s="133"/>
      <c r="W228" s="133"/>
      <c r="X228" s="133"/>
      <c r="Y228" s="133"/>
      <c r="Z228" s="133"/>
    </row>
    <row r="229" spans="1:26" x14ac:dyDescent="0.25">
      <c r="A229" s="133"/>
      <c r="B229" s="133"/>
      <c r="C229" s="133"/>
      <c r="D229" s="133"/>
      <c r="E229" s="133"/>
      <c r="F229" s="133"/>
      <c r="G229" s="133"/>
      <c r="H229" s="133"/>
      <c r="I229" s="133"/>
      <c r="J229" s="133"/>
      <c r="K229" s="133"/>
      <c r="L229" s="133"/>
      <c r="M229" s="133"/>
      <c r="N229" s="133"/>
      <c r="O229" s="133"/>
      <c r="P229" s="133"/>
      <c r="Q229" s="133"/>
      <c r="R229" s="133"/>
      <c r="S229" s="133"/>
      <c r="T229" s="133"/>
      <c r="U229" s="133"/>
      <c r="V229" s="133"/>
      <c r="W229" s="133"/>
      <c r="X229" s="133"/>
      <c r="Y229" s="133"/>
      <c r="Z229" s="133"/>
    </row>
    <row r="230" spans="1:26" x14ac:dyDescent="0.25">
      <c r="A230" s="133"/>
      <c r="B230" s="133"/>
      <c r="C230" s="133"/>
      <c r="D230" s="133"/>
      <c r="E230" s="133"/>
      <c r="F230" s="133"/>
      <c r="G230" s="133"/>
      <c r="H230" s="133"/>
      <c r="I230" s="133"/>
      <c r="J230" s="133"/>
      <c r="K230" s="133"/>
      <c r="L230" s="133"/>
      <c r="M230" s="133"/>
      <c r="N230" s="133"/>
      <c r="O230" s="133"/>
      <c r="P230" s="133"/>
      <c r="Q230" s="133"/>
      <c r="R230" s="133"/>
      <c r="S230" s="133"/>
      <c r="T230" s="133"/>
      <c r="U230" s="133"/>
      <c r="V230" s="133"/>
      <c r="W230" s="133"/>
      <c r="X230" s="133"/>
      <c r="Y230" s="133"/>
      <c r="Z230" s="133"/>
    </row>
    <row r="231" spans="1:26" x14ac:dyDescent="0.25">
      <c r="A231" s="133"/>
      <c r="B231" s="133"/>
      <c r="C231" s="133"/>
      <c r="D231" s="133"/>
      <c r="E231" s="133"/>
      <c r="F231" s="133"/>
      <c r="G231" s="133"/>
      <c r="H231" s="133"/>
      <c r="I231" s="133"/>
      <c r="J231" s="133"/>
      <c r="K231" s="133"/>
      <c r="L231" s="133"/>
      <c r="M231" s="133"/>
      <c r="N231" s="133"/>
      <c r="O231" s="133"/>
      <c r="P231" s="133"/>
      <c r="Q231" s="133"/>
      <c r="R231" s="133"/>
      <c r="S231" s="133"/>
      <c r="T231" s="133"/>
      <c r="U231" s="133"/>
      <c r="V231" s="133"/>
      <c r="W231" s="133"/>
      <c r="X231" s="133"/>
      <c r="Y231" s="133"/>
      <c r="Z231" s="133"/>
    </row>
    <row r="232" spans="1:26" x14ac:dyDescent="0.25">
      <c r="A232" s="133"/>
      <c r="B232" s="133"/>
      <c r="C232" s="133"/>
      <c r="D232" s="133"/>
      <c r="E232" s="133"/>
      <c r="F232" s="133"/>
      <c r="G232" s="133"/>
      <c r="H232" s="133"/>
      <c r="I232" s="133"/>
      <c r="J232" s="133"/>
      <c r="K232" s="133"/>
      <c r="L232" s="133"/>
      <c r="M232" s="133"/>
      <c r="N232" s="133"/>
      <c r="O232" s="133"/>
      <c r="P232" s="133"/>
      <c r="Q232" s="133"/>
      <c r="R232" s="133"/>
      <c r="S232" s="133"/>
      <c r="T232" s="133"/>
      <c r="U232" s="133"/>
      <c r="V232" s="133"/>
      <c r="W232" s="133"/>
      <c r="X232" s="133"/>
      <c r="Y232" s="133"/>
      <c r="Z232" s="133"/>
    </row>
    <row r="233" spans="1:26" x14ac:dyDescent="0.25">
      <c r="A233" s="133"/>
      <c r="B233" s="133"/>
      <c r="C233" s="133"/>
      <c r="D233" s="133"/>
      <c r="E233" s="133"/>
      <c r="F233" s="133"/>
      <c r="G233" s="133"/>
      <c r="H233" s="133"/>
      <c r="I233" s="133"/>
      <c r="J233" s="133"/>
      <c r="K233" s="133"/>
      <c r="L233" s="133"/>
      <c r="M233" s="133"/>
      <c r="N233" s="133"/>
      <c r="O233" s="133"/>
      <c r="P233" s="133"/>
      <c r="Q233" s="133"/>
      <c r="R233" s="133"/>
      <c r="S233" s="133"/>
      <c r="T233" s="133"/>
      <c r="U233" s="133"/>
      <c r="V233" s="133"/>
      <c r="W233" s="133"/>
      <c r="X233" s="133"/>
      <c r="Y233" s="133"/>
      <c r="Z233" s="133"/>
    </row>
    <row r="234" spans="1:26" x14ac:dyDescent="0.25">
      <c r="A234" s="133"/>
      <c r="B234" s="133"/>
      <c r="C234" s="133"/>
      <c r="D234" s="133"/>
      <c r="E234" s="133"/>
      <c r="F234" s="133"/>
      <c r="G234" s="133"/>
      <c r="H234" s="133"/>
      <c r="I234" s="133"/>
      <c r="J234" s="133"/>
      <c r="K234" s="133"/>
      <c r="L234" s="133"/>
      <c r="M234" s="133"/>
      <c r="N234" s="133"/>
      <c r="O234" s="133"/>
      <c r="P234" s="133"/>
      <c r="Q234" s="133"/>
      <c r="R234" s="133"/>
      <c r="S234" s="133"/>
      <c r="T234" s="133"/>
      <c r="U234" s="133"/>
      <c r="V234" s="133"/>
      <c r="W234" s="133"/>
      <c r="X234" s="133"/>
      <c r="Y234" s="133"/>
      <c r="Z234" s="133"/>
    </row>
    <row r="235" spans="1:26" x14ac:dyDescent="0.25">
      <c r="A235" s="133"/>
      <c r="B235" s="133"/>
      <c r="C235" s="133"/>
      <c r="D235" s="133"/>
      <c r="E235" s="133"/>
      <c r="F235" s="133"/>
      <c r="G235" s="133"/>
      <c r="H235" s="133"/>
      <c r="I235" s="133"/>
      <c r="J235" s="133"/>
      <c r="K235" s="133"/>
      <c r="L235" s="133"/>
      <c r="M235" s="133"/>
      <c r="N235" s="133"/>
      <c r="O235" s="133"/>
      <c r="P235" s="133"/>
      <c r="Q235" s="133"/>
      <c r="R235" s="133"/>
      <c r="S235" s="133"/>
      <c r="T235" s="133"/>
      <c r="U235" s="133"/>
      <c r="V235" s="133"/>
      <c r="W235" s="133"/>
      <c r="X235" s="133"/>
      <c r="Y235" s="133"/>
      <c r="Z235" s="133"/>
    </row>
    <row r="236" spans="1:26" x14ac:dyDescent="0.25">
      <c r="A236" s="133"/>
      <c r="B236" s="133"/>
      <c r="C236" s="133"/>
      <c r="D236" s="133"/>
      <c r="E236" s="133"/>
      <c r="F236" s="133"/>
      <c r="G236" s="133"/>
      <c r="H236" s="133"/>
      <c r="I236" s="133"/>
      <c r="J236" s="133"/>
      <c r="K236" s="133"/>
      <c r="L236" s="133"/>
      <c r="M236" s="133"/>
      <c r="N236" s="133"/>
      <c r="O236" s="133"/>
      <c r="P236" s="133"/>
      <c r="Q236" s="133"/>
      <c r="R236" s="133"/>
      <c r="S236" s="133"/>
      <c r="T236" s="133"/>
      <c r="U236" s="133"/>
      <c r="V236" s="133"/>
      <c r="W236" s="133"/>
      <c r="X236" s="133"/>
      <c r="Y236" s="133"/>
      <c r="Z236" s="133"/>
    </row>
    <row r="237" spans="1:26" x14ac:dyDescent="0.25">
      <c r="A237" s="133"/>
      <c r="B237" s="133"/>
      <c r="C237" s="133"/>
      <c r="D237" s="133"/>
      <c r="E237" s="133"/>
      <c r="F237" s="133"/>
      <c r="G237" s="133"/>
      <c r="H237" s="133"/>
      <c r="I237" s="133"/>
      <c r="J237" s="133"/>
      <c r="K237" s="133"/>
      <c r="L237" s="133"/>
      <c r="M237" s="133"/>
      <c r="N237" s="133"/>
      <c r="O237" s="133"/>
      <c r="P237" s="133"/>
      <c r="Q237" s="133"/>
      <c r="R237" s="133"/>
      <c r="S237" s="133"/>
      <c r="T237" s="133"/>
      <c r="U237" s="133"/>
      <c r="V237" s="133"/>
      <c r="W237" s="133"/>
      <c r="X237" s="133"/>
      <c r="Y237" s="133"/>
      <c r="Z237" s="133"/>
    </row>
    <row r="238" spans="1:26" x14ac:dyDescent="0.25">
      <c r="A238" s="133"/>
      <c r="B238" s="133"/>
      <c r="C238" s="133"/>
      <c r="D238" s="133"/>
      <c r="E238" s="133"/>
      <c r="F238" s="133"/>
      <c r="G238" s="133"/>
      <c r="H238" s="133"/>
      <c r="I238" s="133"/>
      <c r="J238" s="133"/>
      <c r="K238" s="133"/>
      <c r="L238" s="133"/>
      <c r="M238" s="133"/>
      <c r="N238" s="133"/>
      <c r="O238" s="133"/>
      <c r="P238" s="133"/>
      <c r="Q238" s="133"/>
      <c r="R238" s="133"/>
      <c r="S238" s="133"/>
      <c r="T238" s="133"/>
      <c r="U238" s="133"/>
      <c r="V238" s="133"/>
      <c r="W238" s="133"/>
      <c r="X238" s="133"/>
      <c r="Y238" s="133"/>
      <c r="Z238" s="133"/>
    </row>
    <row r="239" spans="1:26" x14ac:dyDescent="0.25">
      <c r="A239" s="133"/>
      <c r="B239" s="133"/>
      <c r="C239" s="133"/>
      <c r="D239" s="133"/>
      <c r="E239" s="133"/>
      <c r="F239" s="133"/>
      <c r="G239" s="133"/>
      <c r="H239" s="133"/>
      <c r="I239" s="133"/>
      <c r="J239" s="133"/>
      <c r="K239" s="133"/>
      <c r="L239" s="133"/>
      <c r="M239" s="133"/>
      <c r="N239" s="133"/>
      <c r="O239" s="133"/>
      <c r="P239" s="133"/>
      <c r="Q239" s="133"/>
      <c r="R239" s="133"/>
      <c r="S239" s="133"/>
      <c r="T239" s="133"/>
      <c r="U239" s="133"/>
      <c r="V239" s="133"/>
      <c r="W239" s="133"/>
      <c r="X239" s="133"/>
      <c r="Y239" s="133"/>
      <c r="Z239" s="133"/>
    </row>
    <row r="240" spans="1:26" x14ac:dyDescent="0.25">
      <c r="A240" s="133"/>
      <c r="B240" s="133"/>
      <c r="C240" s="133"/>
      <c r="D240" s="133"/>
      <c r="E240" s="133"/>
      <c r="F240" s="133"/>
      <c r="G240" s="133"/>
      <c r="H240" s="133"/>
      <c r="I240" s="133"/>
      <c r="J240" s="133"/>
      <c r="K240" s="133"/>
      <c r="L240" s="133"/>
      <c r="M240" s="133"/>
      <c r="N240" s="133"/>
      <c r="O240" s="133"/>
      <c r="P240" s="133"/>
      <c r="Q240" s="133"/>
      <c r="R240" s="133"/>
      <c r="S240" s="133"/>
      <c r="T240" s="133"/>
      <c r="U240" s="133"/>
      <c r="V240" s="133"/>
      <c r="W240" s="133"/>
      <c r="X240" s="133"/>
      <c r="Y240" s="133"/>
      <c r="Z240" s="133"/>
    </row>
    <row r="241" spans="1:26" x14ac:dyDescent="0.25">
      <c r="A241" s="133"/>
      <c r="B241" s="133"/>
      <c r="C241" s="133"/>
      <c r="D241" s="133"/>
      <c r="E241" s="133"/>
      <c r="F241" s="133"/>
      <c r="G241" s="133"/>
      <c r="H241" s="133"/>
      <c r="I241" s="133"/>
      <c r="J241" s="133"/>
      <c r="K241" s="133"/>
      <c r="L241" s="133"/>
      <c r="M241" s="133"/>
      <c r="N241" s="133"/>
      <c r="O241" s="133"/>
      <c r="P241" s="133"/>
      <c r="Q241" s="133"/>
      <c r="R241" s="133"/>
      <c r="S241" s="133"/>
      <c r="T241" s="133"/>
      <c r="U241" s="133"/>
      <c r="V241" s="133"/>
      <c r="W241" s="133"/>
      <c r="X241" s="133"/>
      <c r="Y241" s="133"/>
      <c r="Z241" s="133"/>
    </row>
    <row r="242" spans="1:26" x14ac:dyDescent="0.25">
      <c r="A242" s="133"/>
      <c r="B242" s="133"/>
      <c r="C242" s="133"/>
      <c r="D242" s="133"/>
      <c r="E242" s="133"/>
      <c r="F242" s="133"/>
      <c r="G242" s="133"/>
      <c r="H242" s="133"/>
      <c r="I242" s="133"/>
      <c r="J242" s="133"/>
      <c r="K242" s="133"/>
      <c r="L242" s="133"/>
      <c r="M242" s="133"/>
      <c r="N242" s="133"/>
      <c r="O242" s="133"/>
      <c r="P242" s="133"/>
      <c r="Q242" s="133"/>
      <c r="R242" s="133"/>
      <c r="S242" s="133"/>
      <c r="T242" s="133"/>
      <c r="U242" s="133"/>
      <c r="V242" s="133"/>
      <c r="W242" s="133"/>
      <c r="X242" s="133"/>
      <c r="Y242" s="133"/>
      <c r="Z242" s="133"/>
    </row>
    <row r="243" spans="1:26" x14ac:dyDescent="0.25">
      <c r="A243" s="133"/>
      <c r="B243" s="133"/>
      <c r="C243" s="133"/>
      <c r="D243" s="133"/>
      <c r="E243" s="133"/>
      <c r="F243" s="133"/>
      <c r="G243" s="133"/>
      <c r="H243" s="133"/>
      <c r="I243" s="133"/>
      <c r="J243" s="133"/>
      <c r="K243" s="133"/>
      <c r="L243" s="133"/>
      <c r="M243" s="133"/>
      <c r="N243" s="133"/>
      <c r="O243" s="133"/>
      <c r="P243" s="133"/>
      <c r="Q243" s="133"/>
      <c r="R243" s="133"/>
      <c r="S243" s="133"/>
      <c r="T243" s="133"/>
      <c r="U243" s="133"/>
      <c r="V243" s="133"/>
      <c r="W243" s="133"/>
      <c r="X243" s="133"/>
      <c r="Y243" s="133"/>
      <c r="Z243" s="133"/>
    </row>
    <row r="244" spans="1:26" x14ac:dyDescent="0.25">
      <c r="A244" s="133"/>
      <c r="B244" s="133"/>
      <c r="C244" s="133"/>
      <c r="D244" s="133"/>
      <c r="E244" s="133"/>
      <c r="F244" s="133"/>
      <c r="G244" s="133"/>
      <c r="H244" s="133"/>
      <c r="I244" s="133"/>
      <c r="J244" s="133"/>
      <c r="K244" s="133"/>
      <c r="L244" s="133"/>
      <c r="M244" s="133"/>
      <c r="N244" s="133"/>
      <c r="O244" s="133"/>
      <c r="P244" s="133"/>
      <c r="Q244" s="133"/>
      <c r="R244" s="133"/>
      <c r="S244" s="133"/>
      <c r="T244" s="133"/>
      <c r="U244" s="133"/>
      <c r="V244" s="133"/>
      <c r="W244" s="133"/>
      <c r="X244" s="133"/>
      <c r="Y244" s="133"/>
      <c r="Z244" s="133"/>
    </row>
    <row r="245" spans="1:26" x14ac:dyDescent="0.25">
      <c r="A245" s="133"/>
      <c r="B245" s="133"/>
      <c r="C245" s="133"/>
      <c r="D245" s="133"/>
      <c r="E245" s="133"/>
      <c r="F245" s="133"/>
      <c r="G245" s="133"/>
      <c r="H245" s="133"/>
      <c r="I245" s="133"/>
      <c r="J245" s="133"/>
      <c r="K245" s="133"/>
      <c r="L245" s="133"/>
      <c r="M245" s="133"/>
      <c r="N245" s="133"/>
      <c r="O245" s="133"/>
      <c r="P245" s="133"/>
      <c r="Q245" s="133"/>
      <c r="R245" s="133"/>
      <c r="S245" s="133"/>
      <c r="T245" s="133"/>
      <c r="U245" s="133"/>
      <c r="V245" s="133"/>
      <c r="W245" s="133"/>
      <c r="X245" s="133"/>
      <c r="Y245" s="133"/>
      <c r="Z245" s="133"/>
    </row>
    <row r="246" spans="1:26" x14ac:dyDescent="0.25">
      <c r="A246" s="133"/>
      <c r="B246" s="133"/>
      <c r="C246" s="133"/>
      <c r="D246" s="133"/>
      <c r="E246" s="133"/>
      <c r="F246" s="133"/>
      <c r="G246" s="133"/>
      <c r="H246" s="133"/>
      <c r="I246" s="133"/>
      <c r="J246" s="133"/>
      <c r="K246" s="133"/>
      <c r="L246" s="133"/>
      <c r="M246" s="133"/>
      <c r="N246" s="133"/>
      <c r="O246" s="133"/>
      <c r="P246" s="133"/>
      <c r="Q246" s="133"/>
      <c r="R246" s="133"/>
      <c r="S246" s="133"/>
      <c r="T246" s="133"/>
      <c r="U246" s="133"/>
      <c r="V246" s="133"/>
      <c r="W246" s="133"/>
      <c r="X246" s="133"/>
      <c r="Y246" s="133"/>
      <c r="Z246" s="133"/>
    </row>
    <row r="247" spans="1:26" x14ac:dyDescent="0.25">
      <c r="A247" s="133"/>
      <c r="B247" s="133"/>
      <c r="C247" s="133"/>
      <c r="D247" s="133"/>
      <c r="E247" s="133"/>
      <c r="F247" s="133"/>
      <c r="G247" s="133"/>
      <c r="H247" s="133"/>
      <c r="I247" s="133"/>
      <c r="J247" s="133"/>
      <c r="K247" s="133"/>
      <c r="L247" s="133"/>
      <c r="M247" s="133"/>
      <c r="N247" s="133"/>
      <c r="O247" s="133"/>
      <c r="P247" s="133"/>
      <c r="Q247" s="133"/>
      <c r="R247" s="133"/>
      <c r="S247" s="133"/>
      <c r="T247" s="133"/>
      <c r="U247" s="133"/>
      <c r="V247" s="133"/>
      <c r="W247" s="133"/>
      <c r="X247" s="133"/>
      <c r="Y247" s="133"/>
      <c r="Z247" s="133"/>
    </row>
    <row r="248" spans="1:26" x14ac:dyDescent="0.25">
      <c r="A248" s="133"/>
      <c r="B248" s="133"/>
      <c r="C248" s="133"/>
      <c r="D248" s="133"/>
      <c r="E248" s="133"/>
      <c r="F248" s="133"/>
      <c r="G248" s="133"/>
      <c r="H248" s="133"/>
      <c r="I248" s="133"/>
      <c r="J248" s="133"/>
      <c r="K248" s="133"/>
      <c r="L248" s="133"/>
      <c r="M248" s="133"/>
      <c r="N248" s="133"/>
      <c r="O248" s="133"/>
      <c r="P248" s="133"/>
      <c r="Q248" s="133"/>
      <c r="R248" s="133"/>
      <c r="S248" s="133"/>
      <c r="T248" s="133"/>
      <c r="U248" s="133"/>
      <c r="V248" s="133"/>
      <c r="W248" s="133"/>
      <c r="X248" s="133"/>
      <c r="Y248" s="133"/>
      <c r="Z248" s="133"/>
    </row>
    <row r="249" spans="1:26" x14ac:dyDescent="0.25">
      <c r="A249" s="133"/>
      <c r="B249" s="133"/>
      <c r="C249" s="133"/>
      <c r="D249" s="133"/>
      <c r="E249" s="133"/>
      <c r="F249" s="133"/>
      <c r="G249" s="133"/>
      <c r="H249" s="133"/>
      <c r="I249" s="133"/>
      <c r="J249" s="133"/>
      <c r="K249" s="133"/>
      <c r="L249" s="133"/>
      <c r="M249" s="133"/>
      <c r="N249" s="133"/>
      <c r="O249" s="133"/>
      <c r="P249" s="133"/>
      <c r="Q249" s="133"/>
      <c r="R249" s="133"/>
      <c r="S249" s="133"/>
      <c r="T249" s="133"/>
      <c r="U249" s="133"/>
      <c r="V249" s="133"/>
      <c r="W249" s="133"/>
      <c r="X249" s="133"/>
      <c r="Y249" s="133"/>
      <c r="Z249" s="133"/>
    </row>
    <row r="250" spans="1:26" x14ac:dyDescent="0.25">
      <c r="A250" s="133"/>
      <c r="B250" s="133"/>
      <c r="C250" s="133"/>
      <c r="D250" s="133"/>
      <c r="E250" s="133"/>
      <c r="F250" s="133"/>
      <c r="G250" s="133"/>
      <c r="H250" s="133"/>
      <c r="I250" s="133"/>
      <c r="J250" s="133"/>
      <c r="K250" s="133"/>
      <c r="L250" s="133"/>
      <c r="M250" s="133"/>
      <c r="N250" s="133"/>
      <c r="O250" s="133"/>
      <c r="P250" s="133"/>
      <c r="Q250" s="133"/>
      <c r="R250" s="133"/>
      <c r="S250" s="133"/>
      <c r="T250" s="133"/>
      <c r="U250" s="133"/>
      <c r="V250" s="133"/>
      <c r="W250" s="133"/>
      <c r="X250" s="133"/>
      <c r="Y250" s="133"/>
      <c r="Z250" s="133"/>
    </row>
    <row r="251" spans="1:26" x14ac:dyDescent="0.25">
      <c r="A251" s="133"/>
      <c r="B251" s="133"/>
      <c r="C251" s="133"/>
      <c r="D251" s="133"/>
      <c r="E251" s="133"/>
      <c r="F251" s="133"/>
      <c r="G251" s="133"/>
      <c r="H251" s="133"/>
      <c r="I251" s="133"/>
      <c r="J251" s="133"/>
      <c r="K251" s="133"/>
      <c r="L251" s="133"/>
      <c r="M251" s="133"/>
      <c r="N251" s="133"/>
      <c r="O251" s="133"/>
      <c r="P251" s="133"/>
      <c r="Q251" s="133"/>
      <c r="R251" s="133"/>
      <c r="S251" s="133"/>
      <c r="T251" s="133"/>
      <c r="U251" s="133"/>
      <c r="V251" s="133"/>
      <c r="W251" s="133"/>
      <c r="X251" s="133"/>
      <c r="Y251" s="133"/>
      <c r="Z251" s="133"/>
    </row>
    <row r="252" spans="1:26" x14ac:dyDescent="0.25">
      <c r="A252" s="133"/>
      <c r="B252" s="133"/>
      <c r="C252" s="133"/>
      <c r="D252" s="133"/>
      <c r="E252" s="133"/>
      <c r="F252" s="133"/>
      <c r="G252" s="133"/>
      <c r="H252" s="133"/>
      <c r="I252" s="133"/>
      <c r="J252" s="133"/>
      <c r="K252" s="133"/>
      <c r="L252" s="133"/>
      <c r="M252" s="133"/>
      <c r="N252" s="133"/>
      <c r="O252" s="133"/>
      <c r="P252" s="133"/>
      <c r="Q252" s="133"/>
      <c r="R252" s="133"/>
      <c r="S252" s="133"/>
      <c r="T252" s="133"/>
      <c r="U252" s="133"/>
      <c r="V252" s="133"/>
      <c r="W252" s="133"/>
      <c r="X252" s="133"/>
      <c r="Y252" s="133"/>
      <c r="Z252" s="133"/>
    </row>
    <row r="253" spans="1:26" x14ac:dyDescent="0.25">
      <c r="A253" s="133"/>
      <c r="B253" s="133"/>
      <c r="C253" s="133"/>
      <c r="D253" s="133"/>
      <c r="E253" s="133"/>
      <c r="F253" s="133"/>
      <c r="G253" s="133"/>
      <c r="H253" s="133"/>
      <c r="I253" s="133"/>
      <c r="J253" s="133"/>
      <c r="K253" s="133"/>
      <c r="L253" s="133"/>
      <c r="M253" s="133"/>
      <c r="N253" s="133"/>
      <c r="O253" s="133"/>
      <c r="P253" s="133"/>
      <c r="Q253" s="133"/>
      <c r="R253" s="133"/>
      <c r="S253" s="133"/>
      <c r="T253" s="133"/>
      <c r="U253" s="133"/>
      <c r="V253" s="133"/>
      <c r="W253" s="133"/>
      <c r="X253" s="133"/>
      <c r="Y253" s="133"/>
      <c r="Z253" s="133"/>
    </row>
    <row r="254" spans="1:26" x14ac:dyDescent="0.25">
      <c r="A254" s="133"/>
      <c r="B254" s="133"/>
      <c r="C254" s="133"/>
      <c r="D254" s="133"/>
      <c r="E254" s="133"/>
      <c r="F254" s="133"/>
      <c r="G254" s="133"/>
      <c r="H254" s="133"/>
      <c r="I254" s="133"/>
      <c r="J254" s="133"/>
      <c r="K254" s="133"/>
      <c r="L254" s="133"/>
      <c r="M254" s="133"/>
      <c r="N254" s="133"/>
      <c r="O254" s="133"/>
      <c r="P254" s="133"/>
      <c r="Q254" s="133"/>
      <c r="R254" s="133"/>
      <c r="S254" s="133"/>
      <c r="T254" s="133"/>
      <c r="U254" s="133"/>
      <c r="V254" s="133"/>
      <c r="W254" s="133"/>
      <c r="X254" s="133"/>
      <c r="Y254" s="133"/>
      <c r="Z254" s="133"/>
    </row>
    <row r="255" spans="1:26" x14ac:dyDescent="0.25">
      <c r="A255" s="133"/>
      <c r="B255" s="133"/>
      <c r="C255" s="133"/>
      <c r="D255" s="133"/>
      <c r="E255" s="133"/>
      <c r="F255" s="133"/>
      <c r="G255" s="133"/>
      <c r="H255" s="133"/>
      <c r="I255" s="133"/>
      <c r="J255" s="133"/>
      <c r="K255" s="133"/>
      <c r="L255" s="133"/>
      <c r="M255" s="133"/>
      <c r="N255" s="133"/>
      <c r="O255" s="133"/>
      <c r="P255" s="133"/>
      <c r="Q255" s="133"/>
      <c r="R255" s="133"/>
      <c r="S255" s="133"/>
      <c r="T255" s="133"/>
      <c r="U255" s="133"/>
      <c r="V255" s="133"/>
      <c r="W255" s="133"/>
      <c r="X255" s="133"/>
      <c r="Y255" s="133"/>
      <c r="Z255" s="133"/>
    </row>
    <row r="256" spans="1:26" x14ac:dyDescent="0.25">
      <c r="A256" s="133"/>
      <c r="B256" s="133"/>
      <c r="C256" s="133"/>
      <c r="D256" s="133"/>
      <c r="E256" s="133"/>
      <c r="F256" s="133"/>
      <c r="G256" s="133"/>
      <c r="H256" s="133"/>
      <c r="I256" s="133"/>
      <c r="J256" s="133"/>
      <c r="K256" s="133"/>
      <c r="L256" s="133"/>
      <c r="M256" s="133"/>
      <c r="N256" s="133"/>
      <c r="O256" s="133"/>
      <c r="P256" s="133"/>
      <c r="Q256" s="133"/>
      <c r="R256" s="133"/>
      <c r="S256" s="133"/>
      <c r="T256" s="133"/>
      <c r="U256" s="133"/>
      <c r="V256" s="133"/>
      <c r="W256" s="133"/>
      <c r="X256" s="133"/>
      <c r="Y256" s="133"/>
      <c r="Z256" s="133"/>
    </row>
    <row r="257" spans="1:26" x14ac:dyDescent="0.25">
      <c r="A257" s="133"/>
      <c r="B257" s="133"/>
      <c r="C257" s="133"/>
      <c r="D257" s="133"/>
      <c r="E257" s="133"/>
      <c r="F257" s="133"/>
      <c r="G257" s="133"/>
      <c r="H257" s="133"/>
      <c r="I257" s="133"/>
      <c r="J257" s="133"/>
      <c r="K257" s="133"/>
      <c r="L257" s="133"/>
      <c r="M257" s="133"/>
      <c r="N257" s="133"/>
      <c r="O257" s="133"/>
      <c r="P257" s="133"/>
      <c r="Q257" s="133"/>
      <c r="R257" s="133"/>
      <c r="S257" s="133"/>
      <c r="T257" s="133"/>
      <c r="U257" s="133"/>
      <c r="V257" s="133"/>
      <c r="W257" s="133"/>
      <c r="X257" s="133"/>
      <c r="Y257" s="133"/>
      <c r="Z257" s="133"/>
    </row>
    <row r="258" spans="1:26" x14ac:dyDescent="0.25">
      <c r="A258" s="133"/>
      <c r="B258" s="133"/>
      <c r="C258" s="133"/>
      <c r="D258" s="133"/>
      <c r="E258" s="133"/>
      <c r="F258" s="133"/>
      <c r="G258" s="133"/>
      <c r="H258" s="133"/>
      <c r="I258" s="133"/>
      <c r="J258" s="133"/>
      <c r="K258" s="133"/>
      <c r="L258" s="133"/>
      <c r="M258" s="133"/>
      <c r="N258" s="133"/>
      <c r="O258" s="133"/>
      <c r="P258" s="133"/>
      <c r="Q258" s="133"/>
      <c r="R258" s="133"/>
      <c r="S258" s="133"/>
      <c r="T258" s="133"/>
      <c r="U258" s="133"/>
      <c r="V258" s="133"/>
      <c r="W258" s="133"/>
      <c r="X258" s="133"/>
      <c r="Y258" s="133"/>
      <c r="Z258" s="133"/>
    </row>
    <row r="259" spans="1:26" x14ac:dyDescent="0.25">
      <c r="A259" s="133"/>
      <c r="B259" s="133"/>
      <c r="C259" s="133"/>
      <c r="D259" s="133"/>
      <c r="E259" s="133"/>
      <c r="F259" s="133"/>
      <c r="G259" s="133"/>
      <c r="H259" s="133"/>
      <c r="I259" s="133"/>
      <c r="J259" s="133"/>
      <c r="K259" s="133"/>
      <c r="L259" s="133"/>
      <c r="M259" s="133"/>
      <c r="N259" s="133"/>
      <c r="O259" s="133"/>
      <c r="P259" s="133"/>
      <c r="Q259" s="133"/>
      <c r="R259" s="133"/>
      <c r="S259" s="133"/>
      <c r="T259" s="133"/>
      <c r="U259" s="133"/>
      <c r="V259" s="133"/>
      <c r="W259" s="133"/>
      <c r="X259" s="133"/>
      <c r="Y259" s="133"/>
      <c r="Z259" s="133"/>
    </row>
    <row r="260" spans="1:26" x14ac:dyDescent="0.25">
      <c r="A260" s="133"/>
      <c r="B260" s="133"/>
      <c r="C260" s="133"/>
      <c r="D260" s="133"/>
      <c r="E260" s="133"/>
      <c r="F260" s="133"/>
      <c r="G260" s="133"/>
      <c r="H260" s="133"/>
      <c r="I260" s="133"/>
      <c r="J260" s="133"/>
      <c r="K260" s="133"/>
      <c r="L260" s="133"/>
      <c r="M260" s="133"/>
      <c r="N260" s="133"/>
      <c r="O260" s="133"/>
      <c r="P260" s="133"/>
      <c r="Q260" s="133"/>
      <c r="R260" s="133"/>
      <c r="S260" s="133"/>
      <c r="T260" s="133"/>
      <c r="U260" s="133"/>
      <c r="V260" s="133"/>
      <c r="W260" s="133"/>
      <c r="X260" s="133"/>
      <c r="Y260" s="133"/>
      <c r="Z260" s="133"/>
    </row>
    <row r="261" spans="1:26" x14ac:dyDescent="0.25">
      <c r="A261" s="133"/>
      <c r="B261" s="133"/>
      <c r="C261" s="133"/>
      <c r="D261" s="133"/>
      <c r="E261" s="133"/>
      <c r="F261" s="133"/>
      <c r="G261" s="133"/>
      <c r="H261" s="133"/>
      <c r="I261" s="133"/>
      <c r="J261" s="133"/>
      <c r="K261" s="133"/>
      <c r="L261" s="133"/>
      <c r="M261" s="133"/>
      <c r="N261" s="133"/>
      <c r="O261" s="133"/>
      <c r="P261" s="133"/>
      <c r="Q261" s="133"/>
      <c r="R261" s="133"/>
      <c r="S261" s="133"/>
      <c r="T261" s="133"/>
      <c r="U261" s="133"/>
      <c r="V261" s="133"/>
      <c r="W261" s="133"/>
      <c r="X261" s="133"/>
      <c r="Y261" s="133"/>
      <c r="Z261" s="133"/>
    </row>
    <row r="262" spans="1:26" x14ac:dyDescent="0.25">
      <c r="A262" s="133"/>
      <c r="B262" s="133"/>
      <c r="C262" s="133"/>
      <c r="D262" s="133"/>
      <c r="E262" s="133"/>
      <c r="F262" s="133"/>
      <c r="G262" s="133"/>
      <c r="H262" s="133"/>
      <c r="I262" s="133"/>
      <c r="J262" s="133"/>
      <c r="K262" s="133"/>
      <c r="L262" s="133"/>
      <c r="M262" s="133"/>
      <c r="N262" s="133"/>
      <c r="O262" s="133"/>
      <c r="P262" s="133"/>
      <c r="Q262" s="133"/>
      <c r="R262" s="133"/>
      <c r="S262" s="133"/>
      <c r="T262" s="133"/>
      <c r="U262" s="133"/>
      <c r="V262" s="133"/>
      <c r="W262" s="133"/>
      <c r="X262" s="133"/>
      <c r="Y262" s="133"/>
      <c r="Z262" s="133"/>
    </row>
    <row r="263" spans="1:26" x14ac:dyDescent="0.25">
      <c r="A263" s="133"/>
      <c r="B263" s="133"/>
      <c r="C263" s="133"/>
      <c r="D263" s="133"/>
      <c r="E263" s="133"/>
      <c r="F263" s="133"/>
      <c r="G263" s="133"/>
      <c r="H263" s="133"/>
      <c r="I263" s="133"/>
      <c r="J263" s="133"/>
      <c r="K263" s="133"/>
      <c r="L263" s="133"/>
      <c r="M263" s="133"/>
      <c r="N263" s="133"/>
      <c r="O263" s="133"/>
      <c r="P263" s="133"/>
      <c r="Q263" s="133"/>
      <c r="R263" s="133"/>
      <c r="S263" s="133"/>
      <c r="T263" s="133"/>
      <c r="U263" s="133"/>
      <c r="V263" s="133"/>
      <c r="W263" s="133"/>
      <c r="X263" s="133"/>
      <c r="Y263" s="133"/>
      <c r="Z263" s="133"/>
    </row>
    <row r="264" spans="1:26" x14ac:dyDescent="0.25">
      <c r="A264" s="133"/>
      <c r="B264" s="133"/>
      <c r="C264" s="133"/>
      <c r="D264" s="133"/>
      <c r="E264" s="133"/>
      <c r="F264" s="133"/>
      <c r="G264" s="133"/>
      <c r="H264" s="133"/>
      <c r="I264" s="133"/>
      <c r="J264" s="133"/>
      <c r="K264" s="133"/>
      <c r="L264" s="133"/>
      <c r="M264" s="133"/>
      <c r="N264" s="133"/>
      <c r="O264" s="133"/>
      <c r="P264" s="133"/>
      <c r="Q264" s="133"/>
      <c r="R264" s="133"/>
      <c r="S264" s="133"/>
      <c r="T264" s="133"/>
      <c r="U264" s="133"/>
      <c r="V264" s="133"/>
      <c r="W264" s="133"/>
      <c r="X264" s="133"/>
      <c r="Y264" s="133"/>
      <c r="Z264" s="133"/>
    </row>
    <row r="265" spans="1:26" x14ac:dyDescent="0.25">
      <c r="A265" s="133"/>
      <c r="B265" s="133"/>
      <c r="C265" s="133"/>
      <c r="D265" s="133"/>
      <c r="E265" s="133"/>
      <c r="F265" s="133"/>
      <c r="G265" s="133"/>
      <c r="H265" s="133"/>
      <c r="I265" s="133"/>
      <c r="J265" s="133"/>
      <c r="K265" s="133"/>
      <c r="L265" s="133"/>
      <c r="M265" s="133"/>
      <c r="N265" s="133"/>
      <c r="O265" s="133"/>
      <c r="P265" s="133"/>
      <c r="Q265" s="133"/>
      <c r="R265" s="133"/>
      <c r="S265" s="133"/>
      <c r="T265" s="133"/>
      <c r="U265" s="133"/>
      <c r="V265" s="133"/>
      <c r="W265" s="133"/>
      <c r="X265" s="133"/>
      <c r="Y265" s="133"/>
      <c r="Z265" s="133"/>
    </row>
    <row r="266" spans="1:26" x14ac:dyDescent="0.25">
      <c r="A266" s="133"/>
      <c r="B266" s="133"/>
      <c r="C266" s="133"/>
      <c r="D266" s="133"/>
      <c r="E266" s="133"/>
      <c r="F266" s="133"/>
      <c r="G266" s="133"/>
      <c r="H266" s="133"/>
      <c r="I266" s="133"/>
      <c r="J266" s="133"/>
      <c r="K266" s="133"/>
      <c r="L266" s="133"/>
      <c r="M266" s="133"/>
      <c r="N266" s="133"/>
      <c r="O266" s="133"/>
      <c r="P266" s="133"/>
      <c r="Q266" s="133"/>
      <c r="R266" s="133"/>
      <c r="S266" s="133"/>
      <c r="T266" s="133"/>
      <c r="U266" s="133"/>
      <c r="V266" s="133"/>
      <c r="W266" s="133"/>
      <c r="X266" s="133"/>
      <c r="Y266" s="133"/>
      <c r="Z266" s="133"/>
    </row>
    <row r="267" spans="1:26" x14ac:dyDescent="0.25">
      <c r="A267" s="133"/>
      <c r="B267" s="133"/>
      <c r="C267" s="133"/>
      <c r="D267" s="133"/>
      <c r="E267" s="133"/>
      <c r="F267" s="133"/>
      <c r="G267" s="133"/>
      <c r="H267" s="133"/>
      <c r="I267" s="133"/>
      <c r="J267" s="133"/>
      <c r="K267" s="133"/>
      <c r="L267" s="133"/>
      <c r="M267" s="133"/>
      <c r="N267" s="133"/>
      <c r="O267" s="133"/>
      <c r="P267" s="133"/>
      <c r="Q267" s="133"/>
      <c r="R267" s="133"/>
      <c r="S267" s="133"/>
      <c r="T267" s="133"/>
      <c r="U267" s="133"/>
      <c r="V267" s="133"/>
      <c r="W267" s="133"/>
      <c r="X267" s="133"/>
      <c r="Y267" s="133"/>
      <c r="Z267" s="133"/>
    </row>
    <row r="268" spans="1:26" x14ac:dyDescent="0.25">
      <c r="A268" s="133"/>
      <c r="B268" s="133"/>
      <c r="C268" s="133"/>
      <c r="D268" s="133"/>
      <c r="E268" s="133"/>
      <c r="F268" s="133"/>
      <c r="G268" s="133"/>
      <c r="H268" s="133"/>
      <c r="I268" s="133"/>
      <c r="J268" s="133"/>
      <c r="K268" s="133"/>
      <c r="L268" s="133"/>
      <c r="M268" s="133"/>
      <c r="N268" s="133"/>
      <c r="O268" s="133"/>
      <c r="P268" s="133"/>
      <c r="Q268" s="133"/>
      <c r="R268" s="133"/>
      <c r="S268" s="133"/>
      <c r="T268" s="133"/>
      <c r="U268" s="133"/>
      <c r="V268" s="133"/>
      <c r="W268" s="133"/>
      <c r="X268" s="133"/>
      <c r="Y268" s="133"/>
      <c r="Z268" s="133"/>
    </row>
    <row r="269" spans="1:26" x14ac:dyDescent="0.25">
      <c r="A269" s="133"/>
      <c r="B269" s="133"/>
      <c r="C269" s="133"/>
      <c r="D269" s="133"/>
      <c r="E269" s="133"/>
      <c r="F269" s="133"/>
      <c r="G269" s="133"/>
      <c r="H269" s="133"/>
      <c r="I269" s="133"/>
      <c r="J269" s="133"/>
      <c r="K269" s="133"/>
      <c r="L269" s="133"/>
      <c r="M269" s="133"/>
      <c r="N269" s="133"/>
      <c r="O269" s="133"/>
      <c r="P269" s="133"/>
      <c r="Q269" s="133"/>
      <c r="R269" s="133"/>
      <c r="S269" s="133"/>
      <c r="T269" s="133"/>
      <c r="U269" s="133"/>
      <c r="V269" s="133"/>
      <c r="W269" s="133"/>
      <c r="X269" s="133"/>
      <c r="Y269" s="133"/>
      <c r="Z269" s="133"/>
    </row>
    <row r="270" spans="1:26" x14ac:dyDescent="0.25">
      <c r="A270" s="133"/>
      <c r="B270" s="133"/>
      <c r="C270" s="133"/>
      <c r="D270" s="133"/>
      <c r="E270" s="133"/>
      <c r="F270" s="133"/>
      <c r="G270" s="133"/>
      <c r="H270" s="133"/>
      <c r="I270" s="133"/>
      <c r="J270" s="133"/>
      <c r="K270" s="133"/>
      <c r="L270" s="133"/>
      <c r="M270" s="133"/>
      <c r="N270" s="133"/>
      <c r="O270" s="133"/>
      <c r="P270" s="133"/>
      <c r="Q270" s="133"/>
      <c r="R270" s="133"/>
      <c r="S270" s="133"/>
      <c r="T270" s="133"/>
      <c r="U270" s="133"/>
      <c r="V270" s="133"/>
      <c r="W270" s="133"/>
      <c r="X270" s="133"/>
      <c r="Y270" s="133"/>
      <c r="Z270" s="133"/>
    </row>
    <row r="271" spans="1:26" x14ac:dyDescent="0.25">
      <c r="A271" s="133"/>
      <c r="B271" s="133"/>
      <c r="C271" s="133"/>
      <c r="D271" s="133"/>
      <c r="E271" s="133"/>
      <c r="F271" s="133"/>
      <c r="G271" s="133"/>
      <c r="H271" s="133"/>
      <c r="I271" s="133"/>
      <c r="J271" s="133"/>
      <c r="K271" s="133"/>
      <c r="L271" s="133"/>
      <c r="M271" s="133"/>
      <c r="N271" s="133"/>
      <c r="O271" s="133"/>
      <c r="P271" s="133"/>
      <c r="Q271" s="133"/>
      <c r="R271" s="133"/>
      <c r="S271" s="133"/>
      <c r="T271" s="133"/>
      <c r="U271" s="133"/>
      <c r="V271" s="133"/>
      <c r="W271" s="133"/>
      <c r="X271" s="133"/>
      <c r="Y271" s="133"/>
      <c r="Z271" s="133"/>
    </row>
    <row r="272" spans="1:26" x14ac:dyDescent="0.25">
      <c r="A272" s="133"/>
      <c r="B272" s="133"/>
      <c r="C272" s="133"/>
      <c r="D272" s="133"/>
      <c r="E272" s="133"/>
      <c r="F272" s="133"/>
      <c r="G272" s="133"/>
      <c r="H272" s="133"/>
      <c r="I272" s="133"/>
      <c r="J272" s="133"/>
      <c r="K272" s="133"/>
      <c r="L272" s="133"/>
      <c r="M272" s="133"/>
      <c r="N272" s="133"/>
      <c r="O272" s="133"/>
      <c r="P272" s="133"/>
      <c r="Q272" s="133"/>
      <c r="R272" s="133"/>
      <c r="S272" s="133"/>
      <c r="T272" s="133"/>
      <c r="U272" s="133"/>
      <c r="V272" s="133"/>
      <c r="W272" s="133"/>
      <c r="X272" s="133"/>
      <c r="Y272" s="133"/>
      <c r="Z272" s="133"/>
    </row>
    <row r="273" spans="1:26" x14ac:dyDescent="0.25">
      <c r="A273" s="133"/>
      <c r="B273" s="133"/>
      <c r="C273" s="133"/>
      <c r="D273" s="133"/>
      <c r="E273" s="133"/>
      <c r="F273" s="133"/>
      <c r="G273" s="133"/>
      <c r="H273" s="133"/>
      <c r="I273" s="133"/>
      <c r="J273" s="133"/>
      <c r="K273" s="133"/>
      <c r="L273" s="133"/>
      <c r="M273" s="133"/>
      <c r="N273" s="133"/>
      <c r="O273" s="133"/>
      <c r="P273" s="133"/>
      <c r="Q273" s="133"/>
      <c r="R273" s="133"/>
      <c r="S273" s="133"/>
      <c r="T273" s="133"/>
      <c r="U273" s="133"/>
      <c r="V273" s="133"/>
      <c r="W273" s="133"/>
      <c r="X273" s="133"/>
      <c r="Y273" s="133"/>
      <c r="Z273" s="133"/>
    </row>
    <row r="274" spans="1:26" x14ac:dyDescent="0.25">
      <c r="A274" s="133"/>
      <c r="B274" s="133"/>
      <c r="C274" s="133"/>
      <c r="D274" s="133"/>
      <c r="E274" s="133"/>
      <c r="F274" s="133"/>
      <c r="G274" s="133"/>
      <c r="H274" s="133"/>
      <c r="I274" s="133"/>
      <c r="J274" s="133"/>
      <c r="K274" s="133"/>
      <c r="L274" s="133"/>
      <c r="M274" s="133"/>
      <c r="N274" s="133"/>
      <c r="O274" s="133"/>
      <c r="P274" s="133"/>
      <c r="Q274" s="133"/>
      <c r="R274" s="133"/>
      <c r="S274" s="133"/>
      <c r="T274" s="133"/>
      <c r="U274" s="133"/>
      <c r="V274" s="133"/>
      <c r="W274" s="133"/>
      <c r="X274" s="133"/>
      <c r="Y274" s="133"/>
      <c r="Z274" s="133"/>
    </row>
    <row r="275" spans="1:26" x14ac:dyDescent="0.25">
      <c r="A275" s="133"/>
      <c r="B275" s="133"/>
      <c r="C275" s="133"/>
      <c r="D275" s="133"/>
      <c r="E275" s="133"/>
      <c r="F275" s="133"/>
      <c r="G275" s="133"/>
      <c r="H275" s="133"/>
      <c r="I275" s="133"/>
      <c r="J275" s="133"/>
      <c r="K275" s="133"/>
      <c r="L275" s="133"/>
      <c r="M275" s="133"/>
      <c r="N275" s="133"/>
      <c r="O275" s="133"/>
      <c r="P275" s="133"/>
      <c r="Q275" s="133"/>
      <c r="R275" s="133"/>
      <c r="S275" s="133"/>
      <c r="T275" s="133"/>
      <c r="U275" s="133"/>
      <c r="V275" s="133"/>
      <c r="W275" s="133"/>
      <c r="X275" s="133"/>
      <c r="Y275" s="133"/>
      <c r="Z275" s="133"/>
    </row>
    <row r="276" spans="1:26" x14ac:dyDescent="0.25">
      <c r="A276" s="133"/>
      <c r="B276" s="133"/>
      <c r="C276" s="133"/>
      <c r="D276" s="133"/>
      <c r="E276" s="133"/>
      <c r="F276" s="133"/>
      <c r="G276" s="133"/>
      <c r="H276" s="133"/>
      <c r="I276" s="133"/>
      <c r="J276" s="133"/>
      <c r="K276" s="133"/>
      <c r="L276" s="133"/>
      <c r="M276" s="133"/>
      <c r="N276" s="133"/>
      <c r="O276" s="133"/>
      <c r="P276" s="133"/>
      <c r="Q276" s="133"/>
      <c r="R276" s="133"/>
      <c r="S276" s="133"/>
      <c r="T276" s="133"/>
      <c r="U276" s="133"/>
      <c r="V276" s="133"/>
      <c r="W276" s="133"/>
      <c r="X276" s="133"/>
      <c r="Y276" s="133"/>
      <c r="Z276" s="133"/>
    </row>
    <row r="277" spans="1:26" x14ac:dyDescent="0.25">
      <c r="A277" s="133"/>
      <c r="B277" s="133"/>
      <c r="C277" s="133"/>
      <c r="D277" s="133"/>
      <c r="E277" s="133"/>
      <c r="F277" s="133"/>
      <c r="G277" s="133"/>
      <c r="H277" s="133"/>
      <c r="I277" s="133"/>
      <c r="J277" s="133"/>
      <c r="K277" s="133"/>
      <c r="L277" s="133"/>
      <c r="M277" s="133"/>
      <c r="N277" s="133"/>
      <c r="O277" s="133"/>
      <c r="P277" s="133"/>
      <c r="Q277" s="133"/>
      <c r="R277" s="133"/>
      <c r="S277" s="133"/>
      <c r="T277" s="133"/>
      <c r="U277" s="133"/>
      <c r="V277" s="133"/>
      <c r="W277" s="133"/>
      <c r="X277" s="133"/>
      <c r="Y277" s="133"/>
      <c r="Z277" s="133"/>
    </row>
    <row r="278" spans="1:26" x14ac:dyDescent="0.25">
      <c r="A278" s="133"/>
      <c r="B278" s="133"/>
      <c r="C278" s="133"/>
      <c r="D278" s="133"/>
      <c r="E278" s="133"/>
      <c r="F278" s="133"/>
      <c r="G278" s="133"/>
      <c r="H278" s="133"/>
      <c r="I278" s="133"/>
      <c r="J278" s="133"/>
      <c r="K278" s="133"/>
      <c r="L278" s="133"/>
      <c r="M278" s="133"/>
      <c r="N278" s="133"/>
      <c r="O278" s="133"/>
      <c r="P278" s="133"/>
      <c r="Q278" s="133"/>
      <c r="R278" s="133"/>
      <c r="S278" s="133"/>
      <c r="T278" s="133"/>
      <c r="U278" s="133"/>
      <c r="V278" s="133"/>
      <c r="W278" s="133"/>
      <c r="X278" s="133"/>
      <c r="Y278" s="133"/>
      <c r="Z278" s="133"/>
    </row>
    <row r="279" spans="1:26" x14ac:dyDescent="0.25">
      <c r="A279" s="133"/>
      <c r="B279" s="133"/>
      <c r="C279" s="133"/>
      <c r="D279" s="133"/>
      <c r="E279" s="133"/>
      <c r="F279" s="133"/>
      <c r="G279" s="133"/>
      <c r="H279" s="133"/>
      <c r="I279" s="133"/>
      <c r="J279" s="133"/>
      <c r="K279" s="133"/>
      <c r="L279" s="133"/>
      <c r="M279" s="133"/>
      <c r="N279" s="133"/>
      <c r="O279" s="133"/>
      <c r="P279" s="133"/>
      <c r="Q279" s="133"/>
      <c r="R279" s="133"/>
      <c r="S279" s="133"/>
      <c r="T279" s="133"/>
      <c r="U279" s="133"/>
      <c r="V279" s="133"/>
      <c r="W279" s="133"/>
      <c r="X279" s="133"/>
      <c r="Y279" s="133"/>
      <c r="Z279" s="133"/>
    </row>
    <row r="280" spans="1:26" x14ac:dyDescent="0.25">
      <c r="A280" s="133"/>
      <c r="B280" s="133"/>
      <c r="C280" s="133"/>
      <c r="D280" s="133"/>
      <c r="E280" s="133"/>
      <c r="F280" s="133"/>
      <c r="G280" s="133"/>
      <c r="H280" s="133"/>
      <c r="I280" s="133"/>
      <c r="J280" s="133"/>
      <c r="K280" s="133"/>
      <c r="L280" s="133"/>
      <c r="M280" s="133"/>
      <c r="N280" s="133"/>
      <c r="O280" s="133"/>
      <c r="P280" s="133"/>
      <c r="Q280" s="133"/>
      <c r="R280" s="133"/>
      <c r="S280" s="133"/>
      <c r="T280" s="133"/>
      <c r="U280" s="133"/>
      <c r="V280" s="133"/>
      <c r="W280" s="133"/>
      <c r="X280" s="133"/>
      <c r="Y280" s="133"/>
      <c r="Z280" s="133"/>
    </row>
    <row r="281" spans="1:26" x14ac:dyDescent="0.25">
      <c r="A281" s="133"/>
      <c r="B281" s="133"/>
      <c r="C281" s="133"/>
      <c r="D281" s="133"/>
      <c r="E281" s="133"/>
      <c r="F281" s="133"/>
      <c r="G281" s="133"/>
      <c r="H281" s="133"/>
      <c r="I281" s="133"/>
      <c r="J281" s="133"/>
      <c r="K281" s="133"/>
      <c r="L281" s="133"/>
      <c r="M281" s="133"/>
      <c r="N281" s="133"/>
      <c r="O281" s="133"/>
      <c r="P281" s="133"/>
      <c r="Q281" s="133"/>
      <c r="R281" s="133"/>
      <c r="S281" s="133"/>
      <c r="T281" s="133"/>
      <c r="U281" s="133"/>
      <c r="V281" s="133"/>
      <c r="W281" s="133"/>
      <c r="X281" s="133"/>
      <c r="Y281" s="133"/>
      <c r="Z281" s="133"/>
    </row>
    <row r="282" spans="1:26" x14ac:dyDescent="0.25">
      <c r="A282" s="133"/>
      <c r="B282" s="133"/>
      <c r="C282" s="133"/>
      <c r="D282" s="133"/>
      <c r="E282" s="133"/>
      <c r="F282" s="133"/>
      <c r="G282" s="133"/>
      <c r="H282" s="133"/>
      <c r="I282" s="133"/>
      <c r="J282" s="133"/>
      <c r="K282" s="133"/>
      <c r="L282" s="133"/>
      <c r="M282" s="133"/>
      <c r="N282" s="133"/>
      <c r="O282" s="133"/>
      <c r="P282" s="133"/>
      <c r="Q282" s="133"/>
      <c r="R282" s="133"/>
      <c r="S282" s="133"/>
      <c r="T282" s="133"/>
      <c r="U282" s="133"/>
      <c r="V282" s="133"/>
      <c r="W282" s="133"/>
      <c r="X282" s="133"/>
      <c r="Y282" s="133"/>
      <c r="Z282" s="133"/>
    </row>
    <row r="283" spans="1:26" x14ac:dyDescent="0.25">
      <c r="A283" s="133"/>
      <c r="B283" s="133"/>
      <c r="C283" s="133"/>
      <c r="D283" s="133"/>
      <c r="E283" s="133"/>
      <c r="F283" s="133"/>
      <c r="G283" s="133"/>
      <c r="H283" s="133"/>
      <c r="I283" s="133"/>
      <c r="J283" s="133"/>
      <c r="K283" s="133"/>
      <c r="L283" s="133"/>
      <c r="M283" s="133"/>
      <c r="N283" s="133"/>
      <c r="O283" s="133"/>
      <c r="P283" s="133"/>
      <c r="Q283" s="133"/>
      <c r="R283" s="133"/>
      <c r="S283" s="133"/>
      <c r="T283" s="133"/>
      <c r="U283" s="133"/>
      <c r="V283" s="133"/>
      <c r="W283" s="133"/>
      <c r="X283" s="133"/>
      <c r="Y283" s="133"/>
      <c r="Z283" s="133"/>
    </row>
    <row r="284" spans="1:26" x14ac:dyDescent="0.25">
      <c r="A284" s="133"/>
      <c r="B284" s="133"/>
      <c r="C284" s="133"/>
      <c r="D284" s="133"/>
      <c r="E284" s="133"/>
      <c r="F284" s="133"/>
      <c r="G284" s="133"/>
      <c r="H284" s="133"/>
      <c r="I284" s="133"/>
      <c r="J284" s="133"/>
      <c r="K284" s="133"/>
      <c r="L284" s="133"/>
      <c r="M284" s="133"/>
      <c r="N284" s="133"/>
      <c r="O284" s="133"/>
      <c r="P284" s="133"/>
      <c r="Q284" s="133"/>
      <c r="R284" s="133"/>
      <c r="S284" s="133"/>
      <c r="T284" s="133"/>
      <c r="U284" s="133"/>
      <c r="V284" s="133"/>
      <c r="W284" s="133"/>
      <c r="X284" s="133"/>
      <c r="Y284" s="133"/>
      <c r="Z284" s="133"/>
    </row>
    <row r="285" spans="1:26" x14ac:dyDescent="0.25">
      <c r="A285" s="133"/>
      <c r="B285" s="133"/>
      <c r="C285" s="133"/>
      <c r="D285" s="133"/>
      <c r="E285" s="133"/>
      <c r="F285" s="133"/>
      <c r="G285" s="133"/>
      <c r="H285" s="133"/>
      <c r="I285" s="133"/>
      <c r="J285" s="133"/>
      <c r="K285" s="133"/>
      <c r="L285" s="133"/>
      <c r="M285" s="133"/>
      <c r="N285" s="133"/>
      <c r="O285" s="133"/>
      <c r="P285" s="133"/>
      <c r="Q285" s="133"/>
      <c r="R285" s="133"/>
      <c r="S285" s="133"/>
      <c r="T285" s="133"/>
      <c r="U285" s="133"/>
      <c r="V285" s="133"/>
      <c r="W285" s="133"/>
      <c r="X285" s="133"/>
      <c r="Y285" s="133"/>
      <c r="Z285" s="133"/>
    </row>
    <row r="286" spans="1:26" x14ac:dyDescent="0.25">
      <c r="A286" s="133"/>
      <c r="B286" s="133"/>
      <c r="C286" s="133"/>
      <c r="D286" s="133"/>
      <c r="E286" s="133"/>
      <c r="F286" s="133"/>
      <c r="G286" s="133"/>
      <c r="H286" s="133"/>
      <c r="I286" s="133"/>
      <c r="J286" s="133"/>
      <c r="K286" s="133"/>
      <c r="L286" s="133"/>
      <c r="M286" s="133"/>
      <c r="N286" s="133"/>
      <c r="O286" s="133"/>
      <c r="P286" s="133"/>
      <c r="Q286" s="133"/>
      <c r="R286" s="133"/>
      <c r="S286" s="133"/>
      <c r="T286" s="133"/>
      <c r="U286" s="133"/>
      <c r="V286" s="133"/>
      <c r="W286" s="133"/>
      <c r="X286" s="133"/>
      <c r="Y286" s="133"/>
      <c r="Z286" s="133"/>
    </row>
    <row r="287" spans="1:26" x14ac:dyDescent="0.25">
      <c r="A287" s="133"/>
      <c r="B287" s="133"/>
      <c r="C287" s="133"/>
      <c r="D287" s="133"/>
      <c r="E287" s="133"/>
      <c r="F287" s="133"/>
      <c r="G287" s="133"/>
      <c r="H287" s="133"/>
      <c r="I287" s="133"/>
      <c r="J287" s="133"/>
      <c r="K287" s="133"/>
      <c r="L287" s="133"/>
      <c r="M287" s="133"/>
      <c r="N287" s="133"/>
      <c r="O287" s="133"/>
      <c r="P287" s="133"/>
      <c r="Q287" s="133"/>
      <c r="R287" s="133"/>
      <c r="S287" s="133"/>
      <c r="T287" s="133"/>
      <c r="U287" s="133"/>
      <c r="V287" s="133"/>
      <c r="W287" s="133"/>
      <c r="X287" s="133"/>
      <c r="Y287" s="133"/>
      <c r="Z287" s="133"/>
    </row>
    <row r="288" spans="1:26" x14ac:dyDescent="0.25">
      <c r="A288" s="133"/>
      <c r="B288" s="133"/>
      <c r="C288" s="133"/>
      <c r="D288" s="133"/>
      <c r="E288" s="133"/>
      <c r="F288" s="133"/>
      <c r="G288" s="133"/>
      <c r="H288" s="133"/>
      <c r="I288" s="133"/>
      <c r="J288" s="133"/>
      <c r="K288" s="133"/>
      <c r="L288" s="133"/>
      <c r="M288" s="133"/>
      <c r="N288" s="133"/>
      <c r="O288" s="133"/>
      <c r="P288" s="133"/>
      <c r="Q288" s="133"/>
      <c r="R288" s="133"/>
      <c r="S288" s="133"/>
      <c r="T288" s="133"/>
      <c r="U288" s="133"/>
      <c r="V288" s="133"/>
      <c r="W288" s="133"/>
      <c r="X288" s="133"/>
      <c r="Y288" s="133"/>
      <c r="Z288" s="133"/>
    </row>
    <row r="289" spans="1:26" x14ac:dyDescent="0.25">
      <c r="A289" s="133"/>
      <c r="B289" s="133"/>
      <c r="C289" s="133"/>
      <c r="D289" s="133"/>
      <c r="E289" s="133"/>
      <c r="F289" s="133"/>
      <c r="G289" s="133"/>
      <c r="H289" s="133"/>
      <c r="I289" s="133"/>
      <c r="J289" s="133"/>
      <c r="K289" s="133"/>
      <c r="L289" s="133"/>
      <c r="M289" s="133"/>
      <c r="N289" s="133"/>
      <c r="O289" s="133"/>
      <c r="P289" s="133"/>
      <c r="Q289" s="133"/>
      <c r="R289" s="133"/>
      <c r="S289" s="133"/>
      <c r="T289" s="133"/>
      <c r="U289" s="133"/>
      <c r="V289" s="133"/>
      <c r="W289" s="133"/>
      <c r="X289" s="133"/>
      <c r="Y289" s="133"/>
      <c r="Z289" s="133"/>
    </row>
    <row r="290" spans="1:26" x14ac:dyDescent="0.25">
      <c r="A290" s="133"/>
      <c r="B290" s="133"/>
      <c r="C290" s="133"/>
      <c r="D290" s="133"/>
      <c r="E290" s="133"/>
      <c r="F290" s="133"/>
      <c r="G290" s="133"/>
      <c r="H290" s="133"/>
      <c r="I290" s="133"/>
      <c r="J290" s="133"/>
      <c r="K290" s="133"/>
      <c r="L290" s="133"/>
      <c r="M290" s="133"/>
      <c r="N290" s="133"/>
      <c r="O290" s="133"/>
      <c r="P290" s="133"/>
      <c r="Q290" s="133"/>
      <c r="R290" s="133"/>
      <c r="S290" s="133"/>
      <c r="T290" s="133"/>
      <c r="U290" s="133"/>
      <c r="V290" s="133"/>
      <c r="W290" s="133"/>
      <c r="X290" s="133"/>
      <c r="Y290" s="133"/>
      <c r="Z290" s="133"/>
    </row>
    <row r="291" spans="1:26" x14ac:dyDescent="0.25">
      <c r="A291" s="133"/>
      <c r="B291" s="133"/>
      <c r="C291" s="133"/>
      <c r="D291" s="133"/>
      <c r="E291" s="133"/>
      <c r="F291" s="133"/>
      <c r="G291" s="133"/>
      <c r="H291" s="133"/>
      <c r="I291" s="133"/>
      <c r="J291" s="133"/>
      <c r="K291" s="133"/>
      <c r="L291" s="133"/>
      <c r="M291" s="133"/>
      <c r="N291" s="133"/>
      <c r="O291" s="133"/>
      <c r="P291" s="133"/>
      <c r="Q291" s="133"/>
      <c r="R291" s="133"/>
      <c r="S291" s="133"/>
      <c r="T291" s="133"/>
      <c r="U291" s="133"/>
      <c r="V291" s="133"/>
      <c r="W291" s="133"/>
      <c r="X291" s="133"/>
      <c r="Y291" s="133"/>
      <c r="Z291" s="133"/>
    </row>
    <row r="292" spans="1:26" x14ac:dyDescent="0.25">
      <c r="A292" s="133"/>
      <c r="B292" s="133"/>
      <c r="C292" s="133"/>
      <c r="D292" s="133"/>
      <c r="E292" s="133"/>
      <c r="F292" s="133"/>
      <c r="G292" s="133"/>
      <c r="H292" s="133"/>
      <c r="I292" s="133"/>
      <c r="J292" s="133"/>
      <c r="K292" s="133"/>
      <c r="L292" s="133"/>
      <c r="M292" s="133"/>
      <c r="N292" s="133"/>
      <c r="O292" s="133"/>
      <c r="P292" s="133"/>
      <c r="Q292" s="133"/>
      <c r="R292" s="133"/>
      <c r="S292" s="133"/>
      <c r="T292" s="133"/>
      <c r="U292" s="133"/>
      <c r="V292" s="133"/>
      <c r="W292" s="133"/>
      <c r="X292" s="133"/>
      <c r="Y292" s="133"/>
      <c r="Z292" s="133"/>
    </row>
    <row r="293" spans="1:26" x14ac:dyDescent="0.25">
      <c r="A293" s="133"/>
      <c r="B293" s="133"/>
      <c r="C293" s="133"/>
      <c r="D293" s="133"/>
      <c r="E293" s="133"/>
      <c r="F293" s="133"/>
      <c r="G293" s="133"/>
      <c r="H293" s="133"/>
      <c r="I293" s="133"/>
      <c r="J293" s="133"/>
      <c r="K293" s="133"/>
      <c r="L293" s="133"/>
      <c r="M293" s="133"/>
      <c r="N293" s="133"/>
      <c r="O293" s="133"/>
      <c r="P293" s="133"/>
      <c r="Q293" s="133"/>
      <c r="R293" s="133"/>
      <c r="S293" s="133"/>
      <c r="T293" s="133"/>
      <c r="U293" s="133"/>
      <c r="V293" s="133"/>
      <c r="W293" s="133"/>
      <c r="X293" s="133"/>
      <c r="Y293" s="133"/>
      <c r="Z293" s="133"/>
    </row>
    <row r="294" spans="1:26" x14ac:dyDescent="0.25">
      <c r="A294" s="133"/>
      <c r="B294" s="133"/>
      <c r="C294" s="133"/>
      <c r="D294" s="133"/>
      <c r="E294" s="133"/>
      <c r="F294" s="133"/>
      <c r="G294" s="133"/>
      <c r="H294" s="133"/>
      <c r="I294" s="133"/>
      <c r="J294" s="133"/>
      <c r="K294" s="133"/>
      <c r="L294" s="133"/>
      <c r="M294" s="133"/>
      <c r="N294" s="133"/>
      <c r="O294" s="133"/>
      <c r="P294" s="133"/>
      <c r="Q294" s="133"/>
      <c r="R294" s="133"/>
      <c r="S294" s="133"/>
      <c r="T294" s="133"/>
      <c r="U294" s="133"/>
      <c r="V294" s="133"/>
      <c r="W294" s="133"/>
      <c r="X294" s="133"/>
      <c r="Y294" s="133"/>
      <c r="Z294" s="133"/>
    </row>
    <row r="295" spans="1:26" x14ac:dyDescent="0.25">
      <c r="A295" s="133"/>
      <c r="B295" s="133"/>
      <c r="C295" s="133"/>
      <c r="D295" s="133"/>
      <c r="E295" s="133"/>
      <c r="F295" s="133"/>
      <c r="G295" s="133"/>
      <c r="H295" s="133"/>
      <c r="I295" s="133"/>
      <c r="J295" s="133"/>
      <c r="K295" s="133"/>
      <c r="L295" s="133"/>
      <c r="M295" s="133"/>
      <c r="N295" s="133"/>
      <c r="O295" s="133"/>
      <c r="P295" s="133"/>
      <c r="Q295" s="133"/>
      <c r="R295" s="133"/>
      <c r="S295" s="133"/>
      <c r="T295" s="133"/>
      <c r="U295" s="133"/>
      <c r="V295" s="133"/>
      <c r="W295" s="133"/>
      <c r="X295" s="133"/>
      <c r="Y295" s="133"/>
      <c r="Z295" s="133"/>
    </row>
    <row r="296" spans="1:26" x14ac:dyDescent="0.25">
      <c r="A296" s="133"/>
      <c r="B296" s="133"/>
      <c r="C296" s="133"/>
      <c r="D296" s="133"/>
      <c r="E296" s="133"/>
      <c r="F296" s="133"/>
      <c r="G296" s="133"/>
      <c r="H296" s="133"/>
      <c r="I296" s="133"/>
      <c r="J296" s="133"/>
      <c r="K296" s="133"/>
      <c r="L296" s="133"/>
      <c r="M296" s="133"/>
      <c r="N296" s="133"/>
      <c r="O296" s="133"/>
      <c r="P296" s="133"/>
      <c r="Q296" s="133"/>
      <c r="R296" s="133"/>
      <c r="S296" s="133"/>
      <c r="T296" s="133"/>
      <c r="U296" s="133"/>
      <c r="V296" s="133"/>
      <c r="W296" s="133"/>
      <c r="X296" s="133"/>
      <c r="Y296" s="133"/>
      <c r="Z296" s="133"/>
    </row>
    <row r="297" spans="1:26" x14ac:dyDescent="0.25">
      <c r="A297" s="133"/>
      <c r="B297" s="133"/>
      <c r="C297" s="133"/>
      <c r="D297" s="133"/>
      <c r="E297" s="133"/>
      <c r="F297" s="133"/>
      <c r="G297" s="133"/>
      <c r="H297" s="133"/>
      <c r="I297" s="133"/>
      <c r="J297" s="133"/>
      <c r="K297" s="133"/>
      <c r="L297" s="133"/>
      <c r="M297" s="133"/>
      <c r="N297" s="133"/>
      <c r="O297" s="133"/>
      <c r="P297" s="133"/>
      <c r="Q297" s="133"/>
      <c r="R297" s="133"/>
      <c r="S297" s="133"/>
      <c r="T297" s="133"/>
      <c r="U297" s="133"/>
      <c r="V297" s="133"/>
      <c r="W297" s="133"/>
      <c r="X297" s="133"/>
      <c r="Y297" s="133"/>
      <c r="Z297" s="133"/>
    </row>
    <row r="298" spans="1:26" x14ac:dyDescent="0.25">
      <c r="A298" s="133"/>
      <c r="B298" s="133"/>
      <c r="C298" s="133"/>
      <c r="D298" s="133"/>
      <c r="E298" s="133"/>
      <c r="F298" s="133"/>
      <c r="G298" s="133"/>
      <c r="H298" s="133"/>
      <c r="I298" s="133"/>
      <c r="J298" s="133"/>
      <c r="K298" s="133"/>
      <c r="L298" s="133"/>
      <c r="M298" s="133"/>
      <c r="N298" s="133"/>
      <c r="O298" s="133"/>
      <c r="P298" s="133"/>
      <c r="Q298" s="133"/>
      <c r="R298" s="133"/>
      <c r="S298" s="133"/>
      <c r="T298" s="133"/>
      <c r="U298" s="133"/>
      <c r="V298" s="133"/>
      <c r="W298" s="133"/>
      <c r="X298" s="133"/>
      <c r="Y298" s="133"/>
      <c r="Z298" s="133"/>
    </row>
    <row r="299" spans="1:26" x14ac:dyDescent="0.25">
      <c r="A299" s="133"/>
      <c r="B299" s="133"/>
      <c r="C299" s="133"/>
      <c r="D299" s="133"/>
      <c r="E299" s="133"/>
      <c r="F299" s="133"/>
      <c r="G299" s="133"/>
      <c r="H299" s="133"/>
      <c r="I299" s="133"/>
      <c r="J299" s="133"/>
      <c r="K299" s="133"/>
      <c r="L299" s="133"/>
      <c r="M299" s="133"/>
      <c r="N299" s="133"/>
      <c r="O299" s="133"/>
      <c r="P299" s="133"/>
      <c r="Q299" s="133"/>
      <c r="R299" s="133"/>
      <c r="S299" s="133"/>
      <c r="T299" s="133"/>
      <c r="U299" s="133"/>
      <c r="V299" s="133"/>
      <c r="W299" s="133"/>
      <c r="X299" s="133"/>
      <c r="Y299" s="133"/>
      <c r="Z299" s="133"/>
    </row>
    <row r="300" spans="1:26" x14ac:dyDescent="0.25">
      <c r="A300" s="133"/>
      <c r="B300" s="133"/>
      <c r="C300" s="133"/>
      <c r="D300" s="133"/>
      <c r="E300" s="133"/>
      <c r="F300" s="133"/>
      <c r="G300" s="133"/>
      <c r="H300" s="133"/>
      <c r="I300" s="133"/>
      <c r="J300" s="133"/>
      <c r="K300" s="133"/>
      <c r="L300" s="133"/>
      <c r="M300" s="133"/>
      <c r="N300" s="133"/>
      <c r="O300" s="133"/>
      <c r="P300" s="133"/>
      <c r="Q300" s="133"/>
      <c r="R300" s="133"/>
      <c r="S300" s="133"/>
      <c r="T300" s="133"/>
      <c r="U300" s="133"/>
      <c r="V300" s="133"/>
      <c r="W300" s="133"/>
      <c r="X300" s="133"/>
      <c r="Y300" s="133"/>
      <c r="Z300" s="133"/>
    </row>
    <row r="301" spans="1:26" x14ac:dyDescent="0.25">
      <c r="A301" s="133"/>
      <c r="B301" s="133"/>
      <c r="C301" s="133"/>
      <c r="D301" s="133"/>
      <c r="E301" s="133"/>
      <c r="F301" s="133"/>
      <c r="G301" s="133"/>
      <c r="H301" s="133"/>
      <c r="I301" s="133"/>
      <c r="J301" s="133"/>
      <c r="K301" s="133"/>
      <c r="L301" s="133"/>
      <c r="M301" s="133"/>
      <c r="N301" s="133"/>
      <c r="O301" s="133"/>
      <c r="P301" s="133"/>
      <c r="Q301" s="133"/>
      <c r="R301" s="133"/>
      <c r="S301" s="133"/>
      <c r="T301" s="133"/>
      <c r="U301" s="133"/>
      <c r="V301" s="133"/>
      <c r="W301" s="133"/>
      <c r="X301" s="133"/>
      <c r="Y301" s="133"/>
      <c r="Z301" s="133"/>
    </row>
    <row r="302" spans="1:26" x14ac:dyDescent="0.25">
      <c r="A302" s="133"/>
      <c r="B302" s="133"/>
      <c r="C302" s="133"/>
      <c r="D302" s="133"/>
      <c r="E302" s="133"/>
      <c r="F302" s="133"/>
      <c r="G302" s="133"/>
      <c r="H302" s="133"/>
      <c r="I302" s="133"/>
      <c r="J302" s="133"/>
      <c r="K302" s="133"/>
      <c r="L302" s="133"/>
      <c r="M302" s="133"/>
      <c r="N302" s="133"/>
      <c r="O302" s="133"/>
      <c r="P302" s="133"/>
      <c r="Q302" s="133"/>
      <c r="R302" s="133"/>
      <c r="S302" s="133"/>
      <c r="T302" s="133"/>
      <c r="U302" s="133"/>
      <c r="V302" s="133"/>
      <c r="W302" s="133"/>
      <c r="X302" s="133"/>
      <c r="Y302" s="133"/>
      <c r="Z302" s="133"/>
    </row>
    <row r="303" spans="1:26" x14ac:dyDescent="0.25">
      <c r="A303" s="133"/>
      <c r="B303" s="133"/>
      <c r="C303" s="133"/>
      <c r="D303" s="133"/>
      <c r="E303" s="133"/>
      <c r="F303" s="133"/>
      <c r="G303" s="133"/>
      <c r="H303" s="133"/>
      <c r="I303" s="133"/>
      <c r="J303" s="133"/>
      <c r="K303" s="133"/>
      <c r="L303" s="133"/>
      <c r="M303" s="133"/>
      <c r="N303" s="133"/>
      <c r="O303" s="133"/>
      <c r="P303" s="133"/>
      <c r="Q303" s="133"/>
      <c r="R303" s="133"/>
      <c r="S303" s="133"/>
      <c r="T303" s="133"/>
      <c r="U303" s="133"/>
      <c r="V303" s="133"/>
      <c r="W303" s="133"/>
      <c r="X303" s="133"/>
      <c r="Y303" s="133"/>
      <c r="Z303" s="133"/>
    </row>
    <row r="304" spans="1:26" x14ac:dyDescent="0.25">
      <c r="A304" s="133"/>
      <c r="B304" s="133"/>
      <c r="C304" s="133"/>
      <c r="D304" s="133"/>
      <c r="E304" s="133"/>
      <c r="F304" s="133"/>
      <c r="G304" s="133"/>
      <c r="H304" s="133"/>
      <c r="I304" s="133"/>
      <c r="J304" s="133"/>
      <c r="K304" s="133"/>
      <c r="L304" s="133"/>
      <c r="M304" s="133"/>
      <c r="N304" s="133"/>
      <c r="O304" s="133"/>
      <c r="P304" s="133"/>
      <c r="Q304" s="133"/>
      <c r="R304" s="133"/>
      <c r="S304" s="133"/>
      <c r="T304" s="133"/>
      <c r="U304" s="133"/>
      <c r="V304" s="133"/>
      <c r="W304" s="133"/>
      <c r="X304" s="133"/>
      <c r="Y304" s="133"/>
      <c r="Z304" s="133"/>
    </row>
    <row r="305" spans="1:26" x14ac:dyDescent="0.25">
      <c r="A305" s="133"/>
      <c r="B305" s="133"/>
      <c r="C305" s="133"/>
      <c r="D305" s="133"/>
      <c r="E305" s="133"/>
      <c r="F305" s="133"/>
      <c r="G305" s="133"/>
      <c r="H305" s="133"/>
      <c r="I305" s="133"/>
      <c r="J305" s="133"/>
      <c r="K305" s="133"/>
      <c r="L305" s="133"/>
      <c r="M305" s="133"/>
      <c r="N305" s="133"/>
      <c r="O305" s="133"/>
      <c r="P305" s="133"/>
      <c r="Q305" s="133"/>
      <c r="R305" s="133"/>
      <c r="S305" s="133"/>
      <c r="T305" s="133"/>
      <c r="U305" s="133"/>
      <c r="V305" s="133"/>
      <c r="W305" s="133"/>
      <c r="X305" s="133"/>
      <c r="Y305" s="133"/>
      <c r="Z305" s="133"/>
    </row>
    <row r="306" spans="1:26" x14ac:dyDescent="0.25">
      <c r="A306" s="133"/>
      <c r="B306" s="133"/>
      <c r="C306" s="133"/>
      <c r="D306" s="133"/>
      <c r="E306" s="133"/>
      <c r="F306" s="133"/>
      <c r="G306" s="133"/>
      <c r="H306" s="133"/>
      <c r="I306" s="133"/>
      <c r="J306" s="133"/>
      <c r="K306" s="133"/>
      <c r="L306" s="133"/>
      <c r="M306" s="133"/>
      <c r="N306" s="133"/>
      <c r="O306" s="133"/>
      <c r="P306" s="133"/>
      <c r="Q306" s="133"/>
      <c r="R306" s="133"/>
      <c r="S306" s="133"/>
      <c r="T306" s="133"/>
      <c r="U306" s="133"/>
      <c r="V306" s="133"/>
      <c r="W306" s="133"/>
      <c r="X306" s="133"/>
      <c r="Y306" s="133"/>
      <c r="Z306" s="133"/>
    </row>
    <row r="307" spans="1:26" x14ac:dyDescent="0.25">
      <c r="A307" s="133"/>
      <c r="B307" s="133"/>
      <c r="C307" s="133"/>
      <c r="D307" s="133"/>
      <c r="E307" s="133"/>
      <c r="F307" s="133"/>
      <c r="G307" s="133"/>
      <c r="H307" s="133"/>
      <c r="I307" s="133"/>
      <c r="J307" s="133"/>
      <c r="K307" s="133"/>
      <c r="L307" s="133"/>
      <c r="M307" s="133"/>
      <c r="N307" s="133"/>
      <c r="O307" s="133"/>
      <c r="P307" s="133"/>
      <c r="Q307" s="133"/>
      <c r="R307" s="133"/>
      <c r="S307" s="133"/>
      <c r="T307" s="133"/>
      <c r="U307" s="133"/>
      <c r="V307" s="133"/>
      <c r="W307" s="133"/>
      <c r="X307" s="133"/>
      <c r="Y307" s="133"/>
      <c r="Z307" s="133"/>
    </row>
    <row r="308" spans="1:26" x14ac:dyDescent="0.25">
      <c r="A308" s="133"/>
      <c r="B308" s="133"/>
      <c r="C308" s="133"/>
      <c r="D308" s="133"/>
      <c r="E308" s="133"/>
      <c r="F308" s="133"/>
      <c r="G308" s="133"/>
      <c r="H308" s="133"/>
      <c r="I308" s="133"/>
      <c r="J308" s="133"/>
      <c r="K308" s="133"/>
      <c r="L308" s="133"/>
      <c r="M308" s="133"/>
      <c r="N308" s="133"/>
      <c r="O308" s="133"/>
      <c r="P308" s="133"/>
      <c r="Q308" s="133"/>
      <c r="R308" s="133"/>
      <c r="S308" s="133"/>
      <c r="T308" s="133"/>
      <c r="U308" s="133"/>
      <c r="V308" s="133"/>
      <c r="W308" s="133"/>
      <c r="X308" s="133"/>
      <c r="Y308" s="133"/>
      <c r="Z308" s="133"/>
    </row>
    <row r="309" spans="1:26" x14ac:dyDescent="0.25">
      <c r="A309" s="133"/>
      <c r="B309" s="133"/>
      <c r="C309" s="133"/>
      <c r="D309" s="133"/>
      <c r="E309" s="133"/>
      <c r="F309" s="133"/>
      <c r="G309" s="133"/>
      <c r="H309" s="133"/>
      <c r="I309" s="133"/>
      <c r="J309" s="133"/>
      <c r="K309" s="133"/>
      <c r="L309" s="133"/>
      <c r="M309" s="133"/>
      <c r="N309" s="133"/>
      <c r="O309" s="133"/>
      <c r="P309" s="133"/>
      <c r="Q309" s="133"/>
      <c r="R309" s="133"/>
      <c r="S309" s="133"/>
      <c r="T309" s="133"/>
      <c r="U309" s="133"/>
      <c r="V309" s="133"/>
      <c r="W309" s="133"/>
      <c r="X309" s="133"/>
      <c r="Y309" s="133"/>
      <c r="Z309" s="133"/>
    </row>
    <row r="310" spans="1:26" x14ac:dyDescent="0.25">
      <c r="A310" s="133"/>
      <c r="B310" s="133"/>
      <c r="C310" s="133"/>
      <c r="D310" s="133"/>
      <c r="E310" s="133"/>
      <c r="F310" s="133"/>
      <c r="G310" s="133"/>
      <c r="H310" s="133"/>
      <c r="I310" s="133"/>
      <c r="J310" s="133"/>
      <c r="K310" s="133"/>
      <c r="L310" s="133"/>
      <c r="M310" s="133"/>
      <c r="N310" s="133"/>
      <c r="O310" s="133"/>
      <c r="P310" s="133"/>
      <c r="Q310" s="133"/>
      <c r="R310" s="133"/>
      <c r="S310" s="133"/>
      <c r="T310" s="133"/>
      <c r="U310" s="133"/>
      <c r="V310" s="133"/>
      <c r="W310" s="133"/>
      <c r="X310" s="133"/>
      <c r="Y310" s="133"/>
      <c r="Z310" s="133"/>
    </row>
    <row r="311" spans="1:26" x14ac:dyDescent="0.25">
      <c r="A311" s="133"/>
      <c r="B311" s="133"/>
      <c r="C311" s="133"/>
      <c r="D311" s="133"/>
      <c r="E311" s="133"/>
      <c r="F311" s="133"/>
      <c r="G311" s="133"/>
      <c r="H311" s="133"/>
      <c r="I311" s="133"/>
      <c r="J311" s="133"/>
      <c r="K311" s="133"/>
      <c r="L311" s="133"/>
      <c r="M311" s="133"/>
      <c r="N311" s="133"/>
      <c r="O311" s="133"/>
      <c r="P311" s="133"/>
      <c r="Q311" s="133"/>
      <c r="R311" s="133"/>
      <c r="S311" s="133"/>
      <c r="T311" s="133"/>
      <c r="U311" s="133"/>
      <c r="V311" s="133"/>
      <c r="W311" s="133"/>
      <c r="X311" s="133"/>
      <c r="Y311" s="133"/>
      <c r="Z311" s="133"/>
    </row>
    <row r="312" spans="1:26" x14ac:dyDescent="0.25">
      <c r="A312" s="133"/>
      <c r="B312" s="133"/>
      <c r="C312" s="133"/>
      <c r="D312" s="133"/>
      <c r="E312" s="133"/>
      <c r="F312" s="133"/>
      <c r="G312" s="133"/>
      <c r="H312" s="133"/>
      <c r="I312" s="133"/>
      <c r="J312" s="133"/>
      <c r="K312" s="133"/>
      <c r="L312" s="133"/>
      <c r="M312" s="133"/>
      <c r="N312" s="133"/>
      <c r="O312" s="133"/>
      <c r="P312" s="133"/>
      <c r="Q312" s="133"/>
      <c r="R312" s="133"/>
      <c r="S312" s="133"/>
      <c r="T312" s="133"/>
      <c r="U312" s="133"/>
      <c r="V312" s="133"/>
      <c r="W312" s="133"/>
      <c r="X312" s="133"/>
      <c r="Y312" s="133"/>
      <c r="Z312" s="133"/>
    </row>
    <row r="313" spans="1:26" x14ac:dyDescent="0.25">
      <c r="A313" s="133"/>
      <c r="B313" s="133"/>
      <c r="C313" s="133"/>
      <c r="D313" s="133"/>
      <c r="E313" s="133"/>
      <c r="F313" s="133"/>
      <c r="G313" s="133"/>
      <c r="H313" s="133"/>
      <c r="I313" s="133"/>
      <c r="J313" s="133"/>
      <c r="K313" s="133"/>
      <c r="L313" s="133"/>
      <c r="M313" s="133"/>
      <c r="N313" s="133"/>
      <c r="O313" s="133"/>
      <c r="P313" s="133"/>
      <c r="Q313" s="133"/>
      <c r="R313" s="133"/>
      <c r="S313" s="133"/>
      <c r="T313" s="133"/>
      <c r="U313" s="133"/>
      <c r="V313" s="133"/>
      <c r="W313" s="133"/>
      <c r="X313" s="133"/>
      <c r="Y313" s="133"/>
      <c r="Z313" s="133"/>
    </row>
    <row r="314" spans="1:26" x14ac:dyDescent="0.25">
      <c r="A314" s="133"/>
      <c r="B314" s="133"/>
      <c r="C314" s="133"/>
      <c r="D314" s="133"/>
      <c r="E314" s="133"/>
      <c r="F314" s="133"/>
      <c r="G314" s="133"/>
      <c r="H314" s="133"/>
      <c r="I314" s="133"/>
      <c r="J314" s="133"/>
      <c r="K314" s="133"/>
      <c r="L314" s="133"/>
      <c r="M314" s="133"/>
      <c r="N314" s="133"/>
      <c r="O314" s="133"/>
      <c r="P314" s="133"/>
      <c r="Q314" s="133"/>
      <c r="R314" s="133"/>
      <c r="S314" s="133"/>
      <c r="T314" s="133"/>
      <c r="U314" s="133"/>
      <c r="V314" s="133"/>
      <c r="W314" s="133"/>
      <c r="X314" s="133"/>
      <c r="Y314" s="133"/>
      <c r="Z314" s="133"/>
    </row>
    <row r="315" spans="1:26" x14ac:dyDescent="0.25">
      <c r="A315" s="133"/>
      <c r="B315" s="133"/>
      <c r="C315" s="133"/>
      <c r="D315" s="133"/>
      <c r="E315" s="133"/>
      <c r="F315" s="133"/>
      <c r="G315" s="133"/>
      <c r="H315" s="133"/>
      <c r="I315" s="133"/>
      <c r="J315" s="133"/>
      <c r="K315" s="133"/>
      <c r="L315" s="133"/>
      <c r="M315" s="133"/>
      <c r="N315" s="133"/>
      <c r="O315" s="133"/>
      <c r="P315" s="133"/>
      <c r="Q315" s="133"/>
      <c r="R315" s="133"/>
      <c r="S315" s="133"/>
      <c r="T315" s="133"/>
      <c r="U315" s="133"/>
      <c r="V315" s="133"/>
      <c r="W315" s="133"/>
      <c r="X315" s="133"/>
      <c r="Y315" s="133"/>
      <c r="Z315" s="133"/>
    </row>
    <row r="316" spans="1:26" x14ac:dyDescent="0.25">
      <c r="A316" s="133"/>
      <c r="B316" s="133"/>
      <c r="C316" s="133"/>
      <c r="D316" s="133"/>
      <c r="E316" s="133"/>
      <c r="F316" s="133"/>
      <c r="G316" s="133"/>
      <c r="H316" s="133"/>
      <c r="I316" s="133"/>
      <c r="J316" s="133"/>
      <c r="K316" s="133"/>
      <c r="L316" s="133"/>
      <c r="M316" s="133"/>
      <c r="N316" s="133"/>
      <c r="O316" s="133"/>
      <c r="P316" s="133"/>
      <c r="Q316" s="133"/>
      <c r="R316" s="133"/>
      <c r="S316" s="133"/>
      <c r="T316" s="133"/>
      <c r="U316" s="133"/>
      <c r="V316" s="133"/>
      <c r="W316" s="133"/>
      <c r="X316" s="133"/>
      <c r="Y316" s="133"/>
      <c r="Z316" s="133"/>
    </row>
    <row r="317" spans="1:26" x14ac:dyDescent="0.25">
      <c r="A317" s="133"/>
      <c r="B317" s="133"/>
      <c r="C317" s="133"/>
      <c r="D317" s="133"/>
      <c r="E317" s="133"/>
      <c r="F317" s="133"/>
      <c r="G317" s="133"/>
      <c r="H317" s="133"/>
      <c r="I317" s="133"/>
      <c r="J317" s="133"/>
      <c r="K317" s="133"/>
      <c r="L317" s="133"/>
      <c r="M317" s="133"/>
      <c r="N317" s="133"/>
      <c r="O317" s="133"/>
      <c r="P317" s="133"/>
      <c r="Q317" s="133"/>
      <c r="R317" s="133"/>
      <c r="S317" s="133"/>
      <c r="T317" s="133"/>
      <c r="U317" s="133"/>
      <c r="V317" s="133"/>
      <c r="W317" s="133"/>
      <c r="X317" s="133"/>
      <c r="Y317" s="133"/>
      <c r="Z317" s="133"/>
    </row>
    <row r="318" spans="1:26" x14ac:dyDescent="0.25">
      <c r="A318" s="133"/>
      <c r="B318" s="133"/>
      <c r="C318" s="133"/>
      <c r="D318" s="133"/>
      <c r="E318" s="133"/>
      <c r="F318" s="133"/>
      <c r="G318" s="133"/>
      <c r="H318" s="133"/>
      <c r="I318" s="133"/>
      <c r="J318" s="133"/>
      <c r="K318" s="133"/>
      <c r="L318" s="133"/>
      <c r="M318" s="133"/>
      <c r="N318" s="133"/>
      <c r="O318" s="133"/>
      <c r="P318" s="133"/>
      <c r="Q318" s="133"/>
      <c r="R318" s="133"/>
      <c r="S318" s="133"/>
      <c r="T318" s="133"/>
      <c r="U318" s="133"/>
      <c r="V318" s="133"/>
      <c r="W318" s="133"/>
      <c r="X318" s="133"/>
      <c r="Y318" s="133"/>
      <c r="Z318" s="133"/>
    </row>
    <row r="319" spans="1:26" x14ac:dyDescent="0.25">
      <c r="A319" s="133"/>
      <c r="B319" s="133"/>
      <c r="C319" s="133"/>
      <c r="D319" s="133"/>
      <c r="E319" s="133"/>
      <c r="F319" s="133"/>
      <c r="G319" s="133"/>
      <c r="H319" s="133"/>
      <c r="I319" s="133"/>
      <c r="J319" s="133"/>
      <c r="K319" s="133"/>
      <c r="L319" s="133"/>
      <c r="M319" s="133"/>
      <c r="N319" s="133"/>
      <c r="O319" s="133"/>
      <c r="P319" s="133"/>
      <c r="Q319" s="133"/>
      <c r="R319" s="133"/>
      <c r="S319" s="133"/>
      <c r="T319" s="133"/>
      <c r="U319" s="133"/>
      <c r="V319" s="133"/>
      <c r="W319" s="133"/>
      <c r="X319" s="133"/>
      <c r="Y319" s="133"/>
      <c r="Z319" s="133"/>
    </row>
    <row r="320" spans="1:26" x14ac:dyDescent="0.25">
      <c r="A320" s="133"/>
      <c r="B320" s="133"/>
      <c r="C320" s="133"/>
      <c r="D320" s="133"/>
      <c r="E320" s="133"/>
      <c r="F320" s="133"/>
      <c r="G320" s="133"/>
      <c r="H320" s="133"/>
      <c r="I320" s="133"/>
      <c r="J320" s="133"/>
      <c r="K320" s="133"/>
      <c r="L320" s="133"/>
      <c r="M320" s="133"/>
      <c r="N320" s="133"/>
      <c r="O320" s="133"/>
      <c r="P320" s="133"/>
      <c r="Q320" s="133"/>
      <c r="R320" s="133"/>
      <c r="S320" s="133"/>
      <c r="T320" s="133"/>
      <c r="U320" s="133"/>
      <c r="V320" s="133"/>
      <c r="W320" s="133"/>
      <c r="X320" s="133"/>
      <c r="Y320" s="133"/>
      <c r="Z320" s="133"/>
    </row>
    <row r="321" spans="1:26" x14ac:dyDescent="0.25">
      <c r="A321" s="133"/>
      <c r="B321" s="133"/>
      <c r="C321" s="133"/>
      <c r="D321" s="133"/>
      <c r="E321" s="133"/>
      <c r="F321" s="133"/>
      <c r="G321" s="133"/>
      <c r="H321" s="133"/>
      <c r="I321" s="133"/>
      <c r="J321" s="133"/>
      <c r="K321" s="133"/>
      <c r="L321" s="133"/>
      <c r="M321" s="133"/>
      <c r="N321" s="133"/>
      <c r="O321" s="133"/>
      <c r="P321" s="133"/>
      <c r="Q321" s="133"/>
      <c r="R321" s="133"/>
      <c r="S321" s="133"/>
      <c r="T321" s="133"/>
      <c r="U321" s="133"/>
      <c r="V321" s="133"/>
      <c r="W321" s="133"/>
      <c r="X321" s="133"/>
      <c r="Y321" s="133"/>
      <c r="Z321" s="133"/>
    </row>
    <row r="322" spans="1:26" x14ac:dyDescent="0.25">
      <c r="A322" s="133"/>
      <c r="B322" s="133"/>
      <c r="C322" s="133"/>
      <c r="D322" s="133"/>
      <c r="E322" s="133"/>
      <c r="F322" s="133"/>
      <c r="G322" s="133"/>
      <c r="H322" s="133"/>
      <c r="I322" s="133"/>
      <c r="J322" s="133"/>
      <c r="K322" s="133"/>
      <c r="L322" s="133"/>
      <c r="M322" s="133"/>
      <c r="N322" s="133"/>
      <c r="O322" s="133"/>
      <c r="P322" s="133"/>
      <c r="Q322" s="133"/>
      <c r="R322" s="133"/>
      <c r="S322" s="133"/>
      <c r="T322" s="133"/>
      <c r="U322" s="133"/>
      <c r="V322" s="133"/>
      <c r="W322" s="133"/>
      <c r="X322" s="133"/>
      <c r="Y322" s="133"/>
      <c r="Z322" s="133"/>
    </row>
    <row r="323" spans="1:26" x14ac:dyDescent="0.25">
      <c r="A323" s="133"/>
      <c r="B323" s="133"/>
      <c r="C323" s="133"/>
      <c r="D323" s="133"/>
      <c r="E323" s="133"/>
      <c r="F323" s="133"/>
      <c r="G323" s="133"/>
      <c r="H323" s="133"/>
      <c r="I323" s="133"/>
      <c r="J323" s="133"/>
      <c r="K323" s="133"/>
      <c r="L323" s="133"/>
      <c r="M323" s="133"/>
      <c r="N323" s="133"/>
      <c r="O323" s="133"/>
      <c r="P323" s="133"/>
      <c r="Q323" s="133"/>
      <c r="R323" s="133"/>
      <c r="S323" s="133"/>
      <c r="T323" s="133"/>
      <c r="U323" s="133"/>
      <c r="V323" s="133"/>
      <c r="W323" s="133"/>
      <c r="X323" s="133"/>
      <c r="Y323" s="133"/>
      <c r="Z323" s="133"/>
    </row>
    <row r="324" spans="1:26" x14ac:dyDescent="0.25">
      <c r="A324" s="133"/>
      <c r="B324" s="133"/>
      <c r="C324" s="133"/>
      <c r="D324" s="133"/>
      <c r="E324" s="133"/>
      <c r="F324" s="133"/>
      <c r="G324" s="133"/>
      <c r="H324" s="133"/>
      <c r="I324" s="133"/>
      <c r="J324" s="133"/>
      <c r="K324" s="133"/>
      <c r="L324" s="133"/>
      <c r="M324" s="133"/>
      <c r="N324" s="133"/>
      <c r="O324" s="133"/>
      <c r="P324" s="133"/>
      <c r="Q324" s="133"/>
      <c r="R324" s="133"/>
      <c r="S324" s="133"/>
      <c r="T324" s="133"/>
      <c r="U324" s="133"/>
      <c r="V324" s="133"/>
      <c r="W324" s="133"/>
      <c r="X324" s="133"/>
      <c r="Y324" s="133"/>
      <c r="Z324" s="133"/>
    </row>
    <row r="325" spans="1:26" x14ac:dyDescent="0.25">
      <c r="A325" s="133"/>
      <c r="B325" s="133"/>
      <c r="C325" s="133"/>
      <c r="D325" s="133"/>
      <c r="E325" s="133"/>
      <c r="F325" s="133"/>
      <c r="G325" s="133"/>
      <c r="H325" s="133"/>
      <c r="I325" s="133"/>
      <c r="J325" s="133"/>
      <c r="K325" s="133"/>
      <c r="L325" s="133"/>
      <c r="M325" s="133"/>
      <c r="N325" s="133"/>
      <c r="O325" s="133"/>
      <c r="P325" s="133"/>
      <c r="Q325" s="133"/>
      <c r="R325" s="133"/>
      <c r="S325" s="133"/>
      <c r="T325" s="133"/>
      <c r="U325" s="133"/>
      <c r="V325" s="133"/>
      <c r="W325" s="133"/>
      <c r="X325" s="133"/>
      <c r="Y325" s="133"/>
      <c r="Z325" s="133"/>
    </row>
    <row r="326" spans="1:26" x14ac:dyDescent="0.25">
      <c r="A326" s="133"/>
      <c r="B326" s="133"/>
      <c r="C326" s="133"/>
      <c r="D326" s="133"/>
      <c r="E326" s="133"/>
      <c r="F326" s="133"/>
      <c r="G326" s="133"/>
      <c r="H326" s="133"/>
      <c r="I326" s="133"/>
      <c r="J326" s="133"/>
      <c r="K326" s="133"/>
      <c r="L326" s="133"/>
      <c r="M326" s="133"/>
      <c r="N326" s="133"/>
      <c r="O326" s="133"/>
      <c r="P326" s="133"/>
      <c r="Q326" s="133"/>
      <c r="R326" s="133"/>
      <c r="S326" s="133"/>
      <c r="T326" s="133"/>
      <c r="U326" s="133"/>
      <c r="V326" s="133"/>
      <c r="W326" s="133"/>
      <c r="X326" s="133"/>
      <c r="Y326" s="133"/>
      <c r="Z326" s="133"/>
    </row>
    <row r="327" spans="1:26" x14ac:dyDescent="0.25">
      <c r="A327" s="133"/>
      <c r="B327" s="133"/>
      <c r="C327" s="133"/>
      <c r="D327" s="133"/>
      <c r="E327" s="133"/>
      <c r="F327" s="133"/>
      <c r="G327" s="133"/>
      <c r="H327" s="133"/>
      <c r="I327" s="133"/>
      <c r="J327" s="133"/>
      <c r="K327" s="133"/>
      <c r="L327" s="133"/>
      <c r="M327" s="133"/>
      <c r="N327" s="133"/>
      <c r="O327" s="133"/>
      <c r="P327" s="133"/>
      <c r="Q327" s="133"/>
      <c r="R327" s="133"/>
      <c r="S327" s="133"/>
      <c r="T327" s="133"/>
      <c r="U327" s="133"/>
      <c r="V327" s="133"/>
      <c r="W327" s="133"/>
      <c r="X327" s="133"/>
      <c r="Y327" s="133"/>
      <c r="Z327" s="133"/>
    </row>
    <row r="328" spans="1:26" x14ac:dyDescent="0.25">
      <c r="A328" s="133"/>
      <c r="B328" s="133"/>
      <c r="C328" s="133"/>
      <c r="D328" s="133"/>
      <c r="E328" s="133"/>
      <c r="F328" s="133"/>
      <c r="G328" s="133"/>
      <c r="H328" s="133"/>
      <c r="I328" s="133"/>
      <c r="J328" s="133"/>
      <c r="K328" s="133"/>
      <c r="L328" s="133"/>
      <c r="M328" s="133"/>
      <c r="N328" s="133"/>
      <c r="O328" s="133"/>
      <c r="P328" s="133"/>
      <c r="Q328" s="133"/>
      <c r="R328" s="133"/>
      <c r="S328" s="133"/>
      <c r="T328" s="133"/>
      <c r="U328" s="133"/>
      <c r="V328" s="133"/>
      <c r="W328" s="133"/>
      <c r="X328" s="133"/>
      <c r="Y328" s="133"/>
      <c r="Z328" s="133"/>
    </row>
    <row r="329" spans="1:26" x14ac:dyDescent="0.25">
      <c r="A329" s="133"/>
      <c r="B329" s="133"/>
      <c r="C329" s="133"/>
      <c r="D329" s="133"/>
      <c r="E329" s="133"/>
      <c r="F329" s="133"/>
      <c r="G329" s="133"/>
      <c r="H329" s="133"/>
      <c r="I329" s="133"/>
      <c r="J329" s="133"/>
      <c r="K329" s="133"/>
      <c r="L329" s="133"/>
      <c r="M329" s="133"/>
      <c r="N329" s="133"/>
      <c r="O329" s="133"/>
      <c r="P329" s="133"/>
      <c r="Q329" s="133"/>
      <c r="R329" s="133"/>
      <c r="S329" s="133"/>
      <c r="T329" s="133"/>
      <c r="U329" s="133"/>
      <c r="V329" s="133"/>
      <c r="W329" s="133"/>
      <c r="X329" s="133"/>
      <c r="Y329" s="133"/>
      <c r="Z329" s="133"/>
    </row>
    <row r="330" spans="1:26" x14ac:dyDescent="0.25">
      <c r="A330" s="133"/>
      <c r="B330" s="133"/>
      <c r="C330" s="133"/>
      <c r="D330" s="133"/>
      <c r="E330" s="133"/>
      <c r="F330" s="133"/>
      <c r="G330" s="133"/>
      <c r="H330" s="133"/>
      <c r="I330" s="133"/>
      <c r="J330" s="133"/>
      <c r="K330" s="133"/>
      <c r="L330" s="133"/>
      <c r="M330" s="133"/>
      <c r="N330" s="133"/>
      <c r="O330" s="133"/>
      <c r="P330" s="133"/>
      <c r="Q330" s="133"/>
      <c r="R330" s="133"/>
      <c r="S330" s="133"/>
      <c r="T330" s="133"/>
      <c r="U330" s="133"/>
      <c r="V330" s="133"/>
      <c r="W330" s="133"/>
      <c r="X330" s="133"/>
      <c r="Y330" s="133"/>
      <c r="Z330" s="133"/>
    </row>
    <row r="331" spans="1:26" x14ac:dyDescent="0.25">
      <c r="A331" s="133"/>
      <c r="B331" s="133"/>
      <c r="C331" s="133"/>
      <c r="D331" s="133"/>
      <c r="E331" s="133"/>
      <c r="F331" s="133"/>
      <c r="G331" s="133"/>
      <c r="H331" s="133"/>
      <c r="I331" s="133"/>
      <c r="J331" s="133"/>
      <c r="K331" s="133"/>
      <c r="L331" s="133"/>
      <c r="M331" s="133"/>
      <c r="N331" s="133"/>
      <c r="O331" s="133"/>
      <c r="P331" s="133"/>
      <c r="Q331" s="133"/>
      <c r="R331" s="133"/>
      <c r="S331" s="133"/>
      <c r="T331" s="133"/>
      <c r="U331" s="133"/>
      <c r="V331" s="133"/>
      <c r="W331" s="133"/>
      <c r="X331" s="133"/>
      <c r="Y331" s="133"/>
      <c r="Z331" s="133"/>
    </row>
    <row r="332" spans="1:26" x14ac:dyDescent="0.25">
      <c r="A332" s="133"/>
      <c r="B332" s="133"/>
      <c r="C332" s="133"/>
      <c r="D332" s="133"/>
      <c r="E332" s="133"/>
      <c r="F332" s="133"/>
      <c r="G332" s="133"/>
      <c r="H332" s="133"/>
      <c r="I332" s="133"/>
      <c r="J332" s="133"/>
      <c r="K332" s="133"/>
      <c r="L332" s="133"/>
      <c r="M332" s="133"/>
      <c r="N332" s="133"/>
      <c r="O332" s="133"/>
      <c r="P332" s="133"/>
      <c r="Q332" s="133"/>
      <c r="R332" s="133"/>
      <c r="S332" s="133"/>
      <c r="T332" s="133"/>
      <c r="U332" s="133"/>
      <c r="V332" s="133"/>
      <c r="W332" s="133"/>
      <c r="X332" s="133"/>
      <c r="Y332" s="133"/>
      <c r="Z332" s="133"/>
    </row>
    <row r="333" spans="1:26" x14ac:dyDescent="0.25">
      <c r="A333" s="133"/>
      <c r="B333" s="133"/>
      <c r="C333" s="133"/>
      <c r="D333" s="133"/>
      <c r="E333" s="133"/>
      <c r="F333" s="133"/>
      <c r="G333" s="133"/>
      <c r="H333" s="133"/>
      <c r="I333" s="133"/>
      <c r="J333" s="133"/>
      <c r="K333" s="133"/>
      <c r="L333" s="133"/>
      <c r="M333" s="133"/>
      <c r="N333" s="133"/>
      <c r="O333" s="133"/>
      <c r="P333" s="133"/>
      <c r="Q333" s="133"/>
      <c r="R333" s="133"/>
      <c r="S333" s="133"/>
      <c r="T333" s="133"/>
      <c r="U333" s="133"/>
      <c r="V333" s="133"/>
      <c r="W333" s="133"/>
      <c r="X333" s="133"/>
      <c r="Y333" s="133"/>
      <c r="Z333" s="133"/>
    </row>
    <row r="334" spans="1:26" x14ac:dyDescent="0.25">
      <c r="A334" s="133"/>
      <c r="B334" s="133"/>
      <c r="C334" s="133"/>
      <c r="D334" s="133"/>
      <c r="E334" s="133"/>
      <c r="F334" s="133"/>
      <c r="G334" s="133"/>
      <c r="H334" s="133"/>
      <c r="I334" s="133"/>
      <c r="J334" s="133"/>
      <c r="K334" s="133"/>
      <c r="L334" s="133"/>
      <c r="M334" s="133"/>
      <c r="N334" s="133"/>
      <c r="O334" s="133"/>
      <c r="P334" s="133"/>
      <c r="Q334" s="133"/>
      <c r="R334" s="133"/>
      <c r="S334" s="133"/>
      <c r="T334" s="133"/>
      <c r="U334" s="133"/>
      <c r="V334" s="133"/>
      <c r="W334" s="133"/>
      <c r="X334" s="133"/>
      <c r="Y334" s="133"/>
      <c r="Z334" s="133"/>
    </row>
    <row r="335" spans="1:26" x14ac:dyDescent="0.25">
      <c r="A335" s="133"/>
      <c r="B335" s="133"/>
      <c r="C335" s="133"/>
      <c r="D335" s="133"/>
      <c r="E335" s="133"/>
      <c r="F335" s="133"/>
      <c r="G335" s="133"/>
      <c r="H335" s="133"/>
      <c r="I335" s="133"/>
      <c r="J335" s="133"/>
      <c r="K335" s="133"/>
      <c r="L335" s="133"/>
      <c r="M335" s="133"/>
      <c r="N335" s="133"/>
      <c r="O335" s="133"/>
      <c r="P335" s="133"/>
      <c r="Q335" s="133"/>
      <c r="R335" s="133"/>
      <c r="S335" s="133"/>
      <c r="T335" s="133"/>
      <c r="U335" s="133"/>
      <c r="V335" s="133"/>
      <c r="W335" s="133"/>
      <c r="X335" s="133"/>
      <c r="Y335" s="133"/>
      <c r="Z335" s="133"/>
    </row>
    <row r="336" spans="1:26" x14ac:dyDescent="0.25">
      <c r="A336" s="133"/>
      <c r="B336" s="133"/>
      <c r="C336" s="133"/>
      <c r="D336" s="133"/>
      <c r="E336" s="133"/>
      <c r="F336" s="133"/>
      <c r="G336" s="133"/>
      <c r="H336" s="133"/>
      <c r="I336" s="133"/>
      <c r="J336" s="133"/>
      <c r="K336" s="133"/>
      <c r="L336" s="133"/>
      <c r="M336" s="133"/>
      <c r="N336" s="133"/>
      <c r="O336" s="133"/>
      <c r="P336" s="133"/>
      <c r="Q336" s="133"/>
      <c r="R336" s="133"/>
      <c r="S336" s="133"/>
      <c r="T336" s="133"/>
      <c r="U336" s="133"/>
      <c r="V336" s="133"/>
      <c r="W336" s="133"/>
      <c r="X336" s="133"/>
      <c r="Y336" s="133"/>
      <c r="Z336" s="133"/>
    </row>
    <row r="337" spans="1:26" x14ac:dyDescent="0.25">
      <c r="A337" s="133"/>
      <c r="B337" s="133"/>
      <c r="C337" s="133"/>
      <c r="D337" s="133"/>
      <c r="E337" s="133"/>
      <c r="F337" s="133"/>
      <c r="G337" s="133"/>
      <c r="H337" s="133"/>
      <c r="I337" s="133"/>
      <c r="J337" s="133"/>
      <c r="K337" s="133"/>
      <c r="L337" s="133"/>
      <c r="M337" s="133"/>
      <c r="N337" s="133"/>
      <c r="O337" s="133"/>
      <c r="P337" s="133"/>
      <c r="Q337" s="133"/>
      <c r="R337" s="133"/>
      <c r="S337" s="133"/>
      <c r="T337" s="133"/>
      <c r="U337" s="133"/>
      <c r="V337" s="133"/>
      <c r="W337" s="133"/>
      <c r="X337" s="133"/>
      <c r="Y337" s="133"/>
      <c r="Z337" s="133"/>
    </row>
    <row r="338" spans="1:26" x14ac:dyDescent="0.25">
      <c r="A338" s="133"/>
      <c r="B338" s="133"/>
      <c r="C338" s="133"/>
      <c r="D338" s="133"/>
      <c r="E338" s="133"/>
      <c r="F338" s="133"/>
      <c r="G338" s="133"/>
      <c r="H338" s="133"/>
      <c r="I338" s="133"/>
      <c r="J338" s="133"/>
      <c r="K338" s="133"/>
      <c r="L338" s="133"/>
      <c r="M338" s="133"/>
      <c r="N338" s="133"/>
      <c r="O338" s="133"/>
      <c r="P338" s="133"/>
      <c r="Q338" s="133"/>
      <c r="R338" s="133"/>
      <c r="S338" s="133"/>
      <c r="T338" s="133"/>
      <c r="U338" s="133"/>
      <c r="V338" s="133"/>
      <c r="W338" s="133"/>
      <c r="X338" s="133"/>
      <c r="Y338" s="133"/>
      <c r="Z338" s="133"/>
    </row>
    <row r="339" spans="1:26" x14ac:dyDescent="0.25">
      <c r="A339" s="133"/>
      <c r="B339" s="133"/>
      <c r="C339" s="133"/>
      <c r="D339" s="133"/>
      <c r="E339" s="133"/>
      <c r="F339" s="133"/>
      <c r="G339" s="133"/>
      <c r="H339" s="133"/>
      <c r="I339" s="133"/>
      <c r="J339" s="133"/>
      <c r="K339" s="133"/>
      <c r="L339" s="133"/>
      <c r="M339" s="133"/>
      <c r="N339" s="133"/>
      <c r="O339" s="133"/>
      <c r="P339" s="133"/>
      <c r="Q339" s="133"/>
      <c r="R339" s="133"/>
      <c r="S339" s="133"/>
      <c r="T339" s="133"/>
      <c r="U339" s="133"/>
      <c r="V339" s="133"/>
      <c r="W339" s="133"/>
      <c r="X339" s="133"/>
      <c r="Y339" s="133"/>
      <c r="Z339" s="133"/>
    </row>
    <row r="340" spans="1:26" x14ac:dyDescent="0.25">
      <c r="A340" s="133"/>
      <c r="B340" s="133"/>
      <c r="C340" s="133"/>
      <c r="D340" s="133"/>
      <c r="E340" s="133"/>
      <c r="F340" s="133"/>
      <c r="G340" s="133"/>
      <c r="H340" s="133"/>
      <c r="I340" s="133"/>
      <c r="J340" s="133"/>
      <c r="K340" s="133"/>
      <c r="L340" s="133"/>
      <c r="M340" s="133"/>
      <c r="N340" s="133"/>
      <c r="O340" s="133"/>
      <c r="P340" s="133"/>
      <c r="Q340" s="133"/>
      <c r="R340" s="133"/>
      <c r="S340" s="133"/>
      <c r="T340" s="133"/>
      <c r="U340" s="133"/>
      <c r="V340" s="133"/>
      <c r="W340" s="133"/>
      <c r="X340" s="133"/>
      <c r="Y340" s="133"/>
      <c r="Z340" s="133"/>
    </row>
    <row r="341" spans="1:26" x14ac:dyDescent="0.25">
      <c r="A341" s="133"/>
      <c r="B341" s="133"/>
      <c r="C341" s="133"/>
      <c r="D341" s="133"/>
      <c r="E341" s="133"/>
      <c r="F341" s="133"/>
      <c r="G341" s="133"/>
      <c r="H341" s="133"/>
      <c r="I341" s="133"/>
      <c r="J341" s="133"/>
      <c r="K341" s="133"/>
      <c r="L341" s="133"/>
      <c r="M341" s="133"/>
      <c r="N341" s="133"/>
      <c r="O341" s="133"/>
      <c r="P341" s="133"/>
      <c r="Q341" s="133"/>
      <c r="R341" s="133"/>
      <c r="S341" s="133"/>
      <c r="T341" s="133"/>
      <c r="U341" s="133"/>
      <c r="V341" s="133"/>
      <c r="W341" s="133"/>
      <c r="X341" s="133"/>
      <c r="Y341" s="133"/>
      <c r="Z341" s="133"/>
    </row>
    <row r="342" spans="1:26" x14ac:dyDescent="0.25">
      <c r="A342" s="133"/>
      <c r="B342" s="133"/>
      <c r="C342" s="133"/>
      <c r="D342" s="133"/>
      <c r="E342" s="133"/>
      <c r="F342" s="133"/>
      <c r="G342" s="133"/>
      <c r="H342" s="133"/>
      <c r="I342" s="133"/>
      <c r="J342" s="133"/>
      <c r="K342" s="133"/>
      <c r="L342" s="133"/>
      <c r="M342" s="133"/>
      <c r="N342" s="133"/>
      <c r="O342" s="133"/>
      <c r="P342" s="133"/>
      <c r="Q342" s="133"/>
      <c r="R342" s="133"/>
      <c r="S342" s="133"/>
      <c r="T342" s="133"/>
      <c r="U342" s="133"/>
      <c r="V342" s="133"/>
      <c r="W342" s="133"/>
      <c r="X342" s="133"/>
      <c r="Y342" s="133"/>
      <c r="Z342" s="133"/>
    </row>
    <row r="343" spans="1:26" x14ac:dyDescent="0.25">
      <c r="A343" s="133"/>
      <c r="B343" s="133"/>
      <c r="C343" s="133"/>
      <c r="D343" s="133"/>
      <c r="E343" s="133"/>
      <c r="F343" s="133"/>
      <c r="G343" s="133"/>
      <c r="H343" s="133"/>
      <c r="I343" s="133"/>
      <c r="J343" s="133"/>
      <c r="K343" s="133"/>
      <c r="L343" s="133"/>
      <c r="M343" s="133"/>
      <c r="N343" s="133"/>
      <c r="O343" s="133"/>
      <c r="P343" s="133"/>
      <c r="Q343" s="133"/>
      <c r="R343" s="133"/>
      <c r="S343" s="133"/>
      <c r="T343" s="133"/>
      <c r="U343" s="133"/>
      <c r="V343" s="133"/>
      <c r="W343" s="133"/>
      <c r="X343" s="133"/>
      <c r="Y343" s="133"/>
      <c r="Z343" s="133"/>
    </row>
    <row r="344" spans="1:26" x14ac:dyDescent="0.25">
      <c r="A344" s="133"/>
      <c r="B344" s="133"/>
      <c r="C344" s="133"/>
      <c r="D344" s="133"/>
      <c r="E344" s="133"/>
      <c r="F344" s="133"/>
      <c r="G344" s="133"/>
      <c r="H344" s="133"/>
      <c r="I344" s="133"/>
      <c r="J344" s="133"/>
      <c r="K344" s="133"/>
      <c r="L344" s="133"/>
      <c r="M344" s="133"/>
      <c r="N344" s="133"/>
      <c r="O344" s="133"/>
      <c r="P344" s="133"/>
      <c r="Q344" s="133"/>
      <c r="R344" s="133"/>
      <c r="S344" s="133"/>
      <c r="T344" s="133"/>
      <c r="U344" s="133"/>
      <c r="V344" s="133"/>
      <c r="W344" s="133"/>
      <c r="X344" s="133"/>
      <c r="Y344" s="133"/>
      <c r="Z344" s="133"/>
    </row>
    <row r="345" spans="1:26" x14ac:dyDescent="0.25">
      <c r="A345" s="133"/>
      <c r="B345" s="133"/>
      <c r="C345" s="133"/>
      <c r="D345" s="133"/>
      <c r="E345" s="133"/>
      <c r="F345" s="133"/>
      <c r="G345" s="133"/>
      <c r="H345" s="133"/>
      <c r="I345" s="133"/>
      <c r="J345" s="133"/>
      <c r="K345" s="133"/>
      <c r="L345" s="133"/>
      <c r="M345" s="133"/>
      <c r="N345" s="133"/>
      <c r="O345" s="133"/>
      <c r="P345" s="133"/>
      <c r="Q345" s="133"/>
      <c r="R345" s="133"/>
      <c r="S345" s="133"/>
      <c r="T345" s="133"/>
      <c r="U345" s="133"/>
      <c r="V345" s="133"/>
      <c r="W345" s="133"/>
      <c r="X345" s="133"/>
      <c r="Y345" s="133"/>
      <c r="Z345" s="133"/>
    </row>
    <row r="346" spans="1:26" x14ac:dyDescent="0.25">
      <c r="A346" s="133"/>
      <c r="B346" s="133"/>
      <c r="C346" s="133"/>
      <c r="D346" s="133"/>
      <c r="E346" s="133"/>
      <c r="F346" s="133"/>
      <c r="G346" s="133"/>
      <c r="H346" s="133"/>
      <c r="I346" s="133"/>
      <c r="J346" s="133"/>
      <c r="K346" s="133"/>
      <c r="L346" s="133"/>
      <c r="M346" s="133"/>
      <c r="N346" s="133"/>
      <c r="O346" s="133"/>
      <c r="P346" s="133"/>
      <c r="Q346" s="133"/>
      <c r="R346" s="133"/>
      <c r="S346" s="133"/>
      <c r="T346" s="133"/>
      <c r="U346" s="133"/>
      <c r="V346" s="133"/>
      <c r="W346" s="133"/>
      <c r="X346" s="133"/>
      <c r="Y346" s="133"/>
      <c r="Z346" s="133"/>
    </row>
    <row r="347" spans="1:26" x14ac:dyDescent="0.25">
      <c r="A347" s="133"/>
      <c r="B347" s="133"/>
      <c r="C347" s="133"/>
      <c r="D347" s="133"/>
      <c r="E347" s="133"/>
      <c r="F347" s="133"/>
      <c r="G347" s="133"/>
      <c r="H347" s="133"/>
      <c r="I347" s="133"/>
      <c r="J347" s="133"/>
      <c r="K347" s="133"/>
      <c r="L347" s="133"/>
      <c r="M347" s="133"/>
      <c r="N347" s="133"/>
      <c r="O347" s="133"/>
      <c r="P347" s="133"/>
      <c r="Q347" s="133"/>
      <c r="R347" s="133"/>
      <c r="S347" s="133"/>
      <c r="T347" s="133"/>
      <c r="U347" s="133"/>
      <c r="V347" s="133"/>
      <c r="W347" s="133"/>
      <c r="X347" s="133"/>
      <c r="Y347" s="133"/>
      <c r="Z347" s="133"/>
    </row>
    <row r="348" spans="1:26" x14ac:dyDescent="0.25">
      <c r="A348" s="133"/>
      <c r="B348" s="133"/>
      <c r="C348" s="133"/>
      <c r="D348" s="133"/>
      <c r="E348" s="133"/>
      <c r="F348" s="133"/>
      <c r="G348" s="133"/>
      <c r="H348" s="133"/>
      <c r="I348" s="133"/>
      <c r="J348" s="133"/>
      <c r="K348" s="133"/>
      <c r="L348" s="133"/>
      <c r="M348" s="133"/>
      <c r="N348" s="133"/>
      <c r="O348" s="133"/>
      <c r="P348" s="133"/>
      <c r="Q348" s="133"/>
      <c r="R348" s="133"/>
      <c r="S348" s="133"/>
      <c r="T348" s="133"/>
      <c r="U348" s="133"/>
      <c r="V348" s="133"/>
      <c r="W348" s="133"/>
      <c r="X348" s="133"/>
      <c r="Y348" s="133"/>
      <c r="Z348" s="133"/>
    </row>
    <row r="349" spans="1:26" x14ac:dyDescent="0.25">
      <c r="A349" s="133"/>
      <c r="B349" s="133"/>
      <c r="C349" s="133"/>
      <c r="D349" s="133"/>
      <c r="E349" s="133"/>
      <c r="F349" s="133"/>
      <c r="G349" s="133"/>
      <c r="H349" s="133"/>
      <c r="I349" s="133"/>
      <c r="J349" s="133"/>
      <c r="K349" s="133"/>
      <c r="L349" s="133"/>
      <c r="M349" s="133"/>
      <c r="N349" s="133"/>
      <c r="O349" s="133"/>
      <c r="P349" s="133"/>
      <c r="Q349" s="133"/>
      <c r="R349" s="133"/>
      <c r="S349" s="133"/>
      <c r="T349" s="133"/>
      <c r="U349" s="133"/>
      <c r="V349" s="133"/>
      <c r="W349" s="133"/>
      <c r="X349" s="133"/>
      <c r="Y349" s="133"/>
      <c r="Z349" s="133"/>
    </row>
    <row r="350" spans="1:26" x14ac:dyDescent="0.25">
      <c r="A350" s="133"/>
      <c r="B350" s="133"/>
      <c r="C350" s="133"/>
      <c r="D350" s="133"/>
      <c r="E350" s="133"/>
      <c r="F350" s="133"/>
      <c r="G350" s="133"/>
      <c r="H350" s="133"/>
      <c r="I350" s="133"/>
      <c r="J350" s="133"/>
      <c r="K350" s="133"/>
      <c r="L350" s="133"/>
      <c r="M350" s="133"/>
      <c r="N350" s="133"/>
      <c r="O350" s="133"/>
      <c r="P350" s="133"/>
      <c r="Q350" s="133"/>
      <c r="R350" s="133"/>
      <c r="S350" s="133"/>
      <c r="T350" s="133"/>
      <c r="U350" s="133"/>
      <c r="V350" s="133"/>
      <c r="W350" s="133"/>
      <c r="X350" s="133"/>
      <c r="Y350" s="133"/>
      <c r="Z350" s="133"/>
    </row>
    <row r="351" spans="1:26" x14ac:dyDescent="0.25">
      <c r="A351" s="133"/>
      <c r="B351" s="133"/>
      <c r="C351" s="133"/>
      <c r="D351" s="133"/>
      <c r="E351" s="133"/>
      <c r="F351" s="133"/>
      <c r="G351" s="133"/>
      <c r="H351" s="133"/>
      <c r="I351" s="133"/>
      <c r="J351" s="133"/>
      <c r="K351" s="133"/>
      <c r="L351" s="133"/>
      <c r="M351" s="133"/>
      <c r="N351" s="133"/>
      <c r="O351" s="133"/>
      <c r="P351" s="133"/>
      <c r="Q351" s="133"/>
      <c r="R351" s="133"/>
      <c r="S351" s="133"/>
      <c r="T351" s="133"/>
      <c r="U351" s="133"/>
      <c r="V351" s="133"/>
      <c r="W351" s="133"/>
      <c r="X351" s="133"/>
      <c r="Y351" s="133"/>
      <c r="Z351" s="133"/>
    </row>
    <row r="352" spans="1:26" x14ac:dyDescent="0.25">
      <c r="A352" s="133"/>
      <c r="B352" s="133"/>
      <c r="C352" s="133"/>
      <c r="D352" s="133"/>
      <c r="E352" s="133"/>
      <c r="F352" s="133"/>
      <c r="G352" s="133"/>
      <c r="H352" s="133"/>
      <c r="I352" s="133"/>
      <c r="J352" s="133"/>
      <c r="K352" s="133"/>
      <c r="L352" s="133"/>
      <c r="M352" s="133"/>
      <c r="N352" s="133"/>
      <c r="O352" s="133"/>
      <c r="P352" s="133"/>
      <c r="Q352" s="133"/>
      <c r="R352" s="133"/>
      <c r="S352" s="133"/>
      <c r="T352" s="133"/>
      <c r="U352" s="133"/>
      <c r="V352" s="133"/>
      <c r="W352" s="133"/>
      <c r="X352" s="133"/>
      <c r="Y352" s="133"/>
      <c r="Z352" s="133"/>
    </row>
    <row r="353" spans="1:26" x14ac:dyDescent="0.25">
      <c r="A353" s="133"/>
      <c r="B353" s="133"/>
      <c r="C353" s="133"/>
      <c r="D353" s="133"/>
      <c r="E353" s="133"/>
      <c r="F353" s="133"/>
      <c r="G353" s="133"/>
      <c r="H353" s="133"/>
      <c r="I353" s="133"/>
      <c r="J353" s="133"/>
      <c r="K353" s="133"/>
      <c r="L353" s="133"/>
      <c r="M353" s="133"/>
      <c r="N353" s="133"/>
      <c r="O353" s="133"/>
      <c r="P353" s="133"/>
      <c r="Q353" s="133"/>
      <c r="R353" s="133"/>
      <c r="S353" s="133"/>
      <c r="T353" s="133"/>
      <c r="U353" s="133"/>
      <c r="V353" s="133"/>
      <c r="W353" s="133"/>
      <c r="X353" s="133"/>
      <c r="Y353" s="133"/>
      <c r="Z353" s="133"/>
    </row>
    <row r="354" spans="1:26" x14ac:dyDescent="0.25">
      <c r="A354" s="133"/>
      <c r="B354" s="133"/>
      <c r="C354" s="133"/>
      <c r="D354" s="133"/>
      <c r="E354" s="133"/>
      <c r="F354" s="133"/>
      <c r="G354" s="133"/>
      <c r="H354" s="133"/>
      <c r="I354" s="133"/>
      <c r="J354" s="133"/>
      <c r="K354" s="133"/>
      <c r="L354" s="133"/>
      <c r="M354" s="133"/>
      <c r="N354" s="133"/>
      <c r="O354" s="133"/>
      <c r="P354" s="133"/>
      <c r="Q354" s="133"/>
      <c r="R354" s="133"/>
      <c r="S354" s="133"/>
      <c r="T354" s="133"/>
      <c r="U354" s="133"/>
      <c r="V354" s="133"/>
      <c r="W354" s="133"/>
      <c r="X354" s="133"/>
      <c r="Y354" s="133"/>
      <c r="Z354" s="133"/>
    </row>
    <row r="355" spans="1:26" x14ac:dyDescent="0.25">
      <c r="A355" s="133"/>
      <c r="B355" s="133"/>
      <c r="C355" s="133"/>
      <c r="D355" s="133"/>
      <c r="E355" s="133"/>
      <c r="F355" s="133"/>
      <c r="G355" s="133"/>
      <c r="H355" s="133"/>
      <c r="I355" s="133"/>
      <c r="J355" s="133"/>
      <c r="K355" s="133"/>
      <c r="L355" s="133"/>
      <c r="M355" s="133"/>
      <c r="N355" s="133"/>
      <c r="O355" s="133"/>
      <c r="P355" s="133"/>
      <c r="Q355" s="133"/>
      <c r="R355" s="133"/>
      <c r="S355" s="133"/>
      <c r="T355" s="133"/>
      <c r="U355" s="133"/>
      <c r="V355" s="133"/>
      <c r="W355" s="133"/>
      <c r="X355" s="133"/>
      <c r="Y355" s="133"/>
      <c r="Z355" s="133"/>
    </row>
    <row r="356" spans="1:26" x14ac:dyDescent="0.25">
      <c r="A356" s="133"/>
      <c r="B356" s="133"/>
      <c r="C356" s="133"/>
      <c r="D356" s="133"/>
      <c r="E356" s="133"/>
      <c r="F356" s="133"/>
      <c r="G356" s="133"/>
      <c r="H356" s="133"/>
      <c r="I356" s="133"/>
      <c r="J356" s="133"/>
      <c r="K356" s="133"/>
      <c r="L356" s="133"/>
      <c r="M356" s="133"/>
      <c r="N356" s="133"/>
      <c r="O356" s="133"/>
      <c r="P356" s="133"/>
      <c r="Q356" s="133"/>
      <c r="R356" s="133"/>
      <c r="S356" s="133"/>
      <c r="T356" s="133"/>
      <c r="U356" s="133"/>
      <c r="V356" s="133"/>
      <c r="W356" s="133"/>
      <c r="X356" s="133"/>
      <c r="Y356" s="133"/>
      <c r="Z356" s="133"/>
    </row>
    <row r="357" spans="1:26" x14ac:dyDescent="0.25">
      <c r="A357" s="133"/>
      <c r="B357" s="133"/>
      <c r="C357" s="133"/>
      <c r="D357" s="133"/>
      <c r="E357" s="133"/>
      <c r="F357" s="133"/>
      <c r="G357" s="133"/>
      <c r="H357" s="133"/>
      <c r="I357" s="133"/>
      <c r="J357" s="133"/>
      <c r="K357" s="133"/>
      <c r="L357" s="133"/>
      <c r="M357" s="133"/>
      <c r="N357" s="133"/>
      <c r="O357" s="133"/>
      <c r="P357" s="133"/>
      <c r="Q357" s="133"/>
      <c r="R357" s="133"/>
      <c r="S357" s="133"/>
      <c r="T357" s="133"/>
      <c r="U357" s="133"/>
      <c r="V357" s="133"/>
      <c r="W357" s="133"/>
      <c r="X357" s="133"/>
      <c r="Y357" s="133"/>
      <c r="Z357" s="133"/>
    </row>
    <row r="358" spans="1:26" x14ac:dyDescent="0.25">
      <c r="A358" s="133"/>
      <c r="B358" s="133"/>
      <c r="C358" s="133"/>
      <c r="D358" s="133"/>
      <c r="E358" s="133"/>
      <c r="F358" s="133"/>
      <c r="G358" s="133"/>
      <c r="H358" s="133"/>
      <c r="I358" s="133"/>
      <c r="J358" s="133"/>
      <c r="K358" s="133"/>
      <c r="L358" s="133"/>
      <c r="M358" s="133"/>
      <c r="N358" s="133"/>
      <c r="O358" s="133"/>
      <c r="P358" s="133"/>
      <c r="Q358" s="133"/>
      <c r="R358" s="133"/>
      <c r="S358" s="133"/>
      <c r="T358" s="133"/>
      <c r="U358" s="133"/>
      <c r="V358" s="133"/>
      <c r="W358" s="133"/>
      <c r="X358" s="133"/>
      <c r="Y358" s="133"/>
      <c r="Z358" s="133"/>
    </row>
    <row r="359" spans="1:26" x14ac:dyDescent="0.25">
      <c r="A359" s="133"/>
      <c r="B359" s="133"/>
      <c r="C359" s="133"/>
      <c r="D359" s="133"/>
      <c r="E359" s="133"/>
      <c r="F359" s="133"/>
      <c r="G359" s="133"/>
      <c r="H359" s="133"/>
      <c r="I359" s="133"/>
      <c r="J359" s="133"/>
      <c r="K359" s="133"/>
      <c r="L359" s="133"/>
      <c r="M359" s="133"/>
      <c r="N359" s="133"/>
      <c r="O359" s="133"/>
      <c r="P359" s="133"/>
      <c r="Q359" s="133"/>
      <c r="R359" s="133"/>
      <c r="S359" s="133"/>
      <c r="T359" s="133"/>
      <c r="U359" s="133"/>
      <c r="V359" s="133"/>
      <c r="W359" s="133"/>
      <c r="X359" s="133"/>
      <c r="Y359" s="133"/>
      <c r="Z359" s="133"/>
    </row>
    <row r="360" spans="1:26" x14ac:dyDescent="0.25">
      <c r="A360" s="133"/>
      <c r="B360" s="133"/>
      <c r="C360" s="133"/>
      <c r="D360" s="133"/>
      <c r="E360" s="133"/>
      <c r="F360" s="133"/>
      <c r="G360" s="133"/>
      <c r="H360" s="133"/>
      <c r="I360" s="133"/>
      <c r="J360" s="133"/>
      <c r="K360" s="133"/>
      <c r="L360" s="133"/>
      <c r="M360" s="133"/>
      <c r="N360" s="133"/>
      <c r="O360" s="133"/>
      <c r="P360" s="133"/>
      <c r="Q360" s="133"/>
      <c r="R360" s="133"/>
      <c r="S360" s="133"/>
      <c r="T360" s="133"/>
      <c r="U360" s="133"/>
      <c r="V360" s="133"/>
      <c r="W360" s="133"/>
      <c r="X360" s="133"/>
      <c r="Y360" s="133"/>
      <c r="Z360" s="133"/>
    </row>
  </sheetData>
  <mergeCells count="19">
    <mergeCell ref="A16:O16"/>
    <mergeCell ref="A17:O17"/>
    <mergeCell ref="A18:O18"/>
    <mergeCell ref="A19:A20"/>
    <mergeCell ref="B19:B20"/>
    <mergeCell ref="C19:C20"/>
    <mergeCell ref="D19:D20"/>
    <mergeCell ref="E19:I19"/>
    <mergeCell ref="J19:O19"/>
    <mergeCell ref="A11:O11"/>
    <mergeCell ref="A12:O12"/>
    <mergeCell ref="A13:O13"/>
    <mergeCell ref="A14:O14"/>
    <mergeCell ref="A15:O15"/>
    <mergeCell ref="A5:O5"/>
    <mergeCell ref="A7:O7"/>
    <mergeCell ref="A8:O8"/>
    <mergeCell ref="A9:O9"/>
    <mergeCell ref="A10:O10"/>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topLeftCell="A10" workbookViewId="0">
      <selection activeCell="B24" sqref="B24:E24"/>
    </sheetView>
  </sheetViews>
  <sheetFormatPr defaultRowHeight="15" x14ac:dyDescent="0.25"/>
  <cols>
    <col min="1" max="1" width="9.140625" style="117"/>
    <col min="2" max="2" width="28" style="117" customWidth="1"/>
    <col min="3" max="3" width="24.140625" style="117" customWidth="1"/>
    <col min="4" max="4" width="20" style="117" customWidth="1"/>
    <col min="5" max="5" width="15.85546875" style="117" customWidth="1"/>
    <col min="6" max="6" width="9.140625" style="117" customWidth="1"/>
    <col min="7" max="16384" width="9.140625" style="117"/>
  </cols>
  <sheetData>
    <row r="1" spans="1:6" ht="18.75" x14ac:dyDescent="0.25">
      <c r="A1" s="58"/>
      <c r="B1" s="59"/>
      <c r="C1" s="59"/>
      <c r="D1" s="59"/>
      <c r="E1" s="59"/>
      <c r="F1" s="60" t="s">
        <v>22</v>
      </c>
    </row>
    <row r="2" spans="1:6" ht="18.75" x14ac:dyDescent="0.3">
      <c r="A2" s="58"/>
      <c r="B2" s="59"/>
      <c r="C2" s="59"/>
      <c r="D2" s="59"/>
      <c r="E2" s="59"/>
      <c r="F2" s="61" t="s">
        <v>6</v>
      </c>
    </row>
    <row r="3" spans="1:6" ht="18.75" x14ac:dyDescent="0.3">
      <c r="A3" s="62"/>
      <c r="B3" s="59"/>
      <c r="C3" s="59"/>
      <c r="D3" s="59"/>
      <c r="E3" s="59"/>
      <c r="F3" s="61" t="s">
        <v>21</v>
      </c>
    </row>
    <row r="4" spans="1:6" ht="15.75" x14ac:dyDescent="0.25">
      <c r="A4" s="62"/>
      <c r="B4" s="59"/>
      <c r="C4" s="59"/>
      <c r="D4" s="59"/>
      <c r="E4" s="59"/>
      <c r="F4" s="59"/>
    </row>
    <row r="5" spans="1:6" ht="15.75" x14ac:dyDescent="0.25">
      <c r="A5" s="199" t="str">
        <f>'1. паспорт местоположение'!$A$5</f>
        <v>Год раскрытия информации: 2019 год</v>
      </c>
      <c r="B5" s="199"/>
      <c r="C5" s="199"/>
      <c r="D5" s="199"/>
      <c r="E5" s="199"/>
      <c r="F5" s="199"/>
    </row>
    <row r="6" spans="1:6" ht="15.75" x14ac:dyDescent="0.25">
      <c r="A6" s="63"/>
      <c r="B6" s="64"/>
      <c r="C6" s="64"/>
      <c r="D6" s="64"/>
      <c r="E6" s="64"/>
      <c r="F6" s="64"/>
    </row>
    <row r="7" spans="1:6" ht="18.75" x14ac:dyDescent="0.25">
      <c r="A7" s="237" t="s">
        <v>5</v>
      </c>
      <c r="B7" s="237"/>
      <c r="C7" s="237"/>
      <c r="D7" s="237"/>
      <c r="E7" s="237"/>
      <c r="F7" s="237"/>
    </row>
    <row r="8" spans="1:6" ht="18.75" x14ac:dyDescent="0.25">
      <c r="A8" s="85"/>
      <c r="B8" s="85"/>
      <c r="C8" s="85"/>
      <c r="D8" s="85"/>
      <c r="E8" s="85"/>
      <c r="F8" s="85"/>
    </row>
    <row r="9" spans="1:6" ht="15.75" x14ac:dyDescent="0.25">
      <c r="A9" s="202" t="s">
        <v>286</v>
      </c>
      <c r="B9" s="202"/>
      <c r="C9" s="202"/>
      <c r="D9" s="202"/>
      <c r="E9" s="202"/>
      <c r="F9" s="202"/>
    </row>
    <row r="10" spans="1:6" ht="15.75" x14ac:dyDescent="0.25">
      <c r="A10" s="200" t="s">
        <v>4</v>
      </c>
      <c r="B10" s="200"/>
      <c r="C10" s="200"/>
      <c r="D10" s="200"/>
      <c r="E10" s="200"/>
      <c r="F10" s="200"/>
    </row>
    <row r="11" spans="1:6" ht="18.75" x14ac:dyDescent="0.25">
      <c r="A11" s="85"/>
      <c r="B11" s="85"/>
      <c r="C11" s="85"/>
      <c r="D11" s="85"/>
      <c r="E11" s="85"/>
      <c r="F11" s="85"/>
    </row>
    <row r="12" spans="1:6" ht="15.75" x14ac:dyDescent="0.25">
      <c r="A12" s="202" t="str">
        <f>'1. паспорт местоположение'!$A$12</f>
        <v>H_Che83</v>
      </c>
      <c r="B12" s="202"/>
      <c r="C12" s="202"/>
      <c r="D12" s="202"/>
      <c r="E12" s="202"/>
      <c r="F12" s="202"/>
    </row>
    <row r="13" spans="1:6" ht="15.75" x14ac:dyDescent="0.25">
      <c r="A13" s="200" t="s">
        <v>3</v>
      </c>
      <c r="B13" s="200"/>
      <c r="C13" s="200"/>
      <c r="D13" s="200"/>
      <c r="E13" s="200"/>
      <c r="F13" s="200"/>
    </row>
    <row r="14" spans="1:6" ht="18.75" x14ac:dyDescent="0.25">
      <c r="A14" s="65"/>
      <c r="B14" s="65"/>
      <c r="C14" s="65"/>
      <c r="D14" s="65"/>
      <c r="E14" s="65"/>
      <c r="F14" s="65"/>
    </row>
    <row r="15" spans="1:6" ht="53.25" customHeight="1" x14ac:dyDescent="0.25">
      <c r="A15" s="201" t="str">
        <f>'1. паспорт местоположение'!$A$15</f>
        <v>Реконструкция ПС 110 кВ "Цемзавод" (Расширение ОРУ-110кВ с установкой одной линейной ячейки 110кВ) (для технологического присоединения энергопринимающих устройств ВГК Ведучи)</v>
      </c>
      <c r="B15" s="201"/>
      <c r="C15" s="201"/>
      <c r="D15" s="201"/>
      <c r="E15" s="201"/>
      <c r="F15" s="201"/>
    </row>
    <row r="16" spans="1:6" ht="15.75" x14ac:dyDescent="0.25">
      <c r="A16" s="200" t="s">
        <v>2</v>
      </c>
      <c r="B16" s="200"/>
      <c r="C16" s="200"/>
      <c r="D16" s="200"/>
      <c r="E16" s="200"/>
      <c r="F16" s="200"/>
    </row>
    <row r="17" spans="1:6" ht="18.75" x14ac:dyDescent="0.25">
      <c r="A17" s="66"/>
      <c r="B17" s="66"/>
      <c r="C17" s="66"/>
      <c r="D17" s="66"/>
      <c r="E17" s="66"/>
      <c r="F17" s="66"/>
    </row>
    <row r="18" spans="1:6" ht="18.75" x14ac:dyDescent="0.25">
      <c r="A18" s="238" t="s">
        <v>437</v>
      </c>
      <c r="B18" s="238"/>
      <c r="C18" s="238"/>
      <c r="D18" s="238"/>
      <c r="E18" s="238"/>
      <c r="F18" s="238"/>
    </row>
    <row r="19" spans="1:6" x14ac:dyDescent="0.25">
      <c r="A19" s="67"/>
      <c r="B19" s="67"/>
      <c r="C19" s="67"/>
      <c r="D19" s="67"/>
      <c r="E19" s="67"/>
      <c r="F19" s="67"/>
    </row>
    <row r="20" spans="1:6" ht="15.75" thickBot="1" x14ac:dyDescent="0.3">
      <c r="A20" s="67"/>
      <c r="B20" s="67"/>
      <c r="C20" s="67"/>
      <c r="D20" s="67"/>
      <c r="E20" s="67"/>
      <c r="F20" s="67"/>
    </row>
    <row r="21" spans="1:6" ht="15.75" customHeight="1" x14ac:dyDescent="0.25">
      <c r="A21" s="67"/>
      <c r="B21" s="261" t="s">
        <v>438</v>
      </c>
      <c r="C21" s="262"/>
      <c r="D21" s="262"/>
      <c r="E21" s="263"/>
      <c r="F21" s="67"/>
    </row>
    <row r="22" spans="1:6" ht="15.75" customHeight="1" x14ac:dyDescent="0.25">
      <c r="A22" s="67"/>
      <c r="B22" s="257" t="s">
        <v>439</v>
      </c>
      <c r="C22" s="258"/>
      <c r="D22" s="259" t="s">
        <v>440</v>
      </c>
      <c r="E22" s="260"/>
      <c r="F22" s="67"/>
    </row>
    <row r="23" spans="1:6" ht="63" x14ac:dyDescent="0.25">
      <c r="A23" s="67"/>
      <c r="B23" s="118" t="s">
        <v>441</v>
      </c>
      <c r="C23" s="119" t="s">
        <v>442</v>
      </c>
      <c r="D23" s="119" t="s">
        <v>443</v>
      </c>
      <c r="E23" s="120" t="s">
        <v>444</v>
      </c>
      <c r="F23" s="67"/>
    </row>
    <row r="24" spans="1:6" ht="15.75" x14ac:dyDescent="0.25">
      <c r="A24" s="67"/>
      <c r="B24" s="121">
        <v>-3.5729729036330395</v>
      </c>
      <c r="C24" s="122">
        <v>0.17816195027926751</v>
      </c>
      <c r="D24" s="123">
        <v>8</v>
      </c>
      <c r="E24" s="123" t="s">
        <v>463</v>
      </c>
      <c r="F24" s="67"/>
    </row>
    <row r="25" spans="1:6" x14ac:dyDescent="0.25">
      <c r="A25" s="67"/>
      <c r="B25" s="67"/>
      <c r="C25" s="67"/>
      <c r="D25" s="67"/>
      <c r="E25" s="67"/>
      <c r="F25" s="67"/>
    </row>
    <row r="26" spans="1:6" x14ac:dyDescent="0.25">
      <c r="A26" s="67"/>
      <c r="B26" s="67"/>
      <c r="C26" s="67"/>
      <c r="D26" s="67"/>
      <c r="E26" s="67"/>
      <c r="F26" s="67"/>
    </row>
    <row r="27" spans="1:6" x14ac:dyDescent="0.25">
      <c r="A27" s="67"/>
      <c r="B27" s="67"/>
      <c r="C27" s="67"/>
      <c r="D27" s="67"/>
      <c r="E27" s="67"/>
      <c r="F27" s="67"/>
    </row>
    <row r="28" spans="1:6" x14ac:dyDescent="0.25">
      <c r="A28" s="67"/>
      <c r="B28" s="67"/>
      <c r="C28" s="67"/>
      <c r="D28" s="67"/>
      <c r="E28" s="67"/>
      <c r="F28" s="67"/>
    </row>
    <row r="29" spans="1:6" x14ac:dyDescent="0.25">
      <c r="A29" s="67"/>
      <c r="B29" s="67"/>
      <c r="C29" s="67"/>
      <c r="D29" s="67"/>
      <c r="E29" s="67"/>
      <c r="F29" s="67"/>
    </row>
    <row r="30" spans="1:6" x14ac:dyDescent="0.25">
      <c r="A30" s="67"/>
      <c r="B30" s="67"/>
      <c r="C30" s="67"/>
      <c r="D30" s="67"/>
      <c r="E30" s="67"/>
      <c r="F30" s="67"/>
    </row>
    <row r="31" spans="1:6" x14ac:dyDescent="0.25">
      <c r="A31" s="67"/>
      <c r="B31" s="67"/>
      <c r="C31" s="67"/>
      <c r="D31" s="67"/>
      <c r="E31" s="67"/>
      <c r="F31" s="67"/>
    </row>
  </sheetData>
  <mergeCells count="12">
    <mergeCell ref="B22:C22"/>
    <mergeCell ref="D22:E22"/>
    <mergeCell ref="A13:F13"/>
    <mergeCell ref="A15:F15"/>
    <mergeCell ref="A16:F16"/>
    <mergeCell ref="A18:F18"/>
    <mergeCell ref="B21:E21"/>
    <mergeCell ref="A5:F5"/>
    <mergeCell ref="A7:F7"/>
    <mergeCell ref="A9:F9"/>
    <mergeCell ref="A10:F10"/>
    <mergeCell ref="A12:F1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topLeftCell="A9" zoomScale="70" zoomScaleNormal="70" zoomScaleSheetLayoutView="50" workbookViewId="0">
      <pane xSplit="2" ySplit="16" topLeftCell="C46" activePane="bottomRight" state="frozen"/>
      <selection activeCell="A9" sqref="A9"/>
      <selection pane="topRight" activeCell="C9" sqref="C9"/>
      <selection pane="bottomLeft" activeCell="A25" sqref="A25"/>
      <selection pane="bottomRight" activeCell="G46" sqref="G46"/>
    </sheetView>
  </sheetViews>
  <sheetFormatPr defaultColWidth="0" defaultRowHeight="15.75" x14ac:dyDescent="0.25"/>
  <cols>
    <col min="1" max="1" width="9.140625" style="9" customWidth="1"/>
    <col min="2" max="2" width="43.140625" style="9" customWidth="1"/>
    <col min="3" max="5" width="14.85546875" style="9" customWidth="1"/>
    <col min="6" max="6" width="15.5703125" style="9" customWidth="1"/>
    <col min="7" max="8" width="18.28515625" style="9" customWidth="1"/>
    <col min="9" max="9" width="29.140625" style="9" customWidth="1"/>
    <col min="10" max="10" width="32.28515625" style="9" customWidth="1"/>
    <col min="11" max="250" width="9.140625" style="9" customWidth="1"/>
    <col min="251" max="251" width="37.7109375" style="9" customWidth="1"/>
    <col min="252" max="252" width="9.140625" style="9" customWidth="1"/>
    <col min="253" max="253" width="12.85546875" style="9" customWidth="1"/>
    <col min="254" max="16384" width="0" style="9" hidden="1"/>
  </cols>
  <sheetData>
    <row r="1" spans="1:42" ht="18.75" x14ac:dyDescent="0.25">
      <c r="J1" s="60" t="s">
        <v>22</v>
      </c>
    </row>
    <row r="2" spans="1:42" ht="18.75" x14ac:dyDescent="0.3">
      <c r="J2" s="61" t="s">
        <v>6</v>
      </c>
    </row>
    <row r="3" spans="1:42" ht="18.75" x14ac:dyDescent="0.3">
      <c r="J3" s="61" t="s">
        <v>21</v>
      </c>
    </row>
    <row r="4" spans="1:42" ht="18.75" x14ac:dyDescent="0.3">
      <c r="I4" s="61"/>
    </row>
    <row r="5" spans="1:42" x14ac:dyDescent="0.25">
      <c r="A5" s="199" t="str">
        <f>'1. паспорт местоположение'!$A$5</f>
        <v>Год раскрытия информации: 2019 год</v>
      </c>
      <c r="B5" s="199"/>
      <c r="C5" s="199"/>
      <c r="D5" s="199"/>
      <c r="E5" s="199"/>
      <c r="F5" s="199"/>
      <c r="G5" s="199"/>
      <c r="H5" s="199"/>
      <c r="I5" s="199"/>
      <c r="J5" s="199"/>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row>
    <row r="6" spans="1:42" ht="18.75" x14ac:dyDescent="0.3">
      <c r="I6" s="61"/>
    </row>
    <row r="7" spans="1:42" ht="18.75" x14ac:dyDescent="0.25">
      <c r="A7" s="203" t="s">
        <v>5</v>
      </c>
      <c r="B7" s="203"/>
      <c r="C7" s="203"/>
      <c r="D7" s="203"/>
      <c r="E7" s="203"/>
      <c r="F7" s="203"/>
      <c r="G7" s="203"/>
      <c r="H7" s="203"/>
      <c r="I7" s="203"/>
      <c r="J7" s="203"/>
    </row>
    <row r="8" spans="1:42" ht="18.75" x14ac:dyDescent="0.25">
      <c r="A8" s="203"/>
      <c r="B8" s="203"/>
      <c r="C8" s="203"/>
      <c r="D8" s="203"/>
      <c r="E8" s="203"/>
      <c r="F8" s="203"/>
      <c r="G8" s="203"/>
      <c r="H8" s="203"/>
      <c r="I8" s="203"/>
      <c r="J8" s="203"/>
    </row>
    <row r="9" spans="1:42" x14ac:dyDescent="0.25">
      <c r="A9" s="204" t="s">
        <v>286</v>
      </c>
      <c r="B9" s="204"/>
      <c r="C9" s="204"/>
      <c r="D9" s="204"/>
      <c r="E9" s="204"/>
      <c r="F9" s="204"/>
      <c r="G9" s="204"/>
      <c r="H9" s="204"/>
      <c r="I9" s="204"/>
      <c r="J9" s="204"/>
    </row>
    <row r="10" spans="1:42" x14ac:dyDescent="0.25">
      <c r="A10" s="205" t="s">
        <v>4</v>
      </c>
      <c r="B10" s="205"/>
      <c r="C10" s="205"/>
      <c r="D10" s="205"/>
      <c r="E10" s="205"/>
      <c r="F10" s="205"/>
      <c r="G10" s="205"/>
      <c r="H10" s="205"/>
      <c r="I10" s="205"/>
      <c r="J10" s="205"/>
    </row>
    <row r="11" spans="1:42" ht="18.75" x14ac:dyDescent="0.25">
      <c r="A11" s="203"/>
      <c r="B11" s="203"/>
      <c r="C11" s="203"/>
      <c r="D11" s="203"/>
      <c r="E11" s="203"/>
      <c r="F11" s="203"/>
      <c r="G11" s="203"/>
      <c r="H11" s="203"/>
      <c r="I11" s="203"/>
      <c r="J11" s="203"/>
    </row>
    <row r="12" spans="1:42" x14ac:dyDescent="0.25">
      <c r="A12" s="204" t="str">
        <f>'1. паспорт местоположение'!$A$12</f>
        <v>H_Che83</v>
      </c>
      <c r="B12" s="204"/>
      <c r="C12" s="204"/>
      <c r="D12" s="204"/>
      <c r="E12" s="204"/>
      <c r="F12" s="204"/>
      <c r="G12" s="204"/>
      <c r="H12" s="204"/>
      <c r="I12" s="204"/>
      <c r="J12" s="204"/>
    </row>
    <row r="13" spans="1:42" x14ac:dyDescent="0.25">
      <c r="A13" s="205" t="s">
        <v>3</v>
      </c>
      <c r="B13" s="205"/>
      <c r="C13" s="205"/>
      <c r="D13" s="205"/>
      <c r="E13" s="205"/>
      <c r="F13" s="205"/>
      <c r="G13" s="205"/>
      <c r="H13" s="205"/>
      <c r="I13" s="205"/>
      <c r="J13" s="205"/>
    </row>
    <row r="14" spans="1:42" ht="18.75" x14ac:dyDescent="0.25">
      <c r="A14" s="207"/>
      <c r="B14" s="207"/>
      <c r="C14" s="207"/>
      <c r="D14" s="207"/>
      <c r="E14" s="207"/>
      <c r="F14" s="207"/>
      <c r="G14" s="207"/>
      <c r="H14" s="207"/>
      <c r="I14" s="207"/>
      <c r="J14" s="207"/>
    </row>
    <row r="15" spans="1:42" ht="33" customHeight="1" x14ac:dyDescent="0.25">
      <c r="A15" s="206" t="str">
        <f>'1. паспорт местоположение'!$A$15</f>
        <v>Реконструкция ПС 110 кВ "Цемзавод" (Расширение ОРУ-110кВ с установкой одной линейной ячейки 110кВ) (для технологического присоединения энергопринимающих устройств ВГК Ведучи)</v>
      </c>
      <c r="B15" s="206"/>
      <c r="C15" s="206"/>
      <c r="D15" s="206"/>
      <c r="E15" s="206"/>
      <c r="F15" s="206"/>
      <c r="G15" s="206"/>
      <c r="H15" s="206"/>
      <c r="I15" s="206"/>
      <c r="J15" s="206"/>
    </row>
    <row r="16" spans="1:42" x14ac:dyDescent="0.25">
      <c r="A16" s="205" t="s">
        <v>2</v>
      </c>
      <c r="B16" s="205"/>
      <c r="C16" s="205"/>
      <c r="D16" s="205"/>
      <c r="E16" s="205"/>
      <c r="F16" s="205"/>
      <c r="G16" s="205"/>
      <c r="H16" s="205"/>
      <c r="I16" s="205"/>
      <c r="J16" s="205"/>
    </row>
    <row r="17" spans="1:10" ht="15.75" customHeight="1" x14ac:dyDescent="0.25">
      <c r="J17" s="88"/>
    </row>
    <row r="18" spans="1:10" x14ac:dyDescent="0.25">
      <c r="I18" s="7"/>
    </row>
    <row r="19" spans="1:10" ht="15.75" customHeight="1" x14ac:dyDescent="0.25">
      <c r="A19" s="276" t="s">
        <v>266</v>
      </c>
      <c r="B19" s="276"/>
      <c r="C19" s="276"/>
      <c r="D19" s="276"/>
      <c r="E19" s="276"/>
      <c r="F19" s="276"/>
      <c r="G19" s="276"/>
      <c r="H19" s="276"/>
      <c r="I19" s="276"/>
      <c r="J19" s="276"/>
    </row>
    <row r="20" spans="1:10" x14ac:dyDescent="0.25">
      <c r="A20" s="89"/>
      <c r="B20" s="89"/>
      <c r="C20" s="10"/>
      <c r="D20" s="10"/>
      <c r="E20" s="10"/>
      <c r="F20" s="10"/>
      <c r="G20" s="10"/>
      <c r="H20" s="10"/>
      <c r="I20" s="10"/>
      <c r="J20" s="10"/>
    </row>
    <row r="21" spans="1:10" ht="28.5" customHeight="1" x14ac:dyDescent="0.25">
      <c r="A21" s="264" t="s">
        <v>146</v>
      </c>
      <c r="B21" s="264" t="s">
        <v>145</v>
      </c>
      <c r="C21" s="277" t="s">
        <v>214</v>
      </c>
      <c r="D21" s="277"/>
      <c r="E21" s="277"/>
      <c r="F21" s="277"/>
      <c r="G21" s="266" t="s">
        <v>144</v>
      </c>
      <c r="H21" s="274" t="s">
        <v>216</v>
      </c>
      <c r="I21" s="264" t="s">
        <v>143</v>
      </c>
      <c r="J21" s="268" t="s">
        <v>215</v>
      </c>
    </row>
    <row r="22" spans="1:10" ht="58.5" customHeight="1" x14ac:dyDescent="0.25">
      <c r="A22" s="264"/>
      <c r="B22" s="264"/>
      <c r="C22" s="272" t="s">
        <v>0</v>
      </c>
      <c r="D22" s="273"/>
      <c r="E22" s="272" t="s">
        <v>328</v>
      </c>
      <c r="F22" s="273"/>
      <c r="G22" s="266"/>
      <c r="H22" s="275"/>
      <c r="I22" s="271"/>
      <c r="J22" s="269"/>
    </row>
    <row r="23" spans="1:10" ht="31.5" x14ac:dyDescent="0.25">
      <c r="A23" s="265"/>
      <c r="B23" s="265"/>
      <c r="C23" s="22" t="s">
        <v>142</v>
      </c>
      <c r="D23" s="22" t="s">
        <v>141</v>
      </c>
      <c r="E23" s="22" t="s">
        <v>142</v>
      </c>
      <c r="F23" s="22" t="s">
        <v>141</v>
      </c>
      <c r="G23" s="267"/>
      <c r="H23" s="267"/>
      <c r="I23" s="265"/>
      <c r="J23" s="270"/>
    </row>
    <row r="24" spans="1:10" x14ac:dyDescent="0.25">
      <c r="A24" s="86">
        <v>1</v>
      </c>
      <c r="B24" s="86">
        <v>2</v>
      </c>
      <c r="C24" s="22">
        <v>3</v>
      </c>
      <c r="D24" s="22">
        <v>4</v>
      </c>
      <c r="E24" s="22">
        <v>7</v>
      </c>
      <c r="F24" s="22">
        <v>8</v>
      </c>
      <c r="G24" s="22">
        <v>9</v>
      </c>
      <c r="H24" s="22">
        <v>10</v>
      </c>
      <c r="I24" s="22">
        <v>11</v>
      </c>
      <c r="J24" s="22">
        <v>12</v>
      </c>
    </row>
    <row r="25" spans="1:10" x14ac:dyDescent="0.25">
      <c r="A25" s="22">
        <v>1</v>
      </c>
      <c r="B25" s="112" t="s">
        <v>140</v>
      </c>
      <c r="C25" s="112"/>
      <c r="D25" s="21"/>
      <c r="E25" s="21"/>
      <c r="F25" s="21"/>
      <c r="G25" s="21"/>
      <c r="H25" s="21"/>
      <c r="I25" s="20"/>
      <c r="J25" s="23"/>
    </row>
    <row r="26" spans="1:10" s="70" customFormat="1" ht="33" customHeight="1" x14ac:dyDescent="0.25">
      <c r="A26" s="87" t="s">
        <v>139</v>
      </c>
      <c r="B26" s="4" t="s">
        <v>218</v>
      </c>
      <c r="C26" s="115">
        <v>42608</v>
      </c>
      <c r="D26" s="115">
        <v>42608</v>
      </c>
      <c r="E26" s="115">
        <v>42608</v>
      </c>
      <c r="F26" s="115">
        <v>42608</v>
      </c>
      <c r="G26" s="74">
        <v>1</v>
      </c>
      <c r="H26" s="74">
        <v>1</v>
      </c>
      <c r="I26" s="4"/>
      <c r="J26" s="4"/>
    </row>
    <row r="27" spans="1:10" s="71" customFormat="1" ht="39" customHeight="1" x14ac:dyDescent="0.25">
      <c r="A27" s="87" t="s">
        <v>138</v>
      </c>
      <c r="B27" s="4" t="s">
        <v>220</v>
      </c>
      <c r="C27" s="113" t="s">
        <v>287</v>
      </c>
      <c r="D27" s="113" t="s">
        <v>287</v>
      </c>
      <c r="E27" s="113" t="s">
        <v>287</v>
      </c>
      <c r="F27" s="113" t="s">
        <v>287</v>
      </c>
      <c r="G27" s="73" t="s">
        <v>338</v>
      </c>
      <c r="H27" s="73" t="s">
        <v>338</v>
      </c>
      <c r="I27" s="4"/>
      <c r="J27" s="4"/>
    </row>
    <row r="28" spans="1:10" s="71" customFormat="1" ht="70.5" customHeight="1" x14ac:dyDescent="0.25">
      <c r="A28" s="87" t="s">
        <v>219</v>
      </c>
      <c r="B28" s="4" t="s">
        <v>224</v>
      </c>
      <c r="C28" s="113" t="s">
        <v>287</v>
      </c>
      <c r="D28" s="113" t="s">
        <v>287</v>
      </c>
      <c r="E28" s="113" t="s">
        <v>287</v>
      </c>
      <c r="F28" s="113" t="s">
        <v>287</v>
      </c>
      <c r="G28" s="73" t="s">
        <v>338</v>
      </c>
      <c r="H28" s="73" t="s">
        <v>338</v>
      </c>
      <c r="I28" s="4"/>
      <c r="J28" s="4"/>
    </row>
    <row r="29" spans="1:10" s="71" customFormat="1" ht="42.75" customHeight="1" x14ac:dyDescent="0.25">
      <c r="A29" s="87" t="s">
        <v>137</v>
      </c>
      <c r="B29" s="4" t="s">
        <v>223</v>
      </c>
      <c r="C29" s="113" t="s">
        <v>287</v>
      </c>
      <c r="D29" s="113" t="s">
        <v>287</v>
      </c>
      <c r="E29" s="113" t="s">
        <v>287</v>
      </c>
      <c r="F29" s="113" t="s">
        <v>287</v>
      </c>
      <c r="G29" s="73" t="s">
        <v>338</v>
      </c>
      <c r="H29" s="73" t="s">
        <v>338</v>
      </c>
      <c r="I29" s="4"/>
      <c r="J29" s="4"/>
    </row>
    <row r="30" spans="1:10" s="71" customFormat="1" ht="42" customHeight="1" x14ac:dyDescent="0.25">
      <c r="A30" s="87" t="s">
        <v>136</v>
      </c>
      <c r="B30" s="4" t="s">
        <v>225</v>
      </c>
      <c r="C30" s="113" t="s">
        <v>287</v>
      </c>
      <c r="D30" s="113" t="s">
        <v>287</v>
      </c>
      <c r="E30" s="113" t="s">
        <v>287</v>
      </c>
      <c r="F30" s="113" t="s">
        <v>287</v>
      </c>
      <c r="G30" s="73" t="s">
        <v>338</v>
      </c>
      <c r="H30" s="73" t="s">
        <v>338</v>
      </c>
      <c r="I30" s="4"/>
      <c r="J30" s="4"/>
    </row>
    <row r="31" spans="1:10" s="71" customFormat="1" ht="37.5" customHeight="1" x14ac:dyDescent="0.25">
      <c r="A31" s="87" t="s">
        <v>135</v>
      </c>
      <c r="B31" s="114" t="s">
        <v>221</v>
      </c>
      <c r="C31" s="187">
        <v>43544</v>
      </c>
      <c r="D31" s="187">
        <v>43544</v>
      </c>
      <c r="E31" s="187">
        <v>43544</v>
      </c>
      <c r="F31" s="187">
        <v>43544</v>
      </c>
      <c r="G31" s="73" t="s">
        <v>338</v>
      </c>
      <c r="H31" s="73" t="s">
        <v>338</v>
      </c>
      <c r="I31" s="4"/>
      <c r="J31" s="4"/>
    </row>
    <row r="32" spans="1:10" s="71" customFormat="1" ht="31.5" x14ac:dyDescent="0.25">
      <c r="A32" s="87" t="s">
        <v>133</v>
      </c>
      <c r="B32" s="114" t="s">
        <v>226</v>
      </c>
      <c r="C32" s="187">
        <v>43613</v>
      </c>
      <c r="D32" s="187">
        <v>43613</v>
      </c>
      <c r="E32" s="187">
        <v>43613</v>
      </c>
      <c r="F32" s="187">
        <v>43613</v>
      </c>
      <c r="G32" s="73" t="s">
        <v>338</v>
      </c>
      <c r="H32" s="73" t="s">
        <v>338</v>
      </c>
      <c r="I32" s="4"/>
      <c r="J32" s="4"/>
    </row>
    <row r="33" spans="1:10" s="71" customFormat="1" ht="37.5" customHeight="1" x14ac:dyDescent="0.25">
      <c r="A33" s="87" t="s">
        <v>237</v>
      </c>
      <c r="B33" s="114" t="s">
        <v>159</v>
      </c>
      <c r="C33" s="115">
        <v>43646</v>
      </c>
      <c r="D33" s="115">
        <v>43646</v>
      </c>
      <c r="E33" s="115">
        <v>43646</v>
      </c>
      <c r="F33" s="115">
        <v>43646</v>
      </c>
      <c r="G33" s="73" t="s">
        <v>338</v>
      </c>
      <c r="H33" s="73" t="s">
        <v>338</v>
      </c>
      <c r="I33" s="4"/>
      <c r="J33" s="4"/>
    </row>
    <row r="34" spans="1:10" s="71" customFormat="1" ht="47.25" customHeight="1" x14ac:dyDescent="0.25">
      <c r="A34" s="87" t="s">
        <v>238</v>
      </c>
      <c r="B34" s="114" t="s">
        <v>230</v>
      </c>
      <c r="C34" s="115">
        <v>43646</v>
      </c>
      <c r="D34" s="115">
        <v>43646</v>
      </c>
      <c r="E34" s="115">
        <v>43646</v>
      </c>
      <c r="F34" s="115">
        <v>43646</v>
      </c>
      <c r="G34" s="73" t="s">
        <v>338</v>
      </c>
      <c r="H34" s="73" t="s">
        <v>338</v>
      </c>
      <c r="I34" s="72"/>
      <c r="J34" s="4"/>
    </row>
    <row r="35" spans="1:10" s="71" customFormat="1" ht="49.5" customHeight="1" x14ac:dyDescent="0.25">
      <c r="A35" s="87" t="s">
        <v>239</v>
      </c>
      <c r="B35" s="114" t="s">
        <v>134</v>
      </c>
      <c r="C35" s="115">
        <v>43648</v>
      </c>
      <c r="D35" s="115">
        <v>43648</v>
      </c>
      <c r="E35" s="115">
        <v>43648</v>
      </c>
      <c r="F35" s="115">
        <v>43648</v>
      </c>
      <c r="G35" s="73" t="s">
        <v>338</v>
      </c>
      <c r="H35" s="73" t="s">
        <v>338</v>
      </c>
      <c r="I35" s="72"/>
      <c r="J35" s="4"/>
    </row>
    <row r="36" spans="1:10" s="70" customFormat="1" ht="37.5" customHeight="1" x14ac:dyDescent="0.25">
      <c r="A36" s="87" t="s">
        <v>240</v>
      </c>
      <c r="B36" s="114" t="s">
        <v>222</v>
      </c>
      <c r="C36" s="113" t="s">
        <v>287</v>
      </c>
      <c r="D36" s="113" t="s">
        <v>287</v>
      </c>
      <c r="E36" s="113" t="s">
        <v>287</v>
      </c>
      <c r="F36" s="113" t="s">
        <v>287</v>
      </c>
      <c r="G36" s="73" t="s">
        <v>338</v>
      </c>
      <c r="H36" s="73" t="s">
        <v>338</v>
      </c>
      <c r="I36" s="4"/>
      <c r="J36" s="4"/>
    </row>
    <row r="37" spans="1:10" s="70" customFormat="1" x14ac:dyDescent="0.25">
      <c r="A37" s="87" t="s">
        <v>241</v>
      </c>
      <c r="B37" s="114" t="s">
        <v>132</v>
      </c>
      <c r="C37" s="113" t="s">
        <v>462</v>
      </c>
      <c r="D37" s="113" t="s">
        <v>462</v>
      </c>
      <c r="E37" s="187">
        <v>43544</v>
      </c>
      <c r="F37" s="187">
        <v>43613</v>
      </c>
      <c r="G37" s="73" t="s">
        <v>338</v>
      </c>
      <c r="H37" s="73" t="s">
        <v>338</v>
      </c>
      <c r="I37" s="4"/>
      <c r="J37" s="4"/>
    </row>
    <row r="38" spans="1:10" s="70" customFormat="1" x14ac:dyDescent="0.25">
      <c r="A38" s="87" t="s">
        <v>242</v>
      </c>
      <c r="B38" s="93" t="s">
        <v>131</v>
      </c>
      <c r="C38" s="113"/>
      <c r="D38" s="113"/>
      <c r="E38" s="113"/>
      <c r="F38" s="113"/>
      <c r="G38" s="4"/>
      <c r="H38" s="4"/>
      <c r="I38" s="4"/>
      <c r="J38" s="4"/>
    </row>
    <row r="39" spans="1:10" s="70" customFormat="1" ht="63" customHeight="1" x14ac:dyDescent="0.25">
      <c r="A39" s="87">
        <v>2</v>
      </c>
      <c r="B39" s="114" t="s">
        <v>227</v>
      </c>
      <c r="C39" s="116">
        <v>43661</v>
      </c>
      <c r="D39" s="116">
        <v>43661</v>
      </c>
      <c r="E39" s="116">
        <v>43661</v>
      </c>
      <c r="F39" s="116">
        <v>43661</v>
      </c>
      <c r="G39" s="74" t="s">
        <v>338</v>
      </c>
      <c r="H39" s="74" t="s">
        <v>338</v>
      </c>
      <c r="I39" s="4"/>
      <c r="J39" s="4"/>
    </row>
    <row r="40" spans="1:10" s="70" customFormat="1" ht="33.75" customHeight="1" x14ac:dyDescent="0.25">
      <c r="A40" s="87" t="s">
        <v>130</v>
      </c>
      <c r="B40" s="114" t="s">
        <v>229</v>
      </c>
      <c r="C40" s="115">
        <v>43676</v>
      </c>
      <c r="D40" s="115">
        <v>43676</v>
      </c>
      <c r="E40" s="115">
        <v>43676</v>
      </c>
      <c r="F40" s="115">
        <v>43676</v>
      </c>
      <c r="G40" s="74" t="s">
        <v>338</v>
      </c>
      <c r="H40" s="74" t="s">
        <v>338</v>
      </c>
      <c r="I40" s="4"/>
      <c r="J40" s="4"/>
    </row>
    <row r="41" spans="1:10" s="70" customFormat="1" ht="63" customHeight="1" x14ac:dyDescent="0.25">
      <c r="A41" s="87" t="s">
        <v>129</v>
      </c>
      <c r="B41" s="93" t="s">
        <v>284</v>
      </c>
      <c r="C41" s="116">
        <v>43797</v>
      </c>
      <c r="D41" s="116">
        <v>43797</v>
      </c>
      <c r="E41" s="116">
        <v>43797</v>
      </c>
      <c r="F41" s="116">
        <v>43797</v>
      </c>
      <c r="G41" s="74" t="s">
        <v>338</v>
      </c>
      <c r="H41" s="74" t="s">
        <v>338</v>
      </c>
      <c r="I41" s="4"/>
      <c r="J41" s="4"/>
    </row>
    <row r="42" spans="1:10" s="70" customFormat="1" ht="58.5" customHeight="1" x14ac:dyDescent="0.25">
      <c r="A42" s="87">
        <v>3</v>
      </c>
      <c r="B42" s="114" t="s">
        <v>228</v>
      </c>
      <c r="C42" s="116">
        <v>43666</v>
      </c>
      <c r="D42" s="116">
        <v>43666</v>
      </c>
      <c r="E42" s="116">
        <v>43666</v>
      </c>
      <c r="F42" s="116">
        <v>43666</v>
      </c>
      <c r="G42" s="74" t="s">
        <v>338</v>
      </c>
      <c r="H42" s="74" t="s">
        <v>338</v>
      </c>
      <c r="I42" s="4"/>
      <c r="J42" s="4"/>
    </row>
    <row r="43" spans="1:10" s="70" customFormat="1" ht="34.5" customHeight="1" x14ac:dyDescent="0.25">
      <c r="A43" s="87" t="s">
        <v>128</v>
      </c>
      <c r="B43" s="114" t="s">
        <v>126</v>
      </c>
      <c r="C43" s="115">
        <v>43738</v>
      </c>
      <c r="D43" s="115">
        <v>43738</v>
      </c>
      <c r="E43" s="115">
        <v>43738</v>
      </c>
      <c r="F43" s="115">
        <v>43738</v>
      </c>
      <c r="G43" s="74" t="s">
        <v>338</v>
      </c>
      <c r="H43" s="74" t="s">
        <v>338</v>
      </c>
      <c r="I43" s="4"/>
      <c r="J43" s="4"/>
    </row>
    <row r="44" spans="1:10" s="70" customFormat="1" ht="24.75" customHeight="1" x14ac:dyDescent="0.25">
      <c r="A44" s="87" t="s">
        <v>127</v>
      </c>
      <c r="B44" s="114" t="s">
        <v>124</v>
      </c>
      <c r="C44" s="116">
        <v>43774</v>
      </c>
      <c r="D44" s="116">
        <v>43774</v>
      </c>
      <c r="E44" s="116">
        <v>43774</v>
      </c>
      <c r="F44" s="116">
        <v>43774</v>
      </c>
      <c r="G44" s="74" t="s">
        <v>338</v>
      </c>
      <c r="H44" s="74" t="s">
        <v>338</v>
      </c>
      <c r="I44" s="4"/>
      <c r="J44" s="4"/>
    </row>
    <row r="45" spans="1:10" s="70" customFormat="1" ht="63" x14ac:dyDescent="0.25">
      <c r="A45" s="87" t="s">
        <v>125</v>
      </c>
      <c r="B45" s="114" t="s">
        <v>233</v>
      </c>
      <c r="C45" s="113" t="s">
        <v>287</v>
      </c>
      <c r="D45" s="113" t="s">
        <v>287</v>
      </c>
      <c r="E45" s="115">
        <v>43792</v>
      </c>
      <c r="F45" s="115">
        <v>43792</v>
      </c>
      <c r="G45" s="74" t="s">
        <v>338</v>
      </c>
      <c r="H45" s="74" t="s">
        <v>338</v>
      </c>
      <c r="I45" s="4"/>
      <c r="J45" s="4"/>
    </row>
    <row r="46" spans="1:10" s="70" customFormat="1" ht="126" x14ac:dyDescent="0.25">
      <c r="A46" s="87" t="s">
        <v>123</v>
      </c>
      <c r="B46" s="114" t="s">
        <v>231</v>
      </c>
      <c r="C46" s="113" t="s">
        <v>287</v>
      </c>
      <c r="D46" s="113" t="s">
        <v>287</v>
      </c>
      <c r="E46" s="113" t="s">
        <v>287</v>
      </c>
      <c r="F46" s="113" t="s">
        <v>287</v>
      </c>
      <c r="G46" s="113" t="s">
        <v>338</v>
      </c>
      <c r="H46" s="113" t="s">
        <v>338</v>
      </c>
      <c r="I46" s="4"/>
      <c r="J46" s="4"/>
    </row>
    <row r="47" spans="1:10" s="70" customFormat="1" x14ac:dyDescent="0.25">
      <c r="A47" s="87" t="s">
        <v>121</v>
      </c>
      <c r="B47" s="114" t="s">
        <v>122</v>
      </c>
      <c r="C47" s="116">
        <v>43797</v>
      </c>
      <c r="D47" s="116">
        <v>43797</v>
      </c>
      <c r="E47" s="116">
        <v>43789</v>
      </c>
      <c r="F47" s="116">
        <v>43797</v>
      </c>
      <c r="G47" s="74" t="s">
        <v>338</v>
      </c>
      <c r="H47" s="74" t="s">
        <v>338</v>
      </c>
      <c r="I47" s="4"/>
      <c r="J47" s="4"/>
    </row>
    <row r="48" spans="1:10" s="70" customFormat="1" x14ac:dyDescent="0.25">
      <c r="A48" s="87" t="s">
        <v>243</v>
      </c>
      <c r="B48" s="93" t="s">
        <v>120</v>
      </c>
      <c r="C48" s="113"/>
      <c r="D48" s="113"/>
      <c r="E48" s="113"/>
      <c r="F48" s="113"/>
      <c r="G48" s="4"/>
      <c r="H48" s="4"/>
      <c r="I48" s="4"/>
      <c r="J48" s="4"/>
    </row>
    <row r="49" spans="1:10" s="70" customFormat="1" ht="35.25" customHeight="1" x14ac:dyDescent="0.25">
      <c r="A49" s="87">
        <v>4</v>
      </c>
      <c r="B49" s="114" t="s">
        <v>118</v>
      </c>
      <c r="C49" s="116">
        <v>43801</v>
      </c>
      <c r="D49" s="116">
        <v>43801</v>
      </c>
      <c r="E49" s="116">
        <v>43801</v>
      </c>
      <c r="F49" s="116">
        <v>43801</v>
      </c>
      <c r="G49" s="74" t="s">
        <v>338</v>
      </c>
      <c r="H49" s="74" t="s">
        <v>338</v>
      </c>
      <c r="I49" s="4"/>
      <c r="J49" s="4"/>
    </row>
    <row r="50" spans="1:10" s="70" customFormat="1" ht="86.25" customHeight="1" x14ac:dyDescent="0.25">
      <c r="A50" s="87" t="s">
        <v>119</v>
      </c>
      <c r="B50" s="114" t="s">
        <v>232</v>
      </c>
      <c r="C50" s="116">
        <v>43819</v>
      </c>
      <c r="D50" s="116">
        <v>43819</v>
      </c>
      <c r="E50" s="116">
        <v>44185</v>
      </c>
      <c r="F50" s="116">
        <v>44185</v>
      </c>
      <c r="G50" s="74" t="s">
        <v>338</v>
      </c>
      <c r="H50" s="74" t="s">
        <v>338</v>
      </c>
      <c r="I50" s="4"/>
      <c r="J50" s="4"/>
    </row>
    <row r="51" spans="1:10" s="70" customFormat="1" ht="77.25" customHeight="1" x14ac:dyDescent="0.25">
      <c r="A51" s="87" t="s">
        <v>117</v>
      </c>
      <c r="B51" s="114" t="s">
        <v>234</v>
      </c>
      <c r="C51" s="116">
        <v>43819</v>
      </c>
      <c r="D51" s="116">
        <v>43819</v>
      </c>
      <c r="E51" s="116">
        <v>43819</v>
      </c>
      <c r="F51" s="116">
        <v>43819</v>
      </c>
      <c r="G51" s="74" t="s">
        <v>338</v>
      </c>
      <c r="H51" s="74" t="s">
        <v>338</v>
      </c>
      <c r="I51" s="4"/>
      <c r="J51" s="4"/>
    </row>
    <row r="52" spans="1:10" s="70" customFormat="1" ht="71.25" customHeight="1" x14ac:dyDescent="0.25">
      <c r="A52" s="87" t="s">
        <v>115</v>
      </c>
      <c r="B52" s="114" t="s">
        <v>116</v>
      </c>
      <c r="C52" s="113" t="s">
        <v>462</v>
      </c>
      <c r="D52" s="113" t="s">
        <v>462</v>
      </c>
      <c r="E52" s="115">
        <v>43830</v>
      </c>
      <c r="F52" s="115">
        <v>43830</v>
      </c>
      <c r="G52" s="74" t="s">
        <v>338</v>
      </c>
      <c r="H52" s="74" t="s">
        <v>338</v>
      </c>
      <c r="I52" s="4"/>
      <c r="J52" s="4"/>
    </row>
    <row r="53" spans="1:10" s="70" customFormat="1" ht="48" customHeight="1" x14ac:dyDescent="0.25">
      <c r="A53" s="87" t="s">
        <v>113</v>
      </c>
      <c r="B53" s="70" t="s">
        <v>235</v>
      </c>
      <c r="C53" s="115">
        <v>43824</v>
      </c>
      <c r="D53" s="115">
        <v>43824</v>
      </c>
      <c r="E53" s="115">
        <v>44190</v>
      </c>
      <c r="F53" s="115">
        <v>44190</v>
      </c>
      <c r="G53" s="74" t="s">
        <v>338</v>
      </c>
      <c r="H53" s="74" t="s">
        <v>338</v>
      </c>
      <c r="I53" s="4"/>
      <c r="J53" s="4"/>
    </row>
    <row r="54" spans="1:10" s="70" customFormat="1" ht="46.5" customHeight="1" x14ac:dyDescent="0.25">
      <c r="A54" s="87" t="s">
        <v>236</v>
      </c>
      <c r="B54" s="114" t="s">
        <v>114</v>
      </c>
      <c r="C54" s="115">
        <v>43829</v>
      </c>
      <c r="D54" s="115">
        <v>43829</v>
      </c>
      <c r="E54" s="115">
        <v>44195</v>
      </c>
      <c r="F54" s="115">
        <v>44195</v>
      </c>
      <c r="G54" s="74" t="s">
        <v>338</v>
      </c>
      <c r="H54" s="74" t="s">
        <v>338</v>
      </c>
      <c r="I54" s="4"/>
      <c r="J54" s="4"/>
    </row>
  </sheetData>
  <mergeCells count="21">
    <mergeCell ref="A5:J5"/>
    <mergeCell ref="A7:J7"/>
    <mergeCell ref="A9:J9"/>
    <mergeCell ref="A10:J10"/>
    <mergeCell ref="A12:J12"/>
    <mergeCell ref="A11:J11"/>
    <mergeCell ref="A21:A23"/>
    <mergeCell ref="A14:J14"/>
    <mergeCell ref="G21:G23"/>
    <mergeCell ref="J21:J23"/>
    <mergeCell ref="A8:J8"/>
    <mergeCell ref="I21:I23"/>
    <mergeCell ref="A16:J16"/>
    <mergeCell ref="E22:F22"/>
    <mergeCell ref="C22:D22"/>
    <mergeCell ref="B21:B23"/>
    <mergeCell ref="H21:H23"/>
    <mergeCell ref="A19:J19"/>
    <mergeCell ref="C21:F21"/>
    <mergeCell ref="A15:J15"/>
    <mergeCell ref="A13:J13"/>
  </mergeCells>
  <phoneticPr fontId="0" type="noConversion"/>
  <pageMargins left="0.70866141732283472" right="0.70866141732283472" top="0.74803149606299213" bottom="0.74803149606299213" header="0.31496062992125984" footer="0.31496062992125984"/>
  <pageSetup paperSize="8" scale="5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11</vt:i4>
      </vt:variant>
    </vt:vector>
  </HeadingPairs>
  <TitlesOfParts>
    <vt:vector size="23"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Андриянова Яна Владимировна</cp:lastModifiedBy>
  <cp:lastPrinted>2018-10-19T14:06:32Z</cp:lastPrinted>
  <dcterms:created xsi:type="dcterms:W3CDTF">2015-08-16T15:31:05Z</dcterms:created>
  <dcterms:modified xsi:type="dcterms:W3CDTF">2019-11-10T09:14:53Z</dcterms:modified>
</cp:coreProperties>
</file>