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710" yWindow="180" windowWidth="12465" windowHeight="11685" tabRatio="903" firstSheet="3" activeTab="9"/>
  </bookViews>
  <sheets>
    <sheet name="1. паспорт местоположение" sheetId="7" r:id="rId1"/>
    <sheet name="2. паспорт  ТП" sheetId="24" r:id="rId2"/>
    <sheet name="3.1. паспорт Техсостояние ПС" sheetId="13" r:id="rId3"/>
    <sheet name="3.2 паспорт Техсостояние ЛЭП" sheetId="14" r:id="rId4"/>
    <sheet name="3.3 паспорт описание" sheetId="6" r:id="rId5"/>
    <sheet name="3.4. Паспорт надежность" sheetId="25" r:id="rId6"/>
    <sheet name="4.паспорт бюджет" sheetId="26" r:id="rId7"/>
    <sheet name="5 анализ эконом эфф" sheetId="23" r:id="rId8"/>
    <sheet name="6.1. Паспорт сетевой график" sheetId="16" r:id="rId9"/>
    <sheet name="6.2. Паспорт фин осв ввод" sheetId="15" r:id="rId10"/>
    <sheet name="7. Паспорт отчет о закупке" sheetId="27" r:id="rId11"/>
    <sheet name="8. Общие сведения" sheetId="22" r:id="rId12"/>
  </sheets>
  <externalReferences>
    <externalReference r:id="rId13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0">'1. паспорт местоположение'!$A$1:$C$54</definedName>
    <definedName name="_xlnm.Print_Area" localSheetId="1">'2. паспорт  ТП'!$A$1:$S$22</definedName>
    <definedName name="_xlnm.Print_Area" localSheetId="2">'3.1. паспорт Техсостояние ПС'!$A$2:$T$49</definedName>
    <definedName name="_xlnm.Print_Area" localSheetId="3">'3.2 паспорт Техсостояние ЛЭП'!$A$1:$AA$26</definedName>
    <definedName name="_xlnm.Print_Area" localSheetId="4">'3.3 паспорт описание'!$A$1:$C$31</definedName>
    <definedName name="_xlnm.Print_Area" localSheetId="5">'3.4. Паспорт надежность'!$A$1:$Z$33</definedName>
    <definedName name="_xlnm.Print_Area" localSheetId="8">'6.1. Паспорт сетевой график'!$A$1:$L$54</definedName>
    <definedName name="_xlnm.Print_Area" localSheetId="9">'6.2. Паспорт фин осв ввод'!$A$1:$K$64</definedName>
    <definedName name="_xlnm.Print_Area" localSheetId="10">'7. Паспорт отчет о закупке'!$A$1:$AO$30</definedName>
  </definedNames>
  <calcPr calcId="145621"/>
</workbook>
</file>

<file path=xl/calcChain.xml><?xml version="1.0" encoding="utf-8"?>
<calcChain xmlns="http://schemas.openxmlformats.org/spreadsheetml/2006/main">
  <c r="B26" i="22" l="1"/>
  <c r="B24" i="22"/>
  <c r="K64" i="15"/>
  <c r="J64" i="15"/>
  <c r="I64" i="15"/>
  <c r="H64" i="15"/>
  <c r="G64" i="15"/>
  <c r="C64" i="15"/>
  <c r="K63" i="15"/>
  <c r="J63" i="15"/>
  <c r="I63" i="15"/>
  <c r="H63" i="15"/>
  <c r="G63" i="15"/>
  <c r="C63" i="15"/>
  <c r="K62" i="15"/>
  <c r="J62" i="15"/>
  <c r="I62" i="15"/>
  <c r="H62" i="15"/>
  <c r="G62" i="15"/>
  <c r="C62" i="15"/>
  <c r="K61" i="15"/>
  <c r="J61" i="15"/>
  <c r="I61" i="15"/>
  <c r="H61" i="15"/>
  <c r="G61" i="15"/>
  <c r="C61" i="15"/>
  <c r="K60" i="15"/>
  <c r="J60" i="15"/>
  <c r="I60" i="15"/>
  <c r="H60" i="15"/>
  <c r="G60" i="15"/>
  <c r="C60" i="15"/>
  <c r="K57" i="15"/>
  <c r="J57" i="15"/>
  <c r="I57" i="15"/>
  <c r="H57" i="15"/>
  <c r="G57" i="15"/>
  <c r="C57" i="15"/>
  <c r="K56" i="15"/>
  <c r="J56" i="15"/>
  <c r="I56" i="15"/>
  <c r="H56" i="15"/>
  <c r="G56" i="15"/>
  <c r="C56" i="15"/>
  <c r="K55" i="15"/>
  <c r="J55" i="15"/>
  <c r="I55" i="15"/>
  <c r="H55" i="15"/>
  <c r="G55" i="15"/>
  <c r="C55" i="15"/>
  <c r="K54" i="15"/>
  <c r="J54" i="15"/>
  <c r="I54" i="15"/>
  <c r="H54" i="15"/>
  <c r="G54" i="15"/>
  <c r="C54" i="15"/>
  <c r="K53" i="15"/>
  <c r="J53" i="15"/>
  <c r="I53" i="15"/>
  <c r="H53" i="15"/>
  <c r="G53" i="15"/>
  <c r="C53" i="15"/>
  <c r="K52" i="15"/>
  <c r="J52" i="15"/>
  <c r="I52" i="15"/>
  <c r="H52" i="15"/>
  <c r="G52" i="15"/>
  <c r="C52" i="15"/>
  <c r="K50" i="15"/>
  <c r="J50" i="15"/>
  <c r="I50" i="15"/>
  <c r="H50" i="15"/>
  <c r="G50" i="15"/>
  <c r="C50" i="15"/>
  <c r="K49" i="15"/>
  <c r="J49" i="15"/>
  <c r="I49" i="15"/>
  <c r="H49" i="15"/>
  <c r="G49" i="15"/>
  <c r="C49" i="15"/>
  <c r="K48" i="15"/>
  <c r="J48" i="15"/>
  <c r="I48" i="15"/>
  <c r="H48" i="15"/>
  <c r="G48" i="15"/>
  <c r="C48" i="15"/>
  <c r="K47" i="15"/>
  <c r="J47" i="15"/>
  <c r="I47" i="15"/>
  <c r="H47" i="15"/>
  <c r="G47" i="15"/>
  <c r="C47" i="15"/>
  <c r="K46" i="15"/>
  <c r="J46" i="15"/>
  <c r="I46" i="15"/>
  <c r="H46" i="15"/>
  <c r="G46" i="15"/>
  <c r="C46" i="15"/>
  <c r="K45" i="15"/>
  <c r="J45" i="15"/>
  <c r="I45" i="15"/>
  <c r="H45" i="15"/>
  <c r="G45" i="15"/>
  <c r="C45" i="15"/>
  <c r="K44" i="15"/>
  <c r="J44" i="15"/>
  <c r="I44" i="15"/>
  <c r="H44" i="15"/>
  <c r="G44" i="15"/>
  <c r="C44" i="15"/>
  <c r="K42" i="15"/>
  <c r="J42" i="15"/>
  <c r="I42" i="15"/>
  <c r="H42" i="15"/>
  <c r="G42" i="15"/>
  <c r="C42" i="15"/>
  <c r="K41" i="15"/>
  <c r="J41" i="15"/>
  <c r="I41" i="15"/>
  <c r="H41" i="15"/>
  <c r="G41" i="15"/>
  <c r="C41" i="15"/>
  <c r="K40" i="15"/>
  <c r="J40" i="15"/>
  <c r="I40" i="15"/>
  <c r="H40" i="15"/>
  <c r="G40" i="15"/>
  <c r="C40" i="15"/>
  <c r="K39" i="15"/>
  <c r="J39" i="15"/>
  <c r="I39" i="15"/>
  <c r="H39" i="15"/>
  <c r="G39" i="15"/>
  <c r="C39" i="15"/>
  <c r="K38" i="15"/>
  <c r="J38" i="15"/>
  <c r="I38" i="15"/>
  <c r="H38" i="15"/>
  <c r="G38" i="15"/>
  <c r="C38" i="15"/>
  <c r="K37" i="15"/>
  <c r="J37" i="15"/>
  <c r="I37" i="15"/>
  <c r="H37" i="15"/>
  <c r="G37" i="15"/>
  <c r="C37" i="15"/>
  <c r="K36" i="15"/>
  <c r="J36" i="15"/>
  <c r="I36" i="15"/>
  <c r="H36" i="15"/>
  <c r="G36" i="15"/>
  <c r="C36" i="15"/>
  <c r="J34" i="15"/>
  <c r="K34" i="15" s="1"/>
  <c r="G34" i="15"/>
  <c r="C34" i="15"/>
  <c r="J33" i="15"/>
  <c r="K33" i="15" s="1"/>
  <c r="G33" i="15"/>
  <c r="C33" i="15"/>
  <c r="J32" i="15"/>
  <c r="K32" i="15" s="1"/>
  <c r="G32" i="15"/>
  <c r="C32" i="15"/>
  <c r="J31" i="15"/>
  <c r="K31" i="15" s="1"/>
  <c r="G31" i="15"/>
  <c r="C31" i="15"/>
  <c r="K30" i="15"/>
  <c r="J30" i="15"/>
  <c r="I30" i="15"/>
  <c r="H30" i="15"/>
  <c r="G30" i="15"/>
  <c r="F30" i="15"/>
  <c r="E30" i="15"/>
  <c r="D30" i="15"/>
  <c r="C30" i="15"/>
  <c r="J29" i="15"/>
  <c r="K29" i="15" s="1"/>
  <c r="H29" i="15"/>
  <c r="I29" i="15" s="1"/>
  <c r="G29" i="15"/>
  <c r="J28" i="15"/>
  <c r="K28" i="15" s="1"/>
  <c r="H28" i="15"/>
  <c r="I28" i="15" s="1"/>
  <c r="G28" i="15"/>
  <c r="J27" i="15"/>
  <c r="K27" i="15" s="1"/>
  <c r="H27" i="15"/>
  <c r="I27" i="15" s="1"/>
  <c r="G27" i="15"/>
  <c r="J26" i="15"/>
  <c r="K26" i="15" s="1"/>
  <c r="H26" i="15"/>
  <c r="I26" i="15" s="1"/>
  <c r="G26" i="15"/>
  <c r="J25" i="15"/>
  <c r="K25" i="15" s="1"/>
  <c r="H25" i="15"/>
  <c r="I25" i="15" s="1"/>
  <c r="G25" i="15"/>
  <c r="K24" i="15"/>
  <c r="J24" i="15"/>
  <c r="I24" i="15"/>
  <c r="H24" i="15"/>
  <c r="G24" i="15"/>
  <c r="F24" i="15"/>
  <c r="E24" i="15"/>
  <c r="D24" i="15"/>
  <c r="C24" i="15"/>
  <c r="C30" i="6"/>
  <c r="C29" i="6"/>
  <c r="C28" i="6"/>
  <c r="A15" i="7"/>
  <c r="B25" i="22" l="1"/>
  <c r="E32" i="15" l="1"/>
  <c r="E31" i="15"/>
  <c r="E34" i="15"/>
  <c r="E33" i="15"/>
  <c r="E29" i="15"/>
  <c r="D29" i="15"/>
  <c r="D28" i="15"/>
  <c r="D27" i="15"/>
  <c r="C26" i="15"/>
  <c r="D25" i="15"/>
  <c r="F25" i="15"/>
  <c r="E25" i="15" s="1"/>
  <c r="C25" i="15"/>
  <c r="C29" i="15" l="1"/>
  <c r="C28" i="15"/>
  <c r="E28" i="15"/>
  <c r="D26" i="15"/>
  <c r="F26" i="15"/>
  <c r="D32" i="15"/>
  <c r="D33" i="15"/>
  <c r="D34" i="15"/>
  <c r="D31" i="15"/>
  <c r="C27" i="15" l="1"/>
  <c r="E26" i="15"/>
  <c r="F27" i="15"/>
  <c r="E27" i="15" s="1"/>
  <c r="F43" i="15"/>
  <c r="F51" i="15"/>
  <c r="F58" i="15"/>
  <c r="F59" i="15"/>
  <c r="B28" i="22" l="1"/>
  <c r="A12" i="22"/>
  <c r="A11" i="15"/>
  <c r="A12" i="16"/>
  <c r="A12" i="23"/>
  <c r="A12" i="6"/>
  <c r="E12" i="14"/>
  <c r="A13" i="13"/>
  <c r="AD28" i="27"/>
  <c r="A5" i="22"/>
  <c r="A4" i="15"/>
  <c r="A5" i="27"/>
  <c r="A5" i="16"/>
  <c r="A5" i="23"/>
  <c r="A6" i="26"/>
  <c r="A4" i="25"/>
  <c r="A5" i="6"/>
  <c r="A5" i="14"/>
  <c r="A6" i="13"/>
  <c r="A4" i="24"/>
  <c r="A11" i="24"/>
  <c r="A12" i="27"/>
  <c r="F25" i="27"/>
  <c r="G25" i="27"/>
  <c r="H25" i="27" s="1"/>
  <c r="I25" i="27" s="1"/>
  <c r="J25" i="27" s="1"/>
  <c r="K25" i="27" s="1"/>
  <c r="L25" i="27" s="1"/>
  <c r="M25" i="27" s="1"/>
  <c r="N25" i="27" s="1"/>
  <c r="O25" i="27" s="1"/>
  <c r="P25" i="27" s="1"/>
  <c r="Q25" i="27" s="1"/>
  <c r="R25" i="27" s="1"/>
  <c r="S25" i="27" s="1"/>
  <c r="T25" i="27" s="1"/>
  <c r="U25" i="27" s="1"/>
  <c r="V25" i="27" s="1"/>
  <c r="W25" i="27" s="1"/>
  <c r="X25" i="27" s="1"/>
  <c r="Y25" i="27" s="1"/>
  <c r="Z25" i="27" s="1"/>
  <c r="AA25" i="27" s="1"/>
  <c r="AB25" i="27" s="1"/>
  <c r="AC25" i="27" s="1"/>
  <c r="AD25" i="27" s="1"/>
  <c r="AE25" i="27" s="1"/>
  <c r="AF25" i="27" s="1"/>
  <c r="AG25" i="27" s="1"/>
  <c r="AH25" i="27" s="1"/>
  <c r="AI25" i="27" s="1"/>
  <c r="AJ25" i="27" s="1"/>
  <c r="AK25" i="27" s="1"/>
  <c r="AL25" i="27" s="1"/>
  <c r="AM25" i="27" s="1"/>
  <c r="AN25" i="27" s="1"/>
  <c r="AO25" i="27" s="1"/>
  <c r="A13" i="26"/>
  <c r="A11" i="25"/>
  <c r="F39" i="15" l="1"/>
  <c r="E39" i="15" s="1"/>
  <c r="F42" i="15"/>
  <c r="E42" i="15" s="1"/>
  <c r="F40" i="15"/>
  <c r="E40" i="15" s="1"/>
  <c r="F38" i="15"/>
  <c r="E38" i="15" s="1"/>
  <c r="F36" i="15"/>
  <c r="E36" i="15" s="1"/>
  <c r="F41" i="15"/>
  <c r="E41" i="15" s="1"/>
  <c r="F37" i="15"/>
  <c r="E37" i="15" s="1"/>
  <c r="F44" i="15"/>
  <c r="E44" i="15" s="1"/>
  <c r="F46" i="15"/>
  <c r="E46" i="15" s="1"/>
  <c r="F48" i="15"/>
  <c r="E48" i="15" s="1"/>
  <c r="F50" i="15"/>
  <c r="E50" i="15" s="1"/>
  <c r="F47" i="15"/>
  <c r="E47" i="15" s="1"/>
  <c r="F52" i="15"/>
  <c r="E52" i="15" s="1"/>
  <c r="F56" i="15"/>
  <c r="E56" i="15" s="1"/>
  <c r="F53" i="15"/>
  <c r="E53" i="15" s="1"/>
  <c r="F55" i="15"/>
  <c r="E55" i="15" s="1"/>
  <c r="F57" i="15"/>
  <c r="E57" i="15" s="1"/>
  <c r="F45" i="15"/>
  <c r="E45" i="15" s="1"/>
  <c r="F49" i="15"/>
  <c r="E49" i="15" s="1"/>
  <c r="F54" i="15"/>
  <c r="E54" i="15" s="1"/>
  <c r="A14" i="24" l="1"/>
  <c r="A15" i="16"/>
  <c r="E15" i="14"/>
  <c r="A14" i="25"/>
  <c r="A15" i="23"/>
  <c r="A15" i="27"/>
  <c r="A16" i="26"/>
  <c r="A16" i="13"/>
  <c r="A15" i="22"/>
  <c r="A15" i="6"/>
  <c r="A14" i="15"/>
  <c r="B67" i="22" l="1"/>
  <c r="B66" i="22" s="1"/>
  <c r="B34" i="22" l="1"/>
  <c r="C47" i="7"/>
  <c r="C48" i="7" l="1"/>
  <c r="B69" i="22"/>
  <c r="B68" i="22" s="1"/>
  <c r="F60" i="15" l="1"/>
  <c r="E60" i="15" s="1"/>
  <c r="F62" i="15"/>
  <c r="E62" i="15" s="1"/>
  <c r="F61" i="15" l="1"/>
  <c r="E61" i="15" s="1"/>
  <c r="F63" i="15"/>
  <c r="E63" i="15" s="1"/>
  <c r="F64" i="15"/>
  <c r="E64" i="15" s="1"/>
</calcChain>
</file>

<file path=xl/sharedStrings.xml><?xml version="1.0" encoding="utf-8"?>
<sst xmlns="http://schemas.openxmlformats.org/spreadsheetml/2006/main" count="1155" uniqueCount="508">
  <si>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</si>
  <si>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</si>
  <si>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</si>
  <si>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</si>
  <si>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</si>
  <si>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</si>
  <si>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</si>
  <si>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</si>
  <si>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</si>
  <si>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</si>
  <si>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</si>
  <si>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</si>
  <si>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</si>
  <si>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</si>
  <si>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</si>
  <si>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</si>
  <si>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</si>
  <si>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</si>
  <si>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</si>
  <si>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</si>
  <si>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</si>
  <si>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</si>
  <si>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</si>
  <si>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</si>
  <si>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</si>
  <si>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</si>
  <si>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</si>
  <si>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</si>
  <si>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</si>
  <si>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Напряжение, кВ</t>
  </si>
  <si>
    <t>До</t>
  </si>
  <si>
    <t>После</t>
  </si>
  <si>
    <t>заключение, принятое
по результатам ТОБ</t>
  </si>
  <si>
    <t>наименование, номер и дата регистрации документа
по результатам ТОБ, организация, проводившая ТОБ</t>
  </si>
  <si>
    <t>наименование, номер и дата регистрации документа
по результатам ТО, организация, проводившая ТО</t>
  </si>
  <si>
    <t>Техническое обследование (далее - ТОБ)</t>
  </si>
  <si>
    <t>Техническое освидетельствование (далее - ТО)</t>
  </si>
  <si>
    <t>Год в котором был завершен последний капитальный ремонт</t>
  </si>
  <si>
    <t>Номинальное напряжение (высшее), кВ</t>
  </si>
  <si>
    <t>Год ввода в эксплуатацию</t>
  </si>
  <si>
    <t>Год выпуска</t>
  </si>
  <si>
    <t>Вид оборудования</t>
  </si>
  <si>
    <t>рабочее</t>
  </si>
  <si>
    <t>проектное</t>
  </si>
  <si>
    <t>Тип опор (преобладающий вид
прокладки КЛ)</t>
  </si>
  <si>
    <t>Год реконструкции (модернизации)</t>
  </si>
  <si>
    <t>Протяженность по трассе, км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</si>
  <si>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</si>
  <si>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</si>
  <si>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</si>
  <si>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</si>
  <si>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</si>
  <si>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</si>
  <si>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</si>
  <si>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</si>
  <si>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</si>
  <si>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</si>
  <si>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</si>
  <si>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</si>
  <si>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</si>
  <si>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</si>
  <si>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</si>
  <si>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</si>
  <si>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</si>
  <si>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</si>
  <si>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</si>
  <si>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</si>
  <si>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</si>
  <si>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</si>
  <si>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</si>
  <si>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</si>
  <si>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</si>
  <si>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</si>
  <si>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</si>
  <si>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</si>
  <si>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</si>
  <si>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</si>
  <si>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</si>
  <si>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</si>
  <si>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</si>
  <si>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</si>
  <si>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</si>
  <si>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</si>
  <si>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</si>
  <si>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</si>
  <si>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</si>
  <si>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</si>
  <si>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</si>
  <si>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</si>
  <si>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</si>
  <si>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</si>
  <si>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</si>
  <si>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</si>
  <si>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</si>
  <si>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</si>
  <si>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</si>
  <si>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</si>
  <si>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</si>
  <si>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</si>
  <si>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</si>
  <si>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</si>
  <si>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</si>
  <si>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</si>
  <si>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</si>
  <si>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</si>
  <si>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</si>
  <si>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</si>
  <si>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</si>
  <si>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</si>
  <si>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</si>
  <si>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</si>
  <si>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</si>
  <si>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</si>
  <si>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</si>
  <si>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</si>
  <si>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</si>
  <si>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</si>
  <si>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</si>
  <si>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</si>
  <si>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</si>
  <si>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</si>
  <si>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</si>
  <si>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</si>
  <si>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</si>
  <si>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</si>
  <si>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</si>
  <si>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</si>
  <si>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</si>
  <si>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</si>
  <si>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</si>
  <si>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</si>
  <si>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</si>
  <si>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</si>
  <si>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</si>
  <si>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</si>
  <si>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</si>
  <si>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</si>
  <si>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</si>
  <si>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</si>
  <si>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</si>
  <si>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</si>
  <si>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</si>
  <si>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 xml:space="preserve">Диспетчерское наименование трансфорорматор-ной или иной подстанции 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</si>
  <si>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</si>
  <si>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</si>
  <si>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</si>
  <si>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</si>
  <si>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</si>
  <si>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</si>
  <si>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</si>
  <si>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</si>
  <si>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</si>
  <si>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Диспетчерское наименование оборудования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</si>
  <si>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</si>
  <si>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</si>
  <si>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</si>
  <si>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</si>
  <si>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</si>
  <si>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</si>
  <si>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</si>
  <si>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</si>
  <si>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</si>
  <si>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</si>
  <si>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</si>
  <si>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</si>
  <si>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</si>
  <si>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</si>
  <si>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</si>
  <si>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</si>
  <si>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</si>
  <si>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</si>
  <si>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</si>
  <si>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</si>
  <si>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</si>
  <si>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</si>
  <si>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</si>
  <si>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</si>
  <si>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</si>
  <si>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</si>
  <si>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</si>
  <si>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</si>
  <si>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</si>
  <si>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</si>
  <si>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</si>
  <si>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</si>
  <si>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</si>
  <si>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</si>
  <si>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</si>
  <si>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</si>
  <si>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</si>
  <si>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</si>
  <si>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</si>
  <si>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</si>
  <si>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</si>
  <si>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</si>
  <si>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</si>
  <si>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</si>
  <si>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</si>
  <si>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</si>
  <si>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</si>
  <si>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</si>
  <si>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</si>
  <si>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</si>
  <si>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</si>
  <si>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</si>
  <si>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</si>
  <si>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</si>
  <si>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</si>
  <si>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</si>
  <si>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</si>
  <si>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</si>
  <si>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</si>
  <si>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</si>
  <si>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</si>
  <si>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</si>
  <si>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</si>
  <si>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</si>
  <si>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</si>
  <si>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</si>
  <si>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</si>
  <si>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</si>
  <si>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</si>
  <si>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</si>
  <si>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</si>
  <si>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</si>
  <si>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</si>
  <si>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</si>
  <si>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</si>
  <si>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</si>
  <si>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</si>
  <si>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</si>
  <si>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</si>
  <si>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</si>
  <si>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</si>
  <si>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</si>
  <si>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</si>
  <si>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</si>
  <si>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</si>
  <si>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</si>
  <si>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</si>
  <si>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</si>
  <si>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</si>
  <si>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</si>
  <si>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</si>
  <si>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</si>
  <si>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</si>
  <si>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</si>
  <si>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</si>
  <si>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</si>
  <si>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</si>
  <si>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</si>
  <si>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</si>
  <si>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</si>
  <si>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>заключение, принятое
по результатам ТО</t>
  </si>
  <si>
    <t xml:space="preserve">Раздел 3.1 Конкретные результаты реализации инвестиционного проекта </t>
  </si>
  <si>
    <t>Тип линии</t>
  </si>
  <si>
    <t xml:space="preserve">Раздел 3.2 Конкретные результаты реализации инвестиционного проекта 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</si>
  <si>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</si>
  <si>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</si>
  <si>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</si>
  <si>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</si>
  <si>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 xml:space="preserve">Диспетчерское наименование линии электропередачи </t>
  </si>
  <si>
    <t>Количество капитальных ремонтов участка линии электропередачи  с начала
эксплуатации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</si>
  <si>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</si>
  <si>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</si>
  <si>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</si>
  <si>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</si>
  <si>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Год последнего капитального ремонта  участка линии электропередачи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</si>
  <si>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</si>
  <si>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</si>
  <si>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</si>
  <si>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</si>
  <si>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</si>
  <si>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</si>
  <si>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Тип оборудования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</si>
  <si>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</si>
  <si>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</si>
  <si>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</si>
  <si>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>Чеченская Республика</t>
  </si>
  <si>
    <t>не требуется</t>
  </si>
  <si>
    <t>ВЛ</t>
  </si>
  <si>
    <t>Год 2017</t>
  </si>
  <si>
    <t>ПАО "МРСК Северного Кавказа"</t>
  </si>
  <si>
    <t>Раздел 5. Показатели инвестиционного проекта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</si>
  <si>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</si>
  <si>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</si>
  <si>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</si>
  <si>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</si>
  <si>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Внутренняя норма доходности (IRR),
%</t>
  </si>
  <si>
    <t>простой</t>
  </si>
  <si>
    <t>дискон-
тированный</t>
  </si>
  <si>
    <t>Год 2016</t>
  </si>
  <si>
    <t>ПБ-110-8; У-110-2(3)</t>
  </si>
  <si>
    <t>01.07.2016 г.</t>
  </si>
  <si>
    <t xml:space="preserve">Цели </t>
  </si>
  <si>
    <t>АО "Чеченэнерго"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</si>
  <si>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</si>
  <si>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</si>
  <si>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</si>
  <si>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</si>
  <si>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</si>
  <si>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</si>
  <si>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нд</t>
  </si>
  <si>
    <t>23</t>
  </si>
  <si>
    <t>24</t>
  </si>
  <si>
    <t>25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</si>
  <si>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</si>
  <si>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</si>
  <si>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</si>
  <si>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</si>
  <si>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</si>
  <si>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</si>
  <si>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</si>
  <si>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</si>
  <si>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</si>
  <si>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</si>
  <si>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</si>
  <si>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</si>
  <si>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</si>
  <si>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</si>
  <si>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</si>
  <si>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</si>
  <si>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</si>
  <si>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</si>
  <si>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</si>
  <si>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</si>
  <si>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</si>
  <si>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</si>
  <si>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</si>
  <si>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</si>
  <si>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</si>
  <si>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</si>
  <si>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</si>
  <si>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</si>
  <si>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</si>
  <si>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t>Nt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</si>
  <si>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</si>
  <si>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</si>
  <si>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</si>
  <si>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</si>
  <si>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</si>
  <si>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</si>
  <si>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</si>
  <si>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</si>
  <si>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</si>
  <si>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</si>
  <si>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</si>
  <si>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</si>
  <si>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</si>
  <si>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</si>
  <si>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</si>
  <si>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</si>
  <si>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</si>
  <si>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</si>
  <si>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</si>
  <si>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</si>
  <si>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</si>
  <si>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</si>
  <si>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</si>
  <si>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</si>
  <si>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t>Описание причин</t>
  </si>
  <si>
    <t>Описание</t>
  </si>
  <si>
    <t>год 2015</t>
  </si>
  <si>
    <t>Наименование 1</t>
  </si>
  <si>
    <t>Реквизиты акта 1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</si>
  <si>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</si>
  <si>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</si>
  <si>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</si>
  <si>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</si>
  <si>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</si>
  <si>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</si>
  <si>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</si>
  <si>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</si>
  <si>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</si>
  <si>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</si>
  <si>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</si>
  <si>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</si>
  <si>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</si>
  <si>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</si>
  <si>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</si>
  <si>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</si>
  <si>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</si>
  <si>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</si>
  <si>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</si>
  <si>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</si>
  <si>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</si>
  <si>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</si>
  <si>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</si>
  <si>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</si>
  <si>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Другое</t>
  </si>
  <si>
    <t>N-1</t>
  </si>
  <si>
    <t>N</t>
  </si>
  <si>
    <t>N+1</t>
  </si>
  <si>
    <t>N+2</t>
  </si>
  <si>
    <t>N+3</t>
  </si>
  <si>
    <t>N+4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</si>
  <si>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</si>
  <si>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</si>
  <si>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</si>
  <si>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</si>
  <si>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</si>
  <si>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</si>
  <si>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</si>
  <si>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</si>
  <si>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</si>
  <si>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</si>
  <si>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</si>
  <si>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</si>
  <si>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</si>
  <si>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</si>
  <si>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</si>
  <si>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</si>
  <si>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</si>
  <si>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</si>
  <si>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</si>
  <si>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</si>
  <si>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</si>
  <si>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</si>
  <si>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</si>
  <si>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</si>
  <si>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</si>
  <si>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</si>
  <si>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</si>
  <si>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</si>
  <si>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</si>
  <si>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</si>
  <si>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</si>
  <si>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</si>
  <si>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</si>
  <si>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</si>
  <si>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</si>
  <si>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</si>
  <si>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</si>
  <si>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подведения итогов конкурентной процедуры 
(число, месяц, год)</t>
  </si>
  <si>
    <t>По решению комиссии</t>
  </si>
  <si>
    <t>Номер процедуры</t>
  </si>
  <si>
    <t>Интернет-адрес площадки</t>
  </si>
  <si>
    <t>Возможно реализовать в установленный срок</t>
  </si>
  <si>
    <t>объем заключенного договора в ценах ___ года с НДС, млн. руб.</t>
  </si>
  <si>
    <t>объем заключенного договора в ценах __2017__года с НДС, млн. руб.</t>
  </si>
  <si>
    <t>объем заключенного договора в ценах __2016_ года с НДС, млн. руб.</t>
  </si>
  <si>
    <t>освоено по договору, млн. руб. с НДС</t>
  </si>
  <si>
    <t>Сметная стоимость проекта в ценах 2018 года с НДС, млн. руб.</t>
  </si>
  <si>
    <t>УСР</t>
  </si>
  <si>
    <t>АС-240</t>
  </si>
  <si>
    <t>I_Che153</t>
  </si>
  <si>
    <t>энергетика</t>
  </si>
  <si>
    <t>объем заключенного договора в ценах __2018__года с НДС, млн. руб.</t>
  </si>
  <si>
    <t>ООО "Успех" № 23-18-ЧечЭ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</si>
  <si>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</t>
  </si>
  <si>
    <t>Развитие электрической сети/усиление существующей электрической сети, связанное с подключением новых потребителей. Повышение качества оказываемых услуг в сфере электроэнергетики.</t>
  </si>
  <si>
    <t>г.Грозный Заводской р-н, Грознеский р-н, Ачхой-Мартановский р-н, Сунженский р-н</t>
  </si>
  <si>
    <t>-</t>
  </si>
  <si>
    <t>региональный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</si>
  <si>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110 кв - 53 км. Показатель максимальной мощности присоединяемых объектов по производству электрической энергии - 346,8 МВт.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- 1 шт.</t>
  </si>
  <si>
    <t>Объект включен в СиПР (Распоряжение Главы Чеченской Республики от 30.03.2018 №49-рг "Об утверждении Схемы и программы развития электроэнергетики Чеченской Республики на 2019-2023 годы")</t>
  </si>
  <si>
    <t>не проводились</t>
  </si>
  <si>
    <t xml:space="preserve"> ВЛ-110кВ Грозненская ТЭС-Плиево-Новая 53 км.</t>
  </si>
  <si>
    <t>Строительство  ВЛ-110кВ Грозненская ТЭС-Плиево-Новая 53 км.</t>
  </si>
  <si>
    <t>Исполнение обязательств по договору технологического присоединения №155/2018 28.02.2018</t>
  </si>
  <si>
    <t>Обеспечение выдачи мощности Грозненской ТЭС</t>
  </si>
  <si>
    <t>Строительство ВЛ110кВ Грозненская ТЭС-Плиево Новая АС240 53км (до границы с Республикой Ингушетия).</t>
  </si>
  <si>
    <t>- ; 8,97 млн.руб./км</t>
  </si>
  <si>
    <t>Разделение на этапы не предусмотрено</t>
  </si>
  <si>
    <t>Договор технологического присоединения от 28.02.2018 №155/2018, заключенный в соответствиеи с правилами ТП (утв. Постановлением Правительства РФ от 27.12.2004г. №861);                                                                                 Распоряжение Главы Чеченской Республики от 30.03.2018 №49-рг "Об утверждении Схемы и программы развития электроэнергетики Чеченской Республики на 2019-2023 годы"</t>
  </si>
  <si>
    <t>ПИР</t>
  </si>
  <si>
    <t>Проектно-изыскательские работы в рамках осуществления технологического присоединения энергетических установок ПАО «ОГК-2» (Грозненская ТЭС) к электрическим сетям АО «Чеченэнерго» для обеспечения выдачи мощности Грозненской ТЭС</t>
  </si>
  <si>
    <t>30 225,881</t>
  </si>
  <si>
    <t>электронные торги</t>
  </si>
  <si>
    <t xml:space="preserve">ООО "Лидер"      ООО "Сибирь-инжиниринг"       ООО "АВЭС ИНЖИНИРИНГ"              ООО проектно-строительная фирма "Бештаупроект" </t>
  </si>
  <si>
    <t>29 953,84842  30 051,06071   30 074,75195     30 183,50800</t>
  </si>
  <si>
    <t xml:space="preserve">29 953,84842  </t>
  </si>
  <si>
    <t>ООО "Лидер"</t>
  </si>
  <si>
    <t>35345,541</t>
  </si>
  <si>
    <t>№ 929511</t>
  </si>
  <si>
    <t>b2b</t>
  </si>
  <si>
    <t xml:space="preserve">25.12.2017 </t>
  </si>
  <si>
    <t>декабрь 2017</t>
  </si>
  <si>
    <t>26.12.2017</t>
  </si>
  <si>
    <t>Строительство ВЛ-110кВ Грозненская ТЭС-Плиево-Новая (до границы с Республикой Ингушетия) с организацией схемы плавки гололеда протяженностью 53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</si>
  <si>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53 км (53 км)</t>
  </si>
  <si>
    <t xml:space="preserve">№155/2018 от 28.02.2018 </t>
  </si>
  <si>
    <t>в работе</t>
  </si>
  <si>
    <t>г.Грозный Заводской р-н</t>
  </si>
  <si>
    <t>Грозненская ТЭС</t>
  </si>
  <si>
    <t>Строительство ВЛ-110кВ Грозненская ТЭС-Плиево-Новая (до границы с Республикой Ингушетия) с организацией схемы плавки гололеда протяженностью 53 км</t>
  </si>
  <si>
    <t>53,0</t>
  </si>
  <si>
    <t>строительство</t>
  </si>
  <si>
    <t>Выполнение подрядных работ по объекту: "Осуществление технологического присоединения энергетических установок ПАО "ОГК-2" (Грозненская ТЭС) к электрическим сетям АО "ЧЭ" и ПАО "МРСК Северного Кавказа" для обеспечения выдачи мощности Грознеской ТЭС. Строительство ВЛ-110 кВ ПС Грозненская ТЭС-Плиево-Новая ( до границы с Республикой Ингушетия) для нужд АО "ЧЭ"</t>
  </si>
  <si>
    <t>454162,212</t>
  </si>
  <si>
    <t>Сводный сметный расчет</t>
  </si>
  <si>
    <t>ЗП</t>
  </si>
  <si>
    <t>ООО "Успех"          ООО "Проф-Строй"</t>
  </si>
  <si>
    <t>454038,144     454139,119</t>
  </si>
  <si>
    <t>449493,602</t>
  </si>
  <si>
    <t>ООО "Успех"</t>
  </si>
  <si>
    <t>530402,450</t>
  </si>
  <si>
    <t>995531</t>
  </si>
  <si>
    <t>b2b-center.ru</t>
  </si>
  <si>
    <t>03.05.2018</t>
  </si>
  <si>
    <t>ООО "Лидер" № 84-17-ЧечЭ</t>
  </si>
  <si>
    <t>Итого за год (нарастающим итогом)</t>
  </si>
  <si>
    <t>за отчетный квартал</t>
  </si>
  <si>
    <t>Факт 2018 года</t>
  </si>
  <si>
    <t xml:space="preserve"> по состоянию на 01.01.2018</t>
  </si>
  <si>
    <t>по состоянию на 01.01.2019</t>
  </si>
  <si>
    <t xml:space="preserve">2019 год </t>
  </si>
  <si>
    <t>Год раскрытия информации: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</si>
</sst>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;[Red]#,##0.00"/>
  </numFmts>
  <fonts count="6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5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56" fillId="0" borderId="0"/>
    <xf numFmtId="0" fontId="28" fillId="0" borderId="0"/>
    <xf numFmtId="0" fontId="13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57" fillId="0" borderId="0"/>
    <xf numFmtId="0" fontId="10" fillId="0" borderId="0"/>
    <xf numFmtId="0" fontId="57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58" fillId="0" borderId="0"/>
    <xf numFmtId="0" fontId="56" fillId="0" borderId="0"/>
    <xf numFmtId="0" fontId="10" fillId="0" borderId="0"/>
    <xf numFmtId="0" fontId="38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1" fillId="0" borderId="9" applyNumberFormat="0" applyFill="0" applyAlignment="0" applyProtection="0"/>
    <xf numFmtId="0" fontId="43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324">
    <xf numFmtId="0" fontId="0" fillId="0" borderId="0" xfId="0"/>
    <xf numFmtId="0" fontId="58" fillId="0" borderId="0" xfId="56"/>
    <xf numFmtId="0" fontId="5" fillId="0" borderId="0" xfId="56" applyFont="1"/>
    <xf numFmtId="0" fontId="3" fillId="0" borderId="0" xfId="56" applyFont="1" applyAlignment="1">
      <alignment horizontal="center" vertical="center"/>
    </xf>
    <xf numFmtId="0" fontId="6" fillId="0" borderId="0" xfId="56" applyFont="1" applyAlignment="1">
      <alignment vertical="center"/>
    </xf>
    <xf numFmtId="0" fontId="7" fillId="0" borderId="0" xfId="56" applyFont="1" applyAlignment="1">
      <alignment vertical="center"/>
    </xf>
    <xf numFmtId="0" fontId="8" fillId="0" borderId="0" xfId="56" applyFont="1" applyAlignment="1">
      <alignment vertical="center"/>
    </xf>
    <xf numFmtId="0" fontId="9" fillId="0" borderId="0" xfId="56" applyFont="1" applyBorder="1"/>
    <xf numFmtId="0" fontId="3" fillId="0" borderId="0" xfId="56" applyFont="1" applyFill="1" applyBorder="1" applyAlignment="1">
      <alignment horizontal="center" vertical="center"/>
    </xf>
    <xf numFmtId="0" fontId="3" fillId="0" borderId="0" xfId="56" applyFont="1" applyFill="1" applyBorder="1" applyAlignment="1">
      <alignment vertical="center"/>
    </xf>
    <xf numFmtId="0" fontId="9" fillId="0" borderId="0" xfId="56" applyFont="1"/>
    <xf numFmtId="0" fontId="4" fillId="0" borderId="0" xfId="56" applyFont="1" applyAlignment="1">
      <alignment vertical="center"/>
    </xf>
    <xf numFmtId="0" fontId="4" fillId="0" borderId="0" xfId="56" applyFont="1" applyAlignment="1">
      <alignment horizontal="center" vertical="center"/>
    </xf>
    <xf numFmtId="0" fontId="11" fillId="0" borderId="0" xfId="42" applyFont="1" applyAlignment="1">
      <alignment horizontal="right"/>
    </xf>
    <xf numFmtId="0" fontId="9" fillId="0" borderId="0" xfId="56" applyFont="1" applyFill="1"/>
    <xf numFmtId="0" fontId="12" fillId="0" borderId="0" xfId="56" applyFont="1" applyAlignment="1">
      <alignment horizontal="left" vertical="center"/>
    </xf>
    <xf numFmtId="0" fontId="14" fillId="0" borderId="0" xfId="56" applyFont="1"/>
    <xf numFmtId="0" fontId="58" fillId="0" borderId="0" xfId="56" applyBorder="1"/>
    <xf numFmtId="49" fontId="6" fillId="0" borderId="10" xfId="56" applyNumberFormat="1" applyFont="1" applyFill="1" applyBorder="1" applyAlignment="1">
      <alignment vertical="center"/>
    </xf>
    <xf numFmtId="0" fontId="6" fillId="0" borderId="10" xfId="56" applyFont="1" applyBorder="1" applyAlignment="1">
      <alignment vertical="center" wrapText="1"/>
    </xf>
    <xf numFmtId="0" fontId="6" fillId="0" borderId="11" xfId="56" applyFont="1" applyBorder="1" applyAlignment="1">
      <alignment vertical="center" wrapText="1"/>
    </xf>
    <xf numFmtId="0" fontId="5" fillId="0" borderId="0" xfId="56" applyFont="1" applyBorder="1"/>
    <xf numFmtId="0" fontId="3" fillId="0" borderId="0" xfId="56" applyFont="1" applyBorder="1" applyAlignment="1">
      <alignment horizontal="center" vertical="center"/>
    </xf>
    <xf numFmtId="0" fontId="6" fillId="0" borderId="0" xfId="56" applyFont="1" applyBorder="1" applyAlignment="1">
      <alignment vertical="center"/>
    </xf>
    <xf numFmtId="0" fontId="10" fillId="0" borderId="11" xfId="42" applyFont="1" applyFill="1" applyBorder="1" applyAlignment="1">
      <alignment vertical="center" wrapText="1"/>
    </xf>
    <xf numFmtId="0" fontId="5" fillId="24" borderId="0" xfId="56" applyFont="1" applyFill="1"/>
    <xf numFmtId="0" fontId="5" fillId="24" borderId="0" xfId="56" applyFont="1" applyFill="1" applyBorder="1"/>
    <xf numFmtId="0" fontId="3" fillId="24" borderId="0" xfId="56" applyFont="1" applyFill="1" applyBorder="1" applyAlignment="1">
      <alignment horizontal="center" vertical="center"/>
    </xf>
    <xf numFmtId="0" fontId="6" fillId="24" borderId="0" xfId="56" applyFont="1" applyFill="1" applyBorder="1" applyAlignment="1">
      <alignment vertical="center"/>
    </xf>
    <xf numFmtId="0" fontId="6" fillId="0" borderId="10" xfId="56" applyFont="1" applyFill="1" applyBorder="1" applyAlignment="1">
      <alignment vertical="center" wrapText="1"/>
    </xf>
    <xf numFmtId="0" fontId="6" fillId="0" borderId="11" xfId="56" applyFont="1" applyFill="1" applyBorder="1" applyAlignment="1">
      <alignment vertical="center" wrapText="1"/>
    </xf>
    <xf numFmtId="0" fontId="6" fillId="0" borderId="10" xfId="56" applyFont="1" applyBorder="1" applyAlignment="1">
      <alignment horizontal="center" vertical="center" wrapText="1"/>
    </xf>
    <xf numFmtId="0" fontId="6" fillId="0" borderId="11" xfId="56" applyFont="1" applyBorder="1" applyAlignment="1">
      <alignment horizontal="center" vertical="center" wrapText="1"/>
    </xf>
    <xf numFmtId="0" fontId="11" fillId="0" borderId="0" xfId="42" applyFont="1" applyAlignment="1">
      <alignment horizontal="right" vertical="center"/>
    </xf>
    <xf numFmtId="0" fontId="6" fillId="0" borderId="10" xfId="56" applyFont="1" applyBorder="1" applyAlignment="1">
      <alignment horizontal="left" vertical="center" wrapText="1"/>
    </xf>
    <xf numFmtId="0" fontId="6" fillId="0" borderId="11" xfId="56" applyFont="1" applyBorder="1" applyAlignment="1">
      <alignment horizontal="left" vertical="center" wrapText="1"/>
    </xf>
    <xf numFmtId="0" fontId="10" fillId="0" borderId="0" xfId="42" applyFont="1" applyFill="1" applyAlignment="1">
      <alignment horizontal="right"/>
    </xf>
    <xf numFmtId="0" fontId="10" fillId="0" borderId="10" xfId="42" applyFont="1" applyFill="1" applyBorder="1" applyAlignment="1">
      <alignment horizontal="left" vertical="center" wrapText="1"/>
    </xf>
    <xf numFmtId="0" fontId="10" fillId="0" borderId="0" xfId="40" applyFont="1" applyAlignment="1">
      <alignment horizontal="left"/>
    </xf>
    <xf numFmtId="0" fontId="10" fillId="0" borderId="0" xfId="40" applyFont="1" applyBorder="1" applyAlignment="1">
      <alignment horizontal="left"/>
    </xf>
    <xf numFmtId="0" fontId="10" fillId="0" borderId="0" xfId="40" applyNumberFormat="1" applyFont="1" applyBorder="1" applyAlignment="1">
      <alignment horizontal="left" vertical="center"/>
    </xf>
    <xf numFmtId="0" fontId="10" fillId="0" borderId="0" xfId="40" applyNumberFormat="1" applyFont="1" applyBorder="1" applyAlignment="1">
      <alignment vertical="center"/>
    </xf>
    <xf numFmtId="0" fontId="39" fillId="0" borderId="0" xfId="40" applyFont="1" applyAlignment="1">
      <alignment horizontal="left"/>
    </xf>
    <xf numFmtId="0" fontId="40" fillId="0" borderId="0" xfId="40" applyFont="1" applyAlignment="1">
      <alignment horizontal="left"/>
    </xf>
    <xf numFmtId="0" fontId="10" fillId="0" borderId="0" xfId="40" applyFont="1" applyAlignment="1">
      <alignment horizontal="left" vertical="center"/>
    </xf>
    <xf numFmtId="49" fontId="10" fillId="0" borderId="10" xfId="40" applyNumberFormat="1" applyFont="1" applyBorder="1" applyAlignment="1">
      <alignment horizontal="center" vertical="center"/>
    </xf>
    <xf numFmtId="0" fontId="10" fillId="0" borderId="10" xfId="40" applyFont="1" applyBorder="1" applyAlignment="1">
      <alignment horizontal="center" vertical="center"/>
    </xf>
    <xf numFmtId="0" fontId="10" fillId="0" borderId="10" xfId="40" applyFont="1" applyBorder="1" applyAlignment="1">
      <alignment horizontal="left" vertical="center"/>
    </xf>
    <xf numFmtId="0" fontId="10" fillId="0" borderId="10" xfId="40" applyFont="1" applyBorder="1" applyAlignment="1">
      <alignment horizontal="center" vertical="top"/>
    </xf>
    <xf numFmtId="0" fontId="10" fillId="0" borderId="0" xfId="42" applyFont="1" applyFill="1"/>
    <xf numFmtId="0" fontId="10" fillId="0" borderId="0" xfId="42" applyFont="1" applyFill="1" applyBorder="1" applyAlignment="1"/>
    <xf numFmtId="0" fontId="10" fillId="0" borderId="0" xfId="42" applyFont="1" applyFill="1" applyBorder="1" applyAlignment="1">
      <alignment horizontal="left" wrapText="1"/>
    </xf>
    <xf numFmtId="0" fontId="10" fillId="0" borderId="0" xfId="42" applyFont="1" applyFill="1" applyBorder="1"/>
    <xf numFmtId="0" fontId="10" fillId="0" borderId="0" xfId="42" applyFont="1" applyFill="1" applyBorder="1" applyAlignment="1">
      <alignment horizontal="center" vertical="center" wrapText="1"/>
    </xf>
    <xf numFmtId="0" fontId="10" fillId="0" borderId="0" xfId="42" applyFont="1" applyFill="1" applyBorder="1" applyAlignment="1">
      <alignment horizontal="left" vertical="center" wrapText="1"/>
    </xf>
    <xf numFmtId="0" fontId="37" fillId="0" borderId="10" xfId="42" applyFont="1" applyFill="1" applyBorder="1" applyAlignment="1">
      <alignment horizontal="center" vertical="center" wrapText="1"/>
    </xf>
    <xf numFmtId="49" fontId="10" fillId="0" borderId="10" xfId="42" applyNumberFormat="1" applyFont="1" applyFill="1" applyBorder="1" applyAlignment="1">
      <alignment horizontal="center" vertical="center" wrapText="1"/>
    </xf>
    <xf numFmtId="0" fontId="10" fillId="0" borderId="13" xfId="42" applyFont="1" applyFill="1" applyBorder="1" applyAlignment="1">
      <alignment horizontal="left" vertical="center" wrapText="1"/>
    </xf>
    <xf numFmtId="0" fontId="11" fillId="0" borderId="0" xfId="42" applyFont="1" applyFill="1" applyAlignment="1"/>
    <xf numFmtId="0" fontId="10" fillId="0" borderId="10" xfId="42" applyFont="1" applyBorder="1" applyAlignment="1">
      <alignment horizontal="center" vertical="center" wrapText="1"/>
    </xf>
    <xf numFmtId="0" fontId="37" fillId="0" borderId="10" xfId="42" applyNumberFormat="1" applyFont="1" applyFill="1" applyBorder="1" applyAlignment="1">
      <alignment horizontal="center" vertical="top" wrapText="1"/>
    </xf>
    <xf numFmtId="0" fontId="10" fillId="0" borderId="0" xfId="42" applyFont="1" applyBorder="1" applyAlignment="1"/>
    <xf numFmtId="0" fontId="10" fillId="0" borderId="0" xfId="42" applyFont="1" applyAlignment="1">
      <alignment horizontal="right"/>
    </xf>
    <xf numFmtId="0" fontId="37" fillId="0" borderId="0" xfId="42" applyFont="1" applyFill="1" applyAlignment="1">
      <alignment horizontal="center" vertical="top" wrapText="1"/>
    </xf>
    <xf numFmtId="0" fontId="0" fillId="0" borderId="10" xfId="0" applyFill="1" applyBorder="1" applyAlignment="1">
      <alignment wrapText="1"/>
    </xf>
    <xf numFmtId="0" fontId="37" fillId="0" borderId="10" xfId="40" applyFont="1" applyBorder="1" applyAlignment="1">
      <alignment horizontal="center" vertical="center" wrapText="1"/>
    </xf>
    <xf numFmtId="0" fontId="37" fillId="0" borderId="12" xfId="40" applyFont="1" applyBorder="1" applyAlignment="1">
      <alignment horizontal="center" vertical="center" wrapText="1"/>
    </xf>
    <xf numFmtId="0" fontId="37" fillId="0" borderId="10" xfId="40" applyFont="1" applyBorder="1" applyAlignment="1">
      <alignment horizontal="center" vertical="top"/>
    </xf>
    <xf numFmtId="0" fontId="35" fillId="0" borderId="0" xfId="42" applyFont="1" applyFill="1"/>
    <xf numFmtId="0" fontId="10" fillId="0" borderId="0" xfId="42" applyFill="1"/>
    <xf numFmtId="0" fontId="35" fillId="0" borderId="0" xfId="42" applyFont="1" applyFill="1" applyAlignment="1">
      <alignment horizontal="right"/>
    </xf>
    <xf numFmtId="1" fontId="36" fillId="0" borderId="0" xfId="42" applyNumberFormat="1" applyFont="1" applyFill="1" applyAlignment="1">
      <alignment horizontal="left" vertical="top"/>
    </xf>
    <xf numFmtId="49" fontId="35" fillId="0" borderId="0" xfId="42" applyNumberFormat="1" applyFont="1" applyFill="1" applyAlignment="1">
      <alignment horizontal="left" vertical="top" wrapText="1"/>
    </xf>
    <xf numFmtId="49" fontId="35" fillId="0" borderId="0" xfId="42" applyNumberFormat="1" applyFont="1" applyFill="1" applyBorder="1" applyAlignment="1">
      <alignment horizontal="left" vertical="top"/>
    </xf>
    <xf numFmtId="0" fontId="35" fillId="0" borderId="0" xfId="42" applyFont="1" applyFill="1" applyBorder="1" applyAlignment="1">
      <alignment horizontal="center" vertical="center"/>
    </xf>
    <xf numFmtId="0" fontId="37" fillId="0" borderId="15" xfId="42" applyFont="1" applyFill="1" applyBorder="1" applyAlignment="1">
      <alignment vertical="center" wrapText="1"/>
    </xf>
    <xf numFmtId="0" fontId="37" fillId="0" borderId="16" xfId="42" applyFont="1" applyFill="1" applyBorder="1" applyAlignment="1">
      <alignment vertical="center" wrapText="1"/>
    </xf>
    <xf numFmtId="0" fontId="42" fillId="0" borderId="0" xfId="42" applyFont="1" applyFill="1" applyAlignment="1">
      <alignment horizontal="center"/>
    </xf>
    <xf numFmtId="0" fontId="6" fillId="0" borderId="10" xfId="56" applyFont="1" applyFill="1" applyBorder="1" applyAlignment="1">
      <alignment horizontal="left" vertical="center" wrapText="1"/>
    </xf>
    <xf numFmtId="0" fontId="37" fillId="0" borderId="10" xfId="40" applyFont="1" applyFill="1" applyBorder="1" applyAlignment="1">
      <alignment horizontal="center" vertical="center" wrapText="1"/>
    </xf>
    <xf numFmtId="0" fontId="37" fillId="0" borderId="12" xfId="40" applyFont="1" applyFill="1" applyBorder="1" applyAlignment="1">
      <alignment horizontal="center" vertical="center" wrapText="1"/>
    </xf>
    <xf numFmtId="0" fontId="37" fillId="0" borderId="0" xfId="0" applyFont="1" applyFill="1" applyAlignment="1"/>
    <xf numFmtId="0" fontId="37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14" fontId="35" fillId="25" borderId="10" xfId="0" applyNumberFormat="1" applyFont="1" applyFill="1" applyBorder="1" applyAlignment="1">
      <alignment horizontal="center" vertical="center" wrapText="1"/>
    </xf>
    <xf numFmtId="14" fontId="35" fillId="0" borderId="10" xfId="59" applyNumberFormat="1" applyFont="1" applyBorder="1" applyAlignment="1">
      <alignment horizontal="center" vertical="center" wrapText="1"/>
    </xf>
    <xf numFmtId="0" fontId="6" fillId="25" borderId="11" xfId="56" applyFont="1" applyFill="1" applyBorder="1" applyAlignment="1">
      <alignment vertical="center" wrapText="1"/>
    </xf>
    <xf numFmtId="0" fontId="10" fillId="25" borderId="10" xfId="40" applyFont="1" applyFill="1" applyBorder="1" applyAlignment="1">
      <alignment horizontal="center" vertical="center" wrapText="1"/>
    </xf>
    <xf numFmtId="2" fontId="10" fillId="0" borderId="0" xfId="42" applyNumberFormat="1" applyFont="1" applyFill="1" applyBorder="1" applyAlignment="1">
      <alignment horizontal="left" vertical="center" wrapText="1"/>
    </xf>
    <xf numFmtId="0" fontId="14" fillId="0" borderId="0" xfId="56" applyFont="1" applyFill="1"/>
    <xf numFmtId="0" fontId="11" fillId="0" borderId="0" xfId="42" applyFont="1" applyFill="1" applyAlignment="1">
      <alignment horizontal="right" vertical="center"/>
    </xf>
    <xf numFmtId="0" fontId="11" fillId="0" borderId="0" xfId="42" applyFont="1" applyFill="1" applyAlignment="1">
      <alignment horizontal="right"/>
    </xf>
    <xf numFmtId="0" fontId="12" fillId="0" borderId="0" xfId="56" applyFont="1" applyFill="1" applyAlignment="1">
      <alignment horizontal="left" vertical="center"/>
    </xf>
    <xf numFmtId="0" fontId="12" fillId="0" borderId="0" xfId="56" applyFont="1" applyFill="1" applyAlignment="1">
      <alignment horizontal="center" vertical="center"/>
    </xf>
    <xf numFmtId="0" fontId="9" fillId="0" borderId="0" xfId="56" applyFont="1" applyFill="1" applyAlignment="1">
      <alignment horizontal="center"/>
    </xf>
    <xf numFmtId="0" fontId="4" fillId="0" borderId="0" xfId="56" applyFont="1" applyFill="1" applyAlignment="1">
      <alignment horizontal="center" vertical="center"/>
    </xf>
    <xf numFmtId="0" fontId="3" fillId="0" borderId="0" xfId="56" applyFont="1" applyFill="1" applyAlignment="1">
      <alignment horizontal="center" vertical="center"/>
    </xf>
    <xf numFmtId="0" fontId="56" fillId="0" borderId="0" xfId="57" applyFill="1"/>
    <xf numFmtId="0" fontId="34" fillId="25" borderId="17" xfId="42" applyFont="1" applyFill="1" applyBorder="1" applyAlignment="1">
      <alignment horizontal="center" vertical="center" wrapText="1"/>
    </xf>
    <xf numFmtId="0" fontId="34" fillId="25" borderId="14" xfId="42" applyFont="1" applyFill="1" applyBorder="1" applyAlignment="1">
      <alignment horizontal="center" vertical="center" wrapText="1"/>
    </xf>
    <xf numFmtId="0" fontId="34" fillId="25" borderId="18" xfId="42" applyFont="1" applyFill="1" applyBorder="1" applyAlignment="1">
      <alignment horizontal="center" vertical="center" wrapText="1"/>
    </xf>
    <xf numFmtId="4" fontId="10" fillId="25" borderId="10" xfId="42" applyNumberFormat="1" applyFont="1" applyFill="1" applyBorder="1" applyAlignment="1">
      <alignment horizontal="center" vertical="center" wrapText="1"/>
    </xf>
    <xf numFmtId="3" fontId="10" fillId="25" borderId="10" xfId="42" applyNumberFormat="1" applyFont="1" applyFill="1" applyBorder="1" applyAlignment="1">
      <alignment horizontal="center" vertical="center" wrapText="1"/>
    </xf>
    <xf numFmtId="9" fontId="10" fillId="25" borderId="10" xfId="64" applyFont="1" applyFill="1" applyBorder="1" applyAlignment="1">
      <alignment horizontal="center" vertical="center" wrapText="1"/>
    </xf>
    <xf numFmtId="0" fontId="10" fillId="0" borderId="10" xfId="40" applyNumberFormat="1" applyFont="1" applyBorder="1" applyAlignment="1">
      <alignment horizontal="left" vertical="center" wrapText="1"/>
    </xf>
    <xf numFmtId="0" fontId="10" fillId="0" borderId="10" xfId="40" applyFont="1" applyBorder="1" applyAlignment="1">
      <alignment horizontal="left"/>
    </xf>
    <xf numFmtId="49" fontId="6" fillId="0" borderId="10" xfId="56" applyNumberFormat="1" applyFont="1" applyFill="1" applyBorder="1" applyAlignment="1">
      <alignment horizontal="center" vertical="center" wrapText="1"/>
    </xf>
    <xf numFmtId="0" fontId="46" fillId="0" borderId="10" xfId="56" applyFont="1" applyFill="1" applyBorder="1" applyAlignment="1">
      <alignment vertical="center" wrapText="1"/>
    </xf>
    <xf numFmtId="0" fontId="10" fillId="25" borderId="10" xfId="0" applyFont="1" applyFill="1" applyBorder="1" applyAlignment="1">
      <alignment vertical="center" wrapText="1"/>
    </xf>
    <xf numFmtId="49" fontId="6" fillId="0" borderId="10" xfId="56" applyNumberFormat="1" applyFont="1" applyFill="1" applyBorder="1" applyAlignment="1">
      <alignment horizontal="left" vertical="center" wrapText="1"/>
    </xf>
    <xf numFmtId="0" fontId="5" fillId="0" borderId="0" xfId="56" applyFont="1" applyFill="1"/>
    <xf numFmtId="0" fontId="34" fillId="0" borderId="10" xfId="56" applyFont="1" applyBorder="1" applyAlignment="1">
      <alignment horizontal="center" vertical="center" wrapText="1"/>
    </xf>
    <xf numFmtId="0" fontId="47" fillId="0" borderId="10" xfId="42" applyFont="1" applyFill="1" applyBorder="1" applyAlignment="1">
      <alignment horizontal="center" vertical="center" wrapText="1"/>
    </xf>
    <xf numFmtId="0" fontId="34" fillId="0" borderId="11" xfId="56" applyFont="1" applyBorder="1" applyAlignment="1">
      <alignment horizontal="center" vertical="center" wrapText="1"/>
    </xf>
    <xf numFmtId="0" fontId="48" fillId="0" borderId="0" xfId="53" applyFont="1" applyFill="1" applyAlignment="1"/>
    <xf numFmtId="0" fontId="0" fillId="0" borderId="0" xfId="0" applyFill="1"/>
    <xf numFmtId="0" fontId="48" fillId="0" borderId="0" xfId="53" applyFont="1" applyAlignment="1"/>
    <xf numFmtId="0" fontId="47" fillId="0" borderId="0" xfId="53" applyFont="1" applyFill="1" applyAlignment="1"/>
    <xf numFmtId="0" fontId="24" fillId="0" borderId="10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/>
    </xf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0" xfId="0" applyBorder="1" applyAlignment="1">
      <alignment horizontal="center" vertical="center"/>
    </xf>
    <xf numFmtId="0" fontId="0" fillId="0" borderId="10" xfId="0" applyBorder="1"/>
    <xf numFmtId="0" fontId="0" fillId="0" borderId="10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10" xfId="0" applyBorder="1" applyAlignment="1">
      <alignment horizontal="center" wrapText="1"/>
    </xf>
    <xf numFmtId="0" fontId="24" fillId="0" borderId="0" xfId="0" applyFont="1"/>
    <xf numFmtId="0" fontId="34" fillId="0" borderId="10" xfId="56" applyFont="1" applyBorder="1" applyAlignment="1">
      <alignment horizontal="center" vertical="center"/>
    </xf>
    <xf numFmtId="0" fontId="4" fillId="0" borderId="10" xfId="56" applyFont="1" applyBorder="1" applyAlignment="1">
      <alignment horizontal="center" vertical="center"/>
    </xf>
    <xf numFmtId="49" fontId="6" fillId="0" borderId="10" xfId="56" applyNumberFormat="1" applyFont="1" applyBorder="1" applyAlignment="1">
      <alignment vertical="center"/>
    </xf>
    <xf numFmtId="0" fontId="48" fillId="25" borderId="0" xfId="52" applyFont="1" applyFill="1"/>
    <xf numFmtId="0" fontId="34" fillId="25" borderId="10" xfId="52" applyFont="1" applyFill="1" applyBorder="1" applyAlignment="1">
      <alignment horizontal="center" vertical="center" wrapText="1"/>
    </xf>
    <xf numFmtId="0" fontId="53" fillId="25" borderId="10" xfId="52" applyFont="1" applyFill="1" applyBorder="1" applyAlignment="1">
      <alignment horizontal="center" vertical="center"/>
    </xf>
    <xf numFmtId="0" fontId="53" fillId="25" borderId="0" xfId="52" applyFont="1" applyFill="1"/>
    <xf numFmtId="0" fontId="34" fillId="25" borderId="20" xfId="56" applyFont="1" applyFill="1" applyBorder="1" applyAlignment="1">
      <alignment vertical="center" wrapText="1"/>
    </xf>
    <xf numFmtId="0" fontId="34" fillId="25" borderId="19" xfId="56" applyFont="1" applyFill="1" applyBorder="1" applyAlignment="1">
      <alignment vertical="center" wrapText="1"/>
    </xf>
    <xf numFmtId="49" fontId="6" fillId="0" borderId="10" xfId="56" applyNumberFormat="1" applyFont="1" applyFill="1" applyBorder="1" applyAlignment="1">
      <alignment vertical="center" wrapText="1"/>
    </xf>
    <xf numFmtId="0" fontId="10" fillId="25" borderId="10" xfId="42" applyFont="1" applyFill="1" applyBorder="1" applyAlignment="1">
      <alignment horizontal="left" vertical="center" wrapText="1"/>
    </xf>
    <xf numFmtId="0" fontId="5" fillId="0" borderId="0" xfId="56" applyFont="1" applyAlignment="1">
      <alignment vertical="center" wrapText="1"/>
    </xf>
    <xf numFmtId="0" fontId="58" fillId="0" borderId="0" xfId="56" applyAlignment="1">
      <alignment vertical="center" wrapText="1"/>
    </xf>
    <xf numFmtId="2" fontId="54" fillId="0" borderId="10" xfId="56" applyNumberFormat="1" applyFont="1" applyBorder="1" applyAlignment="1">
      <alignment horizontal="left"/>
    </xf>
    <xf numFmtId="2" fontId="6" fillId="0" borderId="10" xfId="56" applyNumberFormat="1" applyFont="1" applyBorder="1" applyAlignment="1">
      <alignment horizontal="left"/>
    </xf>
    <xf numFmtId="0" fontId="37" fillId="0" borderId="10" xfId="42" applyNumberFormat="1" applyFont="1" applyBorder="1" applyAlignment="1">
      <alignment horizontal="center" vertical="center" wrapText="1"/>
    </xf>
    <xf numFmtId="0" fontId="37" fillId="0" borderId="10" xfId="42" applyFont="1" applyBorder="1" applyAlignment="1">
      <alignment vertical="center" wrapText="1"/>
    </xf>
    <xf numFmtId="0" fontId="10" fillId="0" borderId="10" xfId="42" applyNumberFormat="1" applyFont="1" applyFill="1" applyBorder="1" applyAlignment="1">
      <alignment horizontal="center" vertical="center" wrapText="1"/>
    </xf>
    <xf numFmtId="0" fontId="10" fillId="0" borderId="10" xfId="42" applyFont="1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10" fillId="0" borderId="0" xfId="42" applyFont="1" applyFill="1" applyAlignment="1">
      <alignment vertical="center" wrapText="1"/>
    </xf>
    <xf numFmtId="0" fontId="10" fillId="0" borderId="10" xfId="42" applyFont="1" applyBorder="1" applyAlignment="1">
      <alignment vertical="center" wrapText="1"/>
    </xf>
    <xf numFmtId="0" fontId="10" fillId="0" borderId="0" xfId="42" applyFont="1" applyFill="1" applyBorder="1" applyAlignment="1">
      <alignment vertical="center" wrapText="1"/>
    </xf>
    <xf numFmtId="9" fontId="10" fillId="0" borderId="10" xfId="42" applyNumberFormat="1" applyFont="1" applyFill="1" applyBorder="1" applyAlignment="1">
      <alignment horizontal="center" vertical="center" wrapText="1"/>
    </xf>
    <xf numFmtId="0" fontId="10" fillId="0" borderId="10" xfId="42" applyFont="1" applyBorder="1" applyAlignment="1">
      <alignment horizontal="justify" vertical="center" wrapText="1"/>
    </xf>
    <xf numFmtId="0" fontId="10" fillId="0" borderId="10" xfId="42" applyNumberFormat="1" applyFont="1" applyFill="1" applyBorder="1" applyAlignment="1">
      <alignment horizontal="left" vertical="center" wrapText="1"/>
    </xf>
    <xf numFmtId="0" fontId="10" fillId="0" borderId="10" xfId="42" applyFont="1" applyFill="1" applyBorder="1" applyAlignment="1">
      <alignment horizontal="center" vertical="center" wrapText="1"/>
    </xf>
    <xf numFmtId="0" fontId="6" fillId="0" borderId="0" xfId="56" applyFont="1" applyFill="1" applyBorder="1" applyAlignment="1">
      <alignment vertical="center"/>
    </xf>
    <xf numFmtId="1" fontId="10" fillId="26" borderId="10" xfId="52" applyNumberFormat="1" applyFont="1" applyFill="1" applyBorder="1" applyAlignment="1">
      <alignment horizontal="center" vertical="center" wrapText="1"/>
    </xf>
    <xf numFmtId="49" fontId="10" fillId="26" borderId="10" xfId="52" applyNumberFormat="1" applyFont="1" applyFill="1" applyBorder="1" applyAlignment="1">
      <alignment horizontal="center" vertical="center" wrapText="1"/>
    </xf>
    <xf numFmtId="0" fontId="6" fillId="26" borderId="0" xfId="52" applyFont="1" applyFill="1"/>
    <xf numFmtId="167" fontId="48" fillId="25" borderId="0" xfId="52" applyNumberFormat="1" applyFont="1" applyFill="1"/>
    <xf numFmtId="14" fontId="35" fillId="26" borderId="10" xfId="59" applyNumberFormat="1" applyFont="1" applyFill="1" applyBorder="1" applyAlignment="1">
      <alignment horizontal="center" vertical="center" wrapText="1"/>
    </xf>
    <xf numFmtId="0" fontId="10" fillId="0" borderId="10" xfId="40" applyNumberFormat="1" applyFont="1" applyBorder="1" applyAlignment="1">
      <alignment horizontal="center" vertical="center" wrapText="1"/>
    </xf>
    <xf numFmtId="2" fontId="6" fillId="26" borderId="10" xfId="56" applyNumberFormat="1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top" wrapText="1"/>
    </xf>
    <xf numFmtId="0" fontId="10" fillId="0" borderId="10" xfId="40" applyFont="1" applyBorder="1" applyAlignment="1">
      <alignment horizontal="center"/>
    </xf>
    <xf numFmtId="9" fontId="10" fillId="0" borderId="10" xfId="64" applyFont="1" applyFill="1" applyBorder="1" applyAlignment="1">
      <alignment horizontal="center" vertical="center" wrapText="1"/>
    </xf>
    <xf numFmtId="0" fontId="10" fillId="0" borderId="0" xfId="42" applyFill="1" applyAlignment="1">
      <alignment vertical="center" wrapText="1"/>
    </xf>
    <xf numFmtId="0" fontId="10" fillId="0" borderId="10" xfId="40" applyFont="1" applyBorder="1" applyAlignment="1">
      <alignment horizontal="center" vertical="center" wrapText="1"/>
    </xf>
    <xf numFmtId="49" fontId="10" fillId="0" borderId="10" xfId="40" applyNumberFormat="1" applyFont="1" applyBorder="1" applyAlignment="1">
      <alignment horizontal="center" vertical="center" wrapText="1"/>
    </xf>
    <xf numFmtId="0" fontId="10" fillId="26" borderId="10" xfId="40" applyNumberFormat="1" applyFont="1" applyFill="1" applyBorder="1" applyAlignment="1">
      <alignment horizontal="center" vertical="center" wrapText="1"/>
    </xf>
    <xf numFmtId="0" fontId="10" fillId="26" borderId="10" xfId="40" applyFont="1" applyFill="1" applyBorder="1" applyAlignment="1">
      <alignment horizontal="center" vertical="center" wrapText="1"/>
    </xf>
    <xf numFmtId="0" fontId="10" fillId="0" borderId="0" xfId="40" applyFont="1" applyAlignment="1">
      <alignment horizontal="center" vertical="center" wrapText="1"/>
    </xf>
    <xf numFmtId="0" fontId="58" fillId="0" borderId="10" xfId="56" applyBorder="1" applyAlignment="1">
      <alignment vertical="center" wrapText="1"/>
    </xf>
    <xf numFmtId="0" fontId="48" fillId="25" borderId="0" xfId="52" applyFont="1" applyFill="1" applyAlignment="1">
      <alignment horizontal="center" vertical="center" wrapText="1"/>
    </xf>
    <xf numFmtId="0" fontId="48" fillId="25" borderId="10" xfId="52" applyFont="1" applyFill="1" applyBorder="1" applyAlignment="1">
      <alignment horizontal="center" vertical="center" wrapText="1"/>
    </xf>
    <xf numFmtId="2" fontId="10" fillId="0" borderId="10" xfId="42" applyNumberFormat="1" applyFont="1" applyFill="1" applyBorder="1" applyAlignment="1">
      <alignment horizontal="center" vertical="center" wrapText="1"/>
    </xf>
    <xf numFmtId="1" fontId="10" fillId="0" borderId="10" xfId="42" applyNumberFormat="1" applyFont="1" applyFill="1" applyBorder="1" applyAlignment="1">
      <alignment horizontal="center" vertical="center" wrapText="1"/>
    </xf>
    <xf numFmtId="0" fontId="60" fillId="0" borderId="0" xfId="42" applyFont="1" applyFill="1" applyAlignment="1">
      <alignment vertical="center"/>
    </xf>
    <xf numFmtId="0" fontId="10" fillId="0" borderId="10" xfId="42" applyFont="1" applyFill="1" applyBorder="1" applyAlignment="1">
      <alignment horizontal="center" vertical="center" textRotation="90" wrapText="1"/>
    </xf>
    <xf numFmtId="0" fontId="6" fillId="0" borderId="10" xfId="48" applyFont="1" applyFill="1" applyBorder="1" applyAlignment="1">
      <alignment horizontal="left" vertical="center" wrapText="1"/>
    </xf>
    <xf numFmtId="0" fontId="6" fillId="0" borderId="12" xfId="48" applyFont="1" applyFill="1" applyBorder="1" applyAlignment="1">
      <alignment horizontal="left" vertical="center" wrapText="1"/>
    </xf>
    <xf numFmtId="0" fontId="36" fillId="0" borderId="10" xfId="42" applyFont="1" applyFill="1" applyBorder="1" applyAlignment="1">
      <alignment horizontal="center" vertical="center" wrapText="1"/>
    </xf>
    <xf numFmtId="0" fontId="35" fillId="0" borderId="10" xfId="42" applyFont="1" applyFill="1" applyBorder="1" applyAlignment="1">
      <alignment horizontal="justify" vertical="center" wrapText="1"/>
    </xf>
    <xf numFmtId="0" fontId="36" fillId="0" borderId="10" xfId="42" applyFont="1" applyFill="1" applyBorder="1" applyAlignment="1">
      <alignment horizontal="justify" vertical="center" wrapText="1"/>
    </xf>
    <xf numFmtId="0" fontId="36" fillId="0" borderId="10" xfId="42" applyFont="1" applyFill="1" applyBorder="1" applyAlignment="1">
      <alignment vertical="center" wrapText="1"/>
    </xf>
    <xf numFmtId="2" fontId="35" fillId="0" borderId="10" xfId="42" applyNumberFormat="1" applyFont="1" applyFill="1" applyBorder="1" applyAlignment="1">
      <alignment horizontal="justify" vertical="center" wrapText="1"/>
    </xf>
    <xf numFmtId="1" fontId="35" fillId="0" borderId="10" xfId="42" applyNumberFormat="1" applyFont="1" applyFill="1" applyBorder="1" applyAlignment="1">
      <alignment horizontal="justify" vertical="center" wrapText="1"/>
    </xf>
    <xf numFmtId="9" fontId="35" fillId="0" borderId="10" xfId="64" applyFont="1" applyFill="1" applyBorder="1" applyAlignment="1">
      <alignment horizontal="justify" vertical="center" wrapText="1"/>
    </xf>
    <xf numFmtId="0" fontId="35" fillId="0" borderId="10" xfId="42" applyFont="1" applyFill="1" applyBorder="1" applyAlignment="1">
      <alignment vertical="center" wrapText="1"/>
    </xf>
    <xf numFmtId="0" fontId="36" fillId="0" borderId="10" xfId="42" applyFont="1" applyFill="1" applyBorder="1" applyAlignment="1">
      <alignment horizontal="left" vertical="center" wrapText="1"/>
    </xf>
    <xf numFmtId="0" fontId="10" fillId="0" borderId="0" xfId="42" applyFont="1" applyFill="1" applyAlignment="1">
      <alignment horizontal="left" wrapText="1"/>
    </xf>
    <xf numFmtId="0" fontId="10" fillId="0" borderId="0" xfId="42" applyFont="1" applyFill="1" applyAlignment="1">
      <alignment horizontal="left" vertical="center" wrapText="1"/>
    </xf>
    <xf numFmtId="0" fontId="10" fillId="0" borderId="0" xfId="42" applyFont="1" applyFill="1" applyBorder="1" applyAlignment="1">
      <alignment horizontal="left" wrapText="1"/>
    </xf>
    <xf numFmtId="0" fontId="10" fillId="0" borderId="0" xfId="42" applyFont="1" applyFill="1" applyBorder="1" applyAlignment="1">
      <alignment horizontal="left"/>
    </xf>
    <xf numFmtId="0" fontId="10" fillId="0" borderId="10" xfId="42" applyFont="1" applyFill="1" applyBorder="1" applyAlignment="1">
      <alignment horizontal="center" vertical="center" wrapText="1"/>
    </xf>
    <xf numFmtId="0" fontId="10" fillId="0" borderId="14" xfId="42" applyFont="1" applyFill="1" applyBorder="1" applyAlignment="1">
      <alignment horizontal="center" vertical="center" wrapText="1"/>
    </xf>
    <xf numFmtId="0" fontId="3" fillId="0" borderId="0" xfId="56" applyFont="1" applyFill="1" applyAlignment="1">
      <alignment vertical="center"/>
    </xf>
    <xf numFmtId="0" fontId="10" fillId="0" borderId="0" xfId="60" applyFont="1" applyFill="1" applyAlignment="1"/>
    <xf numFmtId="2" fontId="10" fillId="0" borderId="0" xfId="42" applyNumberFormat="1" applyFont="1" applyFill="1" applyAlignment="1">
      <alignment vertical="center" wrapText="1"/>
    </xf>
    <xf numFmtId="0" fontId="59" fillId="0" borderId="10" xfId="56" applyFont="1" applyFill="1" applyBorder="1" applyAlignment="1">
      <alignment horizontal="left" vertical="center" wrapText="1"/>
    </xf>
    <xf numFmtId="0" fontId="35" fillId="0" borderId="10" xfId="42" applyFont="1" applyFill="1" applyBorder="1" applyAlignment="1">
      <alignment horizontal="justify"/>
    </xf>
    <xf numFmtId="2" fontId="35" fillId="0" borderId="10" xfId="42" applyNumberFormat="1" applyFont="1" applyFill="1" applyBorder="1" applyAlignment="1">
      <alignment horizontal="justify"/>
    </xf>
    <xf numFmtId="49" fontId="6" fillId="0" borderId="11" xfId="56" applyNumberFormat="1" applyFont="1" applyFill="1" applyBorder="1" applyAlignment="1">
      <alignment horizontal="center" vertical="center"/>
    </xf>
    <xf numFmtId="49" fontId="6" fillId="0" borderId="20" xfId="56" applyNumberFormat="1" applyFont="1" applyFill="1" applyBorder="1" applyAlignment="1">
      <alignment horizontal="center" vertical="center"/>
    </xf>
    <xf numFmtId="49" fontId="6" fillId="0" borderId="19" xfId="56" applyNumberFormat="1" applyFont="1" applyFill="1" applyBorder="1" applyAlignment="1">
      <alignment horizontal="center" vertical="center"/>
    </xf>
    <xf numFmtId="0" fontId="37" fillId="0" borderId="0" xfId="0" applyFont="1" applyFill="1" applyAlignment="1">
      <alignment horizontal="center" vertical="center"/>
    </xf>
    <xf numFmtId="0" fontId="6" fillId="0" borderId="0" xfId="56" applyFont="1" applyAlignment="1">
      <alignment horizontal="center" vertical="center"/>
    </xf>
    <xf numFmtId="0" fontId="7" fillId="0" borderId="0" xfId="56" applyFont="1" applyAlignment="1">
      <alignment horizontal="center" vertical="center" wrapText="1"/>
    </xf>
    <xf numFmtId="0" fontId="7" fillId="0" borderId="0" xfId="56" applyFont="1" applyAlignment="1">
      <alignment horizontal="center" vertical="center"/>
    </xf>
    <xf numFmtId="0" fontId="4" fillId="0" borderId="0" xfId="56" applyFont="1" applyAlignment="1">
      <alignment horizontal="center" vertical="center"/>
    </xf>
    <xf numFmtId="0" fontId="44" fillId="0" borderId="0" xfId="56" applyFont="1" applyAlignment="1">
      <alignment horizontal="center" vertical="center"/>
    </xf>
    <xf numFmtId="0" fontId="44" fillId="0" borderId="0" xfId="56" applyFont="1" applyFill="1" applyAlignment="1">
      <alignment horizontal="center" vertical="center" wrapText="1"/>
    </xf>
    <xf numFmtId="0" fontId="44" fillId="0" borderId="0" xfId="56" applyFont="1" applyFill="1" applyAlignment="1">
      <alignment horizontal="center" vertical="center"/>
    </xf>
    <xf numFmtId="0" fontId="34" fillId="0" borderId="10" xfId="56" applyFont="1" applyBorder="1" applyAlignment="1">
      <alignment horizontal="center" vertical="center" wrapText="1"/>
    </xf>
    <xf numFmtId="0" fontId="34" fillId="0" borderId="14" xfId="56" applyFont="1" applyBorder="1" applyAlignment="1">
      <alignment horizontal="center" vertical="center" wrapText="1"/>
    </xf>
    <xf numFmtId="0" fontId="34" fillId="0" borderId="12" xfId="56" applyFont="1" applyBorder="1" applyAlignment="1">
      <alignment horizontal="center" vertical="center" wrapText="1"/>
    </xf>
    <xf numFmtId="0" fontId="4" fillId="0" borderId="10" xfId="56" applyFont="1" applyBorder="1" applyAlignment="1">
      <alignment horizontal="center" vertical="center" wrapText="1"/>
    </xf>
    <xf numFmtId="0" fontId="3" fillId="0" borderId="0" xfId="56" applyFont="1" applyFill="1" applyAlignment="1">
      <alignment horizontal="center" vertical="center"/>
    </xf>
    <xf numFmtId="0" fontId="6" fillId="0" borderId="15" xfId="56" applyFont="1" applyBorder="1" applyAlignment="1">
      <alignment vertical="center"/>
    </xf>
    <xf numFmtId="0" fontId="3" fillId="0" borderId="0" xfId="56" applyFont="1" applyFill="1" applyBorder="1" applyAlignment="1">
      <alignment horizontal="center" vertical="center"/>
    </xf>
    <xf numFmtId="0" fontId="44" fillId="0" borderId="0" xfId="56" applyFont="1" applyAlignment="1">
      <alignment horizontal="center" vertical="center" wrapText="1"/>
    </xf>
    <xf numFmtId="0" fontId="37" fillId="0" borderId="21" xfId="40" applyFont="1" applyFill="1" applyBorder="1" applyAlignment="1">
      <alignment horizontal="center" vertical="center" wrapText="1"/>
    </xf>
    <xf numFmtId="0" fontId="37" fillId="0" borderId="22" xfId="40" applyFont="1" applyFill="1" applyBorder="1" applyAlignment="1">
      <alignment horizontal="center" vertical="center" wrapText="1"/>
    </xf>
    <xf numFmtId="0" fontId="37" fillId="0" borderId="23" xfId="40" applyFont="1" applyFill="1" applyBorder="1" applyAlignment="1">
      <alignment horizontal="center" vertical="center" wrapText="1"/>
    </xf>
    <xf numFmtId="0" fontId="37" fillId="0" borderId="16" xfId="40" applyFont="1" applyFill="1" applyBorder="1" applyAlignment="1">
      <alignment horizontal="center" vertical="center" wrapText="1"/>
    </xf>
    <xf numFmtId="0" fontId="37" fillId="0" borderId="11" xfId="40" applyFont="1" applyBorder="1" applyAlignment="1">
      <alignment horizontal="center" vertical="center" wrapText="1"/>
    </xf>
    <xf numFmtId="0" fontId="37" fillId="0" borderId="19" xfId="40" applyFont="1" applyBorder="1" applyAlignment="1">
      <alignment horizontal="center" vertical="center" wrapText="1"/>
    </xf>
    <xf numFmtId="0" fontId="37" fillId="0" borderId="20" xfId="40" applyFont="1" applyBorder="1" applyAlignment="1">
      <alignment horizontal="center" vertical="center" wrapText="1"/>
    </xf>
    <xf numFmtId="0" fontId="37" fillId="0" borderId="14" xfId="40" applyFont="1" applyBorder="1" applyAlignment="1">
      <alignment horizontal="center" vertical="center"/>
    </xf>
    <xf numFmtId="0" fontId="37" fillId="0" borderId="13" xfId="40" applyFont="1" applyBorder="1" applyAlignment="1">
      <alignment horizontal="center" vertical="center"/>
    </xf>
    <xf numFmtId="0" fontId="37" fillId="0" borderId="12" xfId="40" applyFont="1" applyBorder="1" applyAlignment="1">
      <alignment horizontal="center" vertical="center"/>
    </xf>
    <xf numFmtId="0" fontId="10" fillId="0" borderId="15" xfId="40" applyFont="1" applyBorder="1" applyAlignment="1">
      <alignment horizontal="left" vertical="center"/>
    </xf>
    <xf numFmtId="0" fontId="37" fillId="0" borderId="14" xfId="40" applyFont="1" applyFill="1" applyBorder="1" applyAlignment="1">
      <alignment horizontal="center" vertical="center" wrapText="1"/>
    </xf>
    <xf numFmtId="0" fontId="37" fillId="0" borderId="12" xfId="40" applyFont="1" applyFill="1" applyBorder="1" applyAlignment="1">
      <alignment horizontal="center" vertical="center" wrapText="1"/>
    </xf>
    <xf numFmtId="0" fontId="3" fillId="0" borderId="0" xfId="56" applyFont="1" applyAlignment="1">
      <alignment horizontal="center" vertical="center"/>
    </xf>
    <xf numFmtId="0" fontId="37" fillId="0" borderId="13" xfId="40" applyFont="1" applyFill="1" applyBorder="1" applyAlignment="1">
      <alignment horizontal="center" vertical="center" wrapText="1"/>
    </xf>
    <xf numFmtId="0" fontId="37" fillId="0" borderId="14" xfId="40" applyFont="1" applyBorder="1" applyAlignment="1">
      <alignment horizontal="center" vertical="center" wrapText="1"/>
    </xf>
    <xf numFmtId="0" fontId="37" fillId="0" borderId="12" xfId="40" applyFont="1" applyBorder="1" applyAlignment="1">
      <alignment horizontal="center" vertical="center" wrapText="1"/>
    </xf>
    <xf numFmtId="0" fontId="37" fillId="0" borderId="21" xfId="40" applyFont="1" applyBorder="1" applyAlignment="1">
      <alignment horizontal="center" vertical="center" wrapText="1"/>
    </xf>
    <xf numFmtId="0" fontId="37" fillId="0" borderId="22" xfId="40" applyFont="1" applyBorder="1" applyAlignment="1">
      <alignment horizontal="center" vertical="center" wrapText="1"/>
    </xf>
    <xf numFmtId="0" fontId="37" fillId="0" borderId="23" xfId="40" applyFont="1" applyBorder="1" applyAlignment="1">
      <alignment horizontal="center" vertical="center" wrapText="1"/>
    </xf>
    <xf numFmtId="0" fontId="37" fillId="0" borderId="16" xfId="40" applyFont="1" applyBorder="1" applyAlignment="1">
      <alignment horizontal="center" vertical="center" wrapText="1"/>
    </xf>
    <xf numFmtId="0" fontId="37" fillId="0" borderId="13" xfId="40" applyFont="1" applyBorder="1" applyAlignment="1">
      <alignment horizontal="center" vertical="center" wrapText="1"/>
    </xf>
    <xf numFmtId="0" fontId="55" fillId="0" borderId="0" xfId="56" applyFont="1" applyAlignment="1">
      <alignment horizontal="center" vertical="center" wrapText="1"/>
    </xf>
    <xf numFmtId="0" fontId="24" fillId="0" borderId="11" xfId="0" applyFont="1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48" fillId="0" borderId="0" xfId="53" applyFont="1" applyFill="1" applyAlignment="1">
      <alignment horizontal="center"/>
    </xf>
    <xf numFmtId="0" fontId="48" fillId="0" borderId="0" xfId="53" applyFont="1" applyAlignment="1">
      <alignment horizontal="center"/>
    </xf>
    <xf numFmtId="0" fontId="47" fillId="0" borderId="0" xfId="53" applyFont="1" applyFill="1" applyAlignment="1">
      <alignment horizontal="center"/>
    </xf>
    <xf numFmtId="0" fontId="34" fillId="0" borderId="11" xfId="56" applyFont="1" applyBorder="1" applyAlignment="1">
      <alignment horizontal="center" vertical="center" wrapText="1"/>
    </xf>
    <xf numFmtId="0" fontId="34" fillId="0" borderId="20" xfId="56" applyFont="1" applyBorder="1" applyAlignment="1">
      <alignment horizontal="center" vertical="center" wrapText="1"/>
    </xf>
    <xf numFmtId="0" fontId="34" fillId="0" borderId="19" xfId="56" applyFont="1" applyBorder="1" applyAlignment="1">
      <alignment horizontal="center" vertical="center" wrapText="1"/>
    </xf>
    <xf numFmtId="0" fontId="4" fillId="0" borderId="15" xfId="56" applyFont="1" applyBorder="1" applyAlignment="1">
      <alignment horizontal="center" vertical="center" wrapText="1"/>
    </xf>
    <xf numFmtId="0" fontId="6" fillId="0" borderId="0" xfId="56" applyFont="1" applyFill="1" applyAlignment="1">
      <alignment horizontal="center" vertical="center"/>
    </xf>
    <xf numFmtId="0" fontId="4" fillId="0" borderId="0" xfId="56" applyFont="1" applyFill="1" applyAlignment="1">
      <alignment horizontal="center" vertical="center"/>
    </xf>
    <xf numFmtId="0" fontId="34" fillId="25" borderId="24" xfId="42" applyFont="1" applyFill="1" applyBorder="1" applyAlignment="1">
      <alignment horizontal="center" vertical="center" wrapText="1"/>
    </xf>
    <xf numFmtId="0" fontId="34" fillId="25" borderId="10" xfId="42" applyFont="1" applyFill="1" applyBorder="1" applyAlignment="1">
      <alignment horizontal="center" vertical="center" wrapText="1"/>
    </xf>
    <xf numFmtId="0" fontId="34" fillId="25" borderId="25" xfId="42" applyFont="1" applyFill="1" applyBorder="1" applyAlignment="1">
      <alignment horizontal="center" vertical="center" wrapText="1"/>
    </xf>
    <xf numFmtId="0" fontId="7" fillId="0" borderId="0" xfId="56" applyFont="1" applyFill="1" applyAlignment="1">
      <alignment horizontal="center" vertical="center"/>
    </xf>
    <xf numFmtId="0" fontId="34" fillId="25" borderId="26" xfId="42" applyFont="1" applyFill="1" applyBorder="1" applyAlignment="1">
      <alignment horizontal="center" vertical="center" wrapText="1"/>
    </xf>
    <xf numFmtId="0" fontId="34" fillId="25" borderId="27" xfId="42" applyFont="1" applyFill="1" applyBorder="1" applyAlignment="1">
      <alignment horizontal="center" vertical="center" wrapText="1"/>
    </xf>
    <xf numFmtId="0" fontId="34" fillId="25" borderId="28" xfId="42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wrapText="1"/>
    </xf>
    <xf numFmtId="0" fontId="37" fillId="0" borderId="23" xfId="42" applyFont="1" applyFill="1" applyBorder="1" applyAlignment="1">
      <alignment horizontal="center" vertical="center" wrapText="1"/>
    </xf>
    <xf numFmtId="0" fontId="37" fillId="0" borderId="16" xfId="42" applyFont="1" applyFill="1" applyBorder="1" applyAlignment="1">
      <alignment horizontal="center" vertical="center" wrapText="1"/>
    </xf>
    <xf numFmtId="0" fontId="37" fillId="0" borderId="10" xfId="42" applyFont="1" applyFill="1" applyBorder="1" applyAlignment="1">
      <alignment horizontal="center" vertical="center" wrapText="1"/>
    </xf>
    <xf numFmtId="0" fontId="37" fillId="0" borderId="12" xfId="42" applyFont="1" applyFill="1" applyBorder="1" applyAlignment="1">
      <alignment horizontal="center" vertical="center" wrapText="1"/>
    </xf>
    <xf numFmtId="0" fontId="37" fillId="0" borderId="10" xfId="42" applyNumberFormat="1" applyFont="1" applyFill="1" applyBorder="1" applyAlignment="1">
      <alignment horizontal="center" vertical="center" wrapText="1"/>
    </xf>
    <xf numFmtId="0" fontId="37" fillId="0" borderId="10" xfId="42" applyFont="1" applyFill="1" applyBorder="1" applyAlignment="1">
      <alignment horizontal="center" vertical="center"/>
    </xf>
    <xf numFmtId="0" fontId="37" fillId="0" borderId="0" xfId="42" applyFont="1" applyFill="1" applyAlignment="1">
      <alignment horizontal="center" vertical="top" wrapText="1"/>
    </xf>
    <xf numFmtId="0" fontId="37" fillId="0" borderId="14" xfId="42" applyNumberFormat="1" applyFont="1" applyFill="1" applyBorder="1" applyAlignment="1">
      <alignment horizontal="center" vertical="center" wrapText="1"/>
    </xf>
    <xf numFmtId="0" fontId="37" fillId="0" borderId="13" xfId="42" applyNumberFormat="1" applyFont="1" applyFill="1" applyBorder="1" applyAlignment="1">
      <alignment horizontal="center" vertical="center" wrapText="1"/>
    </xf>
    <xf numFmtId="0" fontId="37" fillId="0" borderId="12" xfId="42" applyNumberFormat="1" applyFont="1" applyFill="1" applyBorder="1" applyAlignment="1">
      <alignment horizontal="center" vertical="center" wrapText="1"/>
    </xf>
    <xf numFmtId="0" fontId="62" fillId="0" borderId="0" xfId="56" applyFont="1" applyFill="1" applyAlignment="1">
      <alignment horizontal="center" vertical="center" wrapText="1"/>
    </xf>
    <xf numFmtId="0" fontId="10" fillId="0" borderId="10" xfId="60" applyFont="1" applyFill="1" applyBorder="1" applyAlignment="1">
      <alignment horizontal="center" vertical="center"/>
    </xf>
    <xf numFmtId="0" fontId="10" fillId="0" borderId="10" xfId="42" applyFont="1" applyFill="1" applyBorder="1" applyAlignment="1">
      <alignment horizontal="center" vertical="center" wrapText="1"/>
    </xf>
    <xf numFmtId="0" fontId="10" fillId="0" borderId="14" xfId="42" applyFont="1" applyFill="1" applyBorder="1" applyAlignment="1">
      <alignment horizontal="center" vertical="center" wrapText="1"/>
    </xf>
    <xf numFmtId="0" fontId="10" fillId="0" borderId="13" xfId="42" applyFont="1" applyFill="1" applyBorder="1" applyAlignment="1">
      <alignment horizontal="center" vertical="center" wrapText="1"/>
    </xf>
    <xf numFmtId="0" fontId="10" fillId="0" borderId="12" xfId="42" applyFont="1" applyFill="1" applyBorder="1" applyAlignment="1">
      <alignment horizontal="center" vertical="center" wrapText="1"/>
    </xf>
    <xf numFmtId="0" fontId="10" fillId="0" borderId="10" xfId="42" applyFont="1" applyFill="1" applyBorder="1" applyAlignment="1">
      <alignment horizontal="center" vertical="center"/>
    </xf>
    <xf numFmtId="0" fontId="10" fillId="0" borderId="0" xfId="42" applyFont="1" applyFill="1" applyAlignment="1">
      <alignment horizontal="center"/>
    </xf>
    <xf numFmtId="0" fontId="10" fillId="0" borderId="0" xfId="0" applyFont="1" applyFill="1" applyAlignment="1">
      <alignment horizontal="center" vertical="center"/>
    </xf>
    <xf numFmtId="0" fontId="61" fillId="0" borderId="0" xfId="56" applyFont="1" applyFill="1" applyAlignment="1">
      <alignment horizontal="center" vertical="center"/>
    </xf>
    <xf numFmtId="0" fontId="10" fillId="0" borderId="0" xfId="42" applyFont="1" applyFill="1" applyAlignment="1">
      <alignment horizontal="left" wrapText="1"/>
    </xf>
    <xf numFmtId="0" fontId="10" fillId="0" borderId="0" xfId="42" applyFont="1" applyFill="1" applyAlignment="1">
      <alignment horizontal="left" vertical="center" wrapText="1"/>
    </xf>
    <xf numFmtId="0" fontId="10" fillId="0" borderId="0" xfId="42" applyFont="1" applyFill="1" applyBorder="1" applyAlignment="1">
      <alignment horizontal="left" wrapText="1"/>
    </xf>
    <xf numFmtId="0" fontId="10" fillId="0" borderId="0" xfId="42" applyFont="1" applyFill="1" applyBorder="1" applyAlignment="1">
      <alignment horizontal="left"/>
    </xf>
    <xf numFmtId="0" fontId="34" fillId="25" borderId="10" xfId="52" applyFont="1" applyFill="1" applyBorder="1" applyAlignment="1">
      <alignment horizontal="center" vertical="center" wrapText="1"/>
    </xf>
    <xf numFmtId="0" fontId="34" fillId="25" borderId="14" xfId="52" applyFont="1" applyFill="1" applyBorder="1" applyAlignment="1">
      <alignment horizontal="center" vertical="center" wrapText="1"/>
    </xf>
    <xf numFmtId="0" fontId="34" fillId="25" borderId="12" xfId="52" applyFont="1" applyFill="1" applyBorder="1" applyAlignment="1">
      <alignment horizontal="center" vertical="center" wrapText="1"/>
    </xf>
    <xf numFmtId="0" fontId="37" fillId="25" borderId="14" xfId="52" applyFont="1" applyFill="1" applyBorder="1" applyAlignment="1" applyProtection="1">
      <alignment horizontal="center" vertical="center" wrapText="1"/>
    </xf>
    <xf numFmtId="0" fontId="37" fillId="25" borderId="12" xfId="52" applyFont="1" applyFill="1" applyBorder="1" applyAlignment="1" applyProtection="1">
      <alignment horizontal="center" vertical="center" wrapText="1"/>
    </xf>
    <xf numFmtId="0" fontId="34" fillId="25" borderId="14" xfId="52" applyFont="1" applyFill="1" applyBorder="1" applyAlignment="1">
      <alignment horizontal="center" vertical="center" textRotation="90" wrapText="1"/>
    </xf>
    <xf numFmtId="0" fontId="34" fillId="25" borderId="12" xfId="52" applyFont="1" applyFill="1" applyBorder="1" applyAlignment="1">
      <alignment horizontal="center" vertical="center" textRotation="90" wrapText="1"/>
    </xf>
    <xf numFmtId="0" fontId="34" fillId="25" borderId="14" xfId="48" applyFont="1" applyFill="1" applyBorder="1" applyAlignment="1">
      <alignment horizontal="center" vertical="center" textRotation="90" wrapText="1"/>
    </xf>
    <xf numFmtId="0" fontId="34" fillId="25" borderId="12" xfId="48" applyFont="1" applyFill="1" applyBorder="1" applyAlignment="1">
      <alignment horizontal="center" vertical="center" textRotation="90" wrapText="1"/>
    </xf>
    <xf numFmtId="0" fontId="37" fillId="25" borderId="10" xfId="52" applyFont="1" applyFill="1" applyBorder="1" applyAlignment="1" applyProtection="1">
      <alignment horizontal="center" vertical="center" textRotation="90" wrapText="1"/>
    </xf>
    <xf numFmtId="0" fontId="34" fillId="25" borderId="13" xfId="52" applyFont="1" applyFill="1" applyBorder="1" applyAlignment="1">
      <alignment horizontal="center" vertical="center" wrapText="1"/>
    </xf>
    <xf numFmtId="0" fontId="34" fillId="25" borderId="14" xfId="52" applyFont="1" applyFill="1" applyBorder="1" applyAlignment="1">
      <alignment horizontal="center" vertical="center"/>
    </xf>
    <xf numFmtId="0" fontId="34" fillId="25" borderId="12" xfId="52" applyFont="1" applyFill="1" applyBorder="1" applyAlignment="1">
      <alignment horizontal="center" vertical="center"/>
    </xf>
    <xf numFmtId="0" fontId="37" fillId="25" borderId="14" xfId="42" applyFont="1" applyFill="1" applyBorder="1" applyAlignment="1">
      <alignment horizontal="center" vertical="center" textRotation="90" wrapText="1"/>
    </xf>
    <xf numFmtId="0" fontId="37" fillId="25" borderId="12" xfId="42" applyFont="1" applyFill="1" applyBorder="1" applyAlignment="1">
      <alignment horizontal="center" vertical="center" textRotation="90" wrapText="1"/>
    </xf>
    <xf numFmtId="0" fontId="48" fillId="25" borderId="0" xfId="52" applyFont="1" applyFill="1" applyAlignment="1">
      <alignment horizontal="center"/>
    </xf>
    <xf numFmtId="0" fontId="47" fillId="25" borderId="15" xfId="52" applyFont="1" applyFill="1" applyBorder="1" applyAlignment="1">
      <alignment horizontal="center"/>
    </xf>
    <xf numFmtId="0" fontId="34" fillId="25" borderId="21" xfId="52" applyFont="1" applyFill="1" applyBorder="1" applyAlignment="1">
      <alignment horizontal="center" vertical="center" wrapText="1"/>
    </xf>
    <xf numFmtId="0" fontId="34" fillId="25" borderId="29" xfId="52" applyFont="1" applyFill="1" applyBorder="1" applyAlignment="1">
      <alignment horizontal="center" vertical="center" wrapText="1"/>
    </xf>
    <xf numFmtId="0" fontId="34" fillId="25" borderId="23" xfId="52" applyFont="1" applyFill="1" applyBorder="1" applyAlignment="1">
      <alignment horizontal="center" vertical="center" wrapText="1"/>
    </xf>
    <xf numFmtId="0" fontId="34" fillId="25" borderId="10" xfId="52" applyFont="1" applyFill="1" applyBorder="1" applyAlignment="1">
      <alignment horizontal="center" vertical="center" textRotation="90" wrapText="1"/>
    </xf>
    <xf numFmtId="0" fontId="34" fillId="25" borderId="11" xfId="52" applyFont="1" applyFill="1" applyBorder="1" applyAlignment="1">
      <alignment horizontal="center" vertical="center" wrapText="1"/>
    </xf>
    <xf numFmtId="0" fontId="34" fillId="25" borderId="20" xfId="52" applyFont="1" applyFill="1" applyBorder="1" applyAlignment="1">
      <alignment horizontal="center" vertical="center" wrapText="1"/>
    </xf>
    <xf numFmtId="0" fontId="34" fillId="25" borderId="19" xfId="52" applyFont="1" applyFill="1" applyBorder="1" applyAlignment="1">
      <alignment horizontal="center" vertical="center" wrapText="1"/>
    </xf>
    <xf numFmtId="0" fontId="37" fillId="25" borderId="0" xfId="0" applyFont="1" applyFill="1" applyAlignment="1">
      <alignment horizontal="center" vertical="center"/>
    </xf>
    <xf numFmtId="0" fontId="4" fillId="25" borderId="0" xfId="56" applyFont="1" applyFill="1" applyAlignment="1">
      <alignment horizontal="center" vertical="center"/>
    </xf>
    <xf numFmtId="0" fontId="44" fillId="25" borderId="0" xfId="56" applyFont="1" applyFill="1" applyAlignment="1">
      <alignment horizontal="center" vertical="center"/>
    </xf>
    <xf numFmtId="0" fontId="6" fillId="25" borderId="0" xfId="56" applyFont="1" applyFill="1" applyAlignment="1">
      <alignment horizontal="center" vertical="center"/>
    </xf>
    <xf numFmtId="0" fontId="3" fillId="25" borderId="0" xfId="56" applyFont="1" applyFill="1" applyBorder="1" applyAlignment="1">
      <alignment horizontal="center" vertical="center"/>
    </xf>
    <xf numFmtId="0" fontId="35" fillId="0" borderId="10" xfId="42" applyFont="1" applyFill="1" applyBorder="1" applyAlignment="1">
      <alignment horizontal="left" vertical="center" wrapText="1"/>
    </xf>
    <xf numFmtId="0" fontId="36" fillId="0" borderId="0" xfId="42" applyFont="1" applyFill="1" applyAlignment="1">
      <alignment horizontal="center" wrapText="1"/>
    </xf>
    <xf numFmtId="0" fontId="36" fillId="0" borderId="0" xfId="42" applyFont="1" applyFill="1" applyAlignment="1">
      <alignment horizontal="center"/>
    </xf>
    <xf numFmtId="0" fontId="42" fillId="0" borderId="0" xfId="42" applyFont="1" applyFill="1" applyAlignment="1">
      <alignment horizontal="center"/>
    </xf>
  </cellXfs>
  <cellStyles count="7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" xfId="40"/>
    <cellStyle name="Обычный 2_Xl0000845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3" xfId="52"/>
    <cellStyle name="Обычный 6 2 3_Паспорт инвестроекта для Оли замечания" xfId="53"/>
    <cellStyle name="Обычный 6 2_Xl0000845" xfId="54"/>
    <cellStyle name="Обычный 6_Xl0000845" xfId="55"/>
    <cellStyle name="Обычный 7" xfId="56"/>
    <cellStyle name="Обычный 7 2" xfId="57"/>
    <cellStyle name="Обычный 8" xfId="58"/>
    <cellStyle name="Обычный_приложение 3.1_1" xfId="59"/>
    <cellStyle name="Обычный_Форматы по компаниям_last" xfId="60"/>
    <cellStyle name="Плохой 2" xfId="61"/>
    <cellStyle name="Пояснение 2" xfId="62"/>
    <cellStyle name="Примечание 2" xfId="63"/>
    <cellStyle name="Процентный" xfId="64" builtinId="5"/>
    <cellStyle name="Процентный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 2" xfId="71"/>
    <cellStyle name="Финансовый 2 2 2 2 2" xfId="72"/>
    <cellStyle name="Финансовый 3" xfId="73"/>
    <cellStyle name="Хороший 2" xfId="74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9/&#1054;&#1090;&#1095;&#1077;&#1090;%203%20&#1082;&#1074;&#1072;&#1088;&#1090;&#1072;&#1083;%202019%20&#1075;&#1086;&#1076;&#1072;/&#1055;&#1072;&#1089;&#1087;&#1086;&#1090;&#1088;&#1072;%20&#1076;&#1083;&#1103;%203%20&#1082;&#1074;/&#1055;&#1086;&#1089;&#1088;&#1077;&#1076;&#1085;&#1080;&#1082;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A1" t="str">
            <v>3 квартал</v>
          </cell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D2">
            <v>1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</row>
        <row r="3">
          <cell r="CX3" t="str">
            <v>освоение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2018г</v>
          </cell>
          <cell r="R4" t="str">
            <v>план 2019</v>
          </cell>
          <cell r="X4" t="str">
            <v>план 2018 1кв</v>
          </cell>
          <cell r="AD4" t="str">
            <v>план 2018 2кв</v>
          </cell>
          <cell r="AJ4" t="str">
            <v>план 2018 3кв</v>
          </cell>
          <cell r="AP4" t="str">
            <v>план 2018 4кв</v>
          </cell>
          <cell r="AV4" t="str">
            <v>план 2018</v>
          </cell>
          <cell r="BB4" t="str">
            <v>план квартал финансирования</v>
          </cell>
          <cell r="BG4" t="str">
            <v>факт 2018</v>
          </cell>
          <cell r="BM4" t="str">
            <v>факт 1кв 2018</v>
          </cell>
          <cell r="BS4" t="str">
            <v>факт 2кв 2018</v>
          </cell>
          <cell r="BY4" t="str">
            <v>факт 3кв 2018</v>
          </cell>
          <cell r="CE4" t="str">
            <v>факт 4кв 2018</v>
          </cell>
          <cell r="CK4" t="str">
            <v>факт квартал 2018</v>
          </cell>
          <cell r="CQ4" t="str">
            <v>факт квартал финансирования</v>
          </cell>
          <cell r="CX4" t="str">
            <v>Всего по инвестпроекту</v>
          </cell>
          <cell r="DE4" t="str">
            <v>Факт 2019</v>
          </cell>
          <cell r="DG4" t="str">
            <v>освоение на01.01.18</v>
          </cell>
          <cell r="DH4" t="str">
            <v>освоение на01.01.19</v>
          </cell>
          <cell r="DI4" t="str">
            <v>Факт 2018</v>
          </cell>
          <cell r="DN4" t="str">
            <v>План 2019</v>
          </cell>
          <cell r="EC4" t="str">
            <v>Факт 2019</v>
          </cell>
          <cell r="EH4" t="str">
            <v>Факт 1 кв 2019</v>
          </cell>
          <cell r="EM4" t="str">
            <v>Факт 2кв 2019</v>
          </cell>
          <cell r="ER4" t="str">
            <v>Факт 3кв 2019</v>
          </cell>
          <cell r="EW4" t="str">
            <v>Факт 4кв 2019</v>
          </cell>
          <cell r="FB4" t="str">
            <v>Факт освоено текущий квартал 2018</v>
          </cell>
          <cell r="FN4" t="str">
            <v>Ввод план</v>
          </cell>
          <cell r="FZ4" t="str">
            <v>Ввод факт2018</v>
          </cell>
          <cell r="GK4" t="str">
            <v>Ввод план2019</v>
          </cell>
          <cell r="GV4" t="str">
            <v>Ввод план2018 1кв</v>
          </cell>
          <cell r="HG4" t="str">
            <v>Ввод план2018 2кв</v>
          </cell>
          <cell r="HR4" t="str">
            <v>Ввод план2018 3кв</v>
          </cell>
          <cell r="IC4" t="str">
            <v>Ввод план2018 4кв</v>
          </cell>
          <cell r="IN4" t="str">
            <v>Ввод план2019 нужный квартал</v>
          </cell>
          <cell r="IY4" t="str">
            <v>Ввод факт2018</v>
          </cell>
          <cell r="JJ4" t="str">
            <v>Ввод 1 кв факт2018</v>
          </cell>
          <cell r="JU4" t="str">
            <v>Ввод 2 кв факт2018</v>
          </cell>
          <cell r="KF4" t="str">
            <v>Ввод 3 кв факт2018</v>
          </cell>
          <cell r="KQ4" t="str">
            <v>Ввод 4 кв факт2018</v>
          </cell>
          <cell r="LB4" t="str">
            <v>Ввод факт текущий квартал 2018</v>
          </cell>
          <cell r="LQ4" t="str">
            <v>Вывод всего план</v>
          </cell>
          <cell r="LX4" t="str">
            <v>Вывод 2018г</v>
          </cell>
          <cell r="MC4" t="str">
            <v>Вывод План 2018</v>
          </cell>
          <cell r="NB4" t="str">
            <v>Вывод текущий квартал</v>
          </cell>
          <cell r="NG4" t="str">
            <v>Вывод Факт 2018</v>
          </cell>
          <cell r="OF4" t="str">
            <v>Вывод текущий квартал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X5" t="str">
            <v>Утв. План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H5" t="str">
            <v>1 квартал</v>
          </cell>
          <cell r="MM5" t="str">
            <v>2 квартал</v>
          </cell>
          <cell r="MR5" t="str">
            <v xml:space="preserve">3 квартал </v>
          </cell>
          <cell r="MW5" t="str">
            <v>4 квартал</v>
          </cell>
          <cell r="NG5" t="str">
            <v>Всего</v>
          </cell>
          <cell r="NL5" t="str">
            <v>1 квартал</v>
          </cell>
          <cell r="NQ5" t="str">
            <v>2 квартал</v>
          </cell>
          <cell r="NV5" t="str">
            <v xml:space="preserve">3 квартал </v>
          </cell>
          <cell r="OA5" t="str">
            <v>4 квартал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P5" t="str">
            <v>Стадия реализации проекта С/П на момент формирования отчета</v>
          </cell>
          <cell r="OR5" t="str">
            <v>Наличие утв. ПСД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</row>
        <row r="7"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</row>
        <row r="8">
          <cell r="A8" t="str">
            <v>Г</v>
          </cell>
          <cell r="B8" t="str">
            <v>1</v>
          </cell>
          <cell r="C8" t="str">
            <v>Чеченская Республика</v>
          </cell>
          <cell r="D8" t="str">
            <v>Г</v>
          </cell>
          <cell r="E8">
            <v>2031.6875938646697</v>
          </cell>
          <cell r="H8">
            <v>1308.3391404359995</v>
          </cell>
          <cell r="J8">
            <v>2157.1722855386706</v>
          </cell>
          <cell r="K8">
            <v>1304.8822426666704</v>
          </cell>
          <cell r="L8">
            <v>852.29004287199996</v>
          </cell>
          <cell r="M8">
            <v>0</v>
          </cell>
          <cell r="N8">
            <v>0</v>
          </cell>
          <cell r="O8">
            <v>75.508838269152477</v>
          </cell>
          <cell r="P8">
            <v>178.17639041999999</v>
          </cell>
          <cell r="Q8">
            <v>598.60481432284746</v>
          </cell>
          <cell r="R8">
            <v>325.15173776464246</v>
          </cell>
          <cell r="S8">
            <v>0</v>
          </cell>
          <cell r="T8">
            <v>0</v>
          </cell>
          <cell r="U8">
            <v>69.69855385387774</v>
          </cell>
          <cell r="V8">
            <v>176.7178706904796</v>
          </cell>
          <cell r="W8">
            <v>78.73531322028515</v>
          </cell>
          <cell r="X8">
            <v>168.37186732239959</v>
          </cell>
          <cell r="Y8">
            <v>0</v>
          </cell>
          <cell r="Z8">
            <v>0</v>
          </cell>
          <cell r="AA8">
            <v>0</v>
          </cell>
          <cell r="AB8">
            <v>168.37186732239959</v>
          </cell>
          <cell r="AC8">
            <v>0</v>
          </cell>
          <cell r="AD8">
            <v>66.661946093223165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66.661946093223165</v>
          </cell>
          <cell r="AJ8">
            <v>46.294457012153003</v>
          </cell>
          <cell r="AK8">
            <v>0</v>
          </cell>
          <cell r="AL8">
            <v>0</v>
          </cell>
          <cell r="AM8">
            <v>39.232590688265262</v>
          </cell>
          <cell r="AN8">
            <v>0</v>
          </cell>
          <cell r="AO8">
            <v>7.0618663238877417</v>
          </cell>
          <cell r="AP8">
            <v>43.823467336866713</v>
          </cell>
          <cell r="AQ8">
            <v>0</v>
          </cell>
          <cell r="AR8">
            <v>0</v>
          </cell>
          <cell r="AS8">
            <v>30.465963165612468</v>
          </cell>
          <cell r="AT8">
            <v>8.3460033680800016</v>
          </cell>
          <cell r="AU8">
            <v>5.0115008031742425</v>
          </cell>
          <cell r="AV8">
            <v>46.294457012153003</v>
          </cell>
          <cell r="AW8">
            <v>0</v>
          </cell>
          <cell r="AX8">
            <v>0</v>
          </cell>
          <cell r="AY8">
            <v>39.232590688265262</v>
          </cell>
          <cell r="AZ8">
            <v>0</v>
          </cell>
          <cell r="BA8">
            <v>7.0618663238877417</v>
          </cell>
          <cell r="BB8">
            <v>1</v>
          </cell>
          <cell r="BC8">
            <v>2</v>
          </cell>
          <cell r="BD8">
            <v>3</v>
          </cell>
          <cell r="BE8">
            <v>4</v>
          </cell>
          <cell r="BF8" t="str">
            <v>1 2 3 4</v>
          </cell>
          <cell r="BG8">
            <v>581.53378923000002</v>
          </cell>
          <cell r="BH8">
            <v>0</v>
          </cell>
          <cell r="BI8">
            <v>0</v>
          </cell>
          <cell r="BJ8">
            <v>101.84024169333334</v>
          </cell>
          <cell r="BK8">
            <v>172.42196239</v>
          </cell>
          <cell r="BL8">
            <v>307.27158514666661</v>
          </cell>
          <cell r="BM8">
            <v>224.92083918999998</v>
          </cell>
          <cell r="BN8">
            <v>0</v>
          </cell>
          <cell r="BO8">
            <v>0</v>
          </cell>
          <cell r="BP8">
            <v>1.58</v>
          </cell>
          <cell r="BQ8">
            <v>144.47558666999998</v>
          </cell>
          <cell r="BR8">
            <v>78.865252519999999</v>
          </cell>
          <cell r="BS8">
            <v>356.61295003999999</v>
          </cell>
          <cell r="BT8">
            <v>0</v>
          </cell>
          <cell r="BU8">
            <v>0</v>
          </cell>
          <cell r="BV8">
            <v>100.26024169333334</v>
          </cell>
          <cell r="BW8">
            <v>27.946375719999999</v>
          </cell>
          <cell r="BX8">
            <v>228.40633262666668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  <cell r="CG8">
            <v>0</v>
          </cell>
          <cell r="CH8">
            <v>0</v>
          </cell>
          <cell r="CI8">
            <v>0</v>
          </cell>
          <cell r="CJ8">
            <v>0</v>
          </cell>
          <cell r="CK8">
            <v>0</v>
          </cell>
          <cell r="CL8">
            <v>0</v>
          </cell>
          <cell r="CM8">
            <v>0</v>
          </cell>
          <cell r="CN8">
            <v>0</v>
          </cell>
          <cell r="CO8">
            <v>0</v>
          </cell>
          <cell r="CP8">
            <v>0</v>
          </cell>
          <cell r="CQ8">
            <v>1</v>
          </cell>
          <cell r="CR8">
            <v>2</v>
          </cell>
          <cell r="CS8" t="str">
            <v/>
          </cell>
          <cell r="CT8" t="str">
            <v/>
          </cell>
          <cell r="CU8" t="str">
            <v>1 2</v>
          </cell>
          <cell r="CX8">
            <v>3812.2178934788185</v>
          </cell>
          <cell r="CY8">
            <v>572.7289210797162</v>
          </cell>
          <cell r="CZ8">
            <v>1552.4358180467182</v>
          </cell>
          <cell r="DA8">
            <v>1396.6332410204841</v>
          </cell>
          <cell r="DB8">
            <v>351.73938608438334</v>
          </cell>
          <cell r="DE8">
            <v>1635.9637346099998</v>
          </cell>
          <cell r="DG8">
            <v>1562.1971539482565</v>
          </cell>
          <cell r="DH8">
            <v>955.62099039825671</v>
          </cell>
          <cell r="DI8">
            <v>606.57616354999993</v>
          </cell>
          <cell r="DJ8">
            <v>38.906113530000006</v>
          </cell>
          <cell r="DK8">
            <v>197.33895278</v>
          </cell>
          <cell r="DL8">
            <v>344.75768944999993</v>
          </cell>
          <cell r="DM8">
            <v>25.573407790000001</v>
          </cell>
          <cell r="DN8">
            <v>277.00832313952753</v>
          </cell>
          <cell r="DS8">
            <v>142.68802315457594</v>
          </cell>
          <cell r="DT8">
            <v>56.493174655273869</v>
          </cell>
          <cell r="DU8">
            <v>49.232590688265262</v>
          </cell>
          <cell r="DV8">
            <v>28.594534641412469</v>
          </cell>
          <cell r="DW8">
            <v>49.232590688265262</v>
          </cell>
          <cell r="DX8">
            <v>1</v>
          </cell>
          <cell r="DY8">
            <v>2</v>
          </cell>
          <cell r="DZ8" t="str">
            <v/>
          </cell>
          <cell r="EA8" t="str">
            <v/>
          </cell>
          <cell r="EB8" t="str">
            <v>1 2</v>
          </cell>
          <cell r="EC8">
            <v>870.93788626000003</v>
          </cell>
          <cell r="ED8">
            <v>346.03663713000003</v>
          </cell>
          <cell r="EE8">
            <v>488.22764986999994</v>
          </cell>
          <cell r="EF8">
            <v>24.389055679999998</v>
          </cell>
          <cell r="EG8">
            <v>12.284543580000001</v>
          </cell>
          <cell r="EH8">
            <v>323.89559782000003</v>
          </cell>
          <cell r="EI8">
            <v>224.59279934</v>
          </cell>
          <cell r="EJ8">
            <v>95.952902250000008</v>
          </cell>
          <cell r="EK8">
            <v>0</v>
          </cell>
          <cell r="EL8">
            <v>3.3498962299999997</v>
          </cell>
          <cell r="EM8">
            <v>547.04228843999999</v>
          </cell>
          <cell r="EN8">
            <v>121.44383779</v>
          </cell>
          <cell r="EO8">
            <v>392.27474761999997</v>
          </cell>
          <cell r="EP8">
            <v>24.389055679999998</v>
          </cell>
          <cell r="EQ8">
            <v>8.9346473500000005</v>
          </cell>
          <cell r="ER8">
            <v>0</v>
          </cell>
          <cell r="ES8">
            <v>0</v>
          </cell>
          <cell r="ET8">
            <v>0</v>
          </cell>
          <cell r="EU8">
            <v>0</v>
          </cell>
          <cell r="EV8">
            <v>0</v>
          </cell>
          <cell r="EW8">
            <v>0</v>
          </cell>
          <cell r="EX8">
            <v>0</v>
          </cell>
          <cell r="EY8">
            <v>0</v>
          </cell>
          <cell r="EZ8">
            <v>0</v>
          </cell>
          <cell r="FA8">
            <v>0</v>
          </cell>
          <cell r="FB8">
            <v>0</v>
          </cell>
          <cell r="FC8">
            <v>0</v>
          </cell>
          <cell r="FD8">
            <v>0</v>
          </cell>
          <cell r="FE8">
            <v>0</v>
          </cell>
          <cell r="FF8">
            <v>0</v>
          </cell>
          <cell r="FG8">
            <v>1</v>
          </cell>
          <cell r="FH8">
            <v>2</v>
          </cell>
          <cell r="FI8">
            <v>3</v>
          </cell>
          <cell r="FJ8">
            <v>4</v>
          </cell>
          <cell r="FK8" t="str">
            <v>1 2 3 4</v>
          </cell>
          <cell r="FN8">
            <v>3102.5564480438834</v>
          </cell>
          <cell r="FO8">
            <v>0</v>
          </cell>
          <cell r="FP8">
            <v>175.58</v>
          </cell>
          <cell r="FQ8">
            <v>0</v>
          </cell>
          <cell r="FR8">
            <v>697.62100000000009</v>
          </cell>
          <cell r="FS8">
            <v>695.62100000000009</v>
          </cell>
          <cell r="FT8">
            <v>2</v>
          </cell>
          <cell r="FU8">
            <v>0</v>
          </cell>
          <cell r="FV8">
            <v>162</v>
          </cell>
          <cell r="FW8">
            <v>0</v>
          </cell>
          <cell r="FX8">
            <v>162</v>
          </cell>
          <cell r="FZ8">
            <v>604.26295830000004</v>
          </cell>
          <cell r="GA8">
            <v>0</v>
          </cell>
          <cell r="GB8">
            <v>10.842000000000002</v>
          </cell>
          <cell r="GC8">
            <v>0</v>
          </cell>
          <cell r="GD8">
            <v>18.175000000000001</v>
          </cell>
          <cell r="GE8">
            <v>18.175000000000001</v>
          </cell>
          <cell r="GF8">
            <v>0</v>
          </cell>
          <cell r="GG8">
            <v>0</v>
          </cell>
          <cell r="GH8">
            <v>112</v>
          </cell>
          <cell r="GI8">
            <v>0</v>
          </cell>
          <cell r="GJ8">
            <v>112</v>
          </cell>
          <cell r="GK8">
            <v>514.82344348999948</v>
          </cell>
          <cell r="GL8">
            <v>0</v>
          </cell>
          <cell r="GM8">
            <v>0</v>
          </cell>
          <cell r="GN8">
            <v>0</v>
          </cell>
          <cell r="GO8">
            <v>59.307000000000002</v>
          </cell>
          <cell r="GP8">
            <v>59.307000000000002</v>
          </cell>
          <cell r="GQ8">
            <v>0</v>
          </cell>
          <cell r="GR8">
            <v>0</v>
          </cell>
          <cell r="GS8">
            <v>1</v>
          </cell>
          <cell r="GT8">
            <v>0</v>
          </cell>
          <cell r="GU8">
            <v>1</v>
          </cell>
          <cell r="GV8">
            <v>475.62674384858701</v>
          </cell>
          <cell r="GW8">
            <v>0</v>
          </cell>
          <cell r="GX8">
            <v>0</v>
          </cell>
          <cell r="GY8">
            <v>0</v>
          </cell>
          <cell r="GZ8">
            <v>53</v>
          </cell>
          <cell r="HA8">
            <v>53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0</v>
          </cell>
          <cell r="HS8">
            <v>0</v>
          </cell>
          <cell r="HT8">
            <v>0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0</v>
          </cell>
          <cell r="IA8">
            <v>0</v>
          </cell>
          <cell r="IB8">
            <v>0</v>
          </cell>
          <cell r="IC8">
            <v>39.196699641412465</v>
          </cell>
          <cell r="ID8">
            <v>0</v>
          </cell>
          <cell r="IE8">
            <v>0</v>
          </cell>
          <cell r="IF8">
            <v>0</v>
          </cell>
          <cell r="IG8">
            <v>0</v>
          </cell>
          <cell r="IH8">
            <v>6.3069999999999995</v>
          </cell>
          <cell r="II8">
            <v>0</v>
          </cell>
          <cell r="IJ8">
            <v>0</v>
          </cell>
          <cell r="IK8">
            <v>0</v>
          </cell>
          <cell r="IL8">
            <v>0</v>
          </cell>
          <cell r="IM8">
            <v>0</v>
          </cell>
          <cell r="IN8">
            <v>0</v>
          </cell>
          <cell r="IO8">
            <v>0</v>
          </cell>
          <cell r="IP8">
            <v>0</v>
          </cell>
          <cell r="IQ8">
            <v>0</v>
          </cell>
          <cell r="IR8">
            <v>0</v>
          </cell>
          <cell r="IS8">
            <v>0</v>
          </cell>
          <cell r="IT8">
            <v>0</v>
          </cell>
          <cell r="IU8">
            <v>0</v>
          </cell>
          <cell r="IV8">
            <v>0</v>
          </cell>
          <cell r="IW8">
            <v>0</v>
          </cell>
          <cell r="IX8">
            <v>0</v>
          </cell>
          <cell r="IY8">
            <v>104.98333589000001</v>
          </cell>
          <cell r="IZ8">
            <v>0</v>
          </cell>
          <cell r="JA8">
            <v>0</v>
          </cell>
          <cell r="JB8">
            <v>0</v>
          </cell>
          <cell r="JC8">
            <v>4.1915000000000004</v>
          </cell>
          <cell r="JD8">
            <v>4.1915000000000004</v>
          </cell>
          <cell r="JE8">
            <v>0</v>
          </cell>
          <cell r="JF8">
            <v>0</v>
          </cell>
          <cell r="JG8">
            <v>3</v>
          </cell>
          <cell r="JH8">
            <v>0</v>
          </cell>
          <cell r="JI8">
            <v>3</v>
          </cell>
          <cell r="JJ8">
            <v>2.0477729099999999</v>
          </cell>
          <cell r="JK8">
            <v>0</v>
          </cell>
          <cell r="JL8">
            <v>0</v>
          </cell>
          <cell r="JM8">
            <v>0</v>
          </cell>
          <cell r="JN8">
            <v>0.73250000000000004</v>
          </cell>
          <cell r="JO8">
            <v>0.73250000000000004</v>
          </cell>
          <cell r="JP8">
            <v>0</v>
          </cell>
          <cell r="JQ8">
            <v>0</v>
          </cell>
          <cell r="JR8">
            <v>0</v>
          </cell>
          <cell r="JS8">
            <v>0</v>
          </cell>
          <cell r="JT8">
            <v>0</v>
          </cell>
          <cell r="JU8">
            <v>102.93556298</v>
          </cell>
          <cell r="JV8">
            <v>0</v>
          </cell>
          <cell r="JW8">
            <v>0</v>
          </cell>
          <cell r="JX8">
            <v>0</v>
          </cell>
          <cell r="JY8">
            <v>3.4590000000000001</v>
          </cell>
          <cell r="JZ8">
            <v>3.4590000000000001</v>
          </cell>
          <cell r="KA8">
            <v>0</v>
          </cell>
          <cell r="KB8">
            <v>0</v>
          </cell>
          <cell r="KC8">
            <v>3</v>
          </cell>
          <cell r="KD8">
            <v>0</v>
          </cell>
          <cell r="KE8">
            <v>3</v>
          </cell>
          <cell r="KF8">
            <v>0</v>
          </cell>
          <cell r="KG8">
            <v>0</v>
          </cell>
          <cell r="KH8">
            <v>0</v>
          </cell>
          <cell r="KI8">
            <v>0</v>
          </cell>
          <cell r="KJ8">
            <v>0</v>
          </cell>
          <cell r="KK8">
            <v>0</v>
          </cell>
          <cell r="KL8">
            <v>0</v>
          </cell>
          <cell r="KM8">
            <v>0</v>
          </cell>
          <cell r="KN8">
            <v>0</v>
          </cell>
          <cell r="KO8">
            <v>0</v>
          </cell>
          <cell r="KP8">
            <v>0</v>
          </cell>
          <cell r="KQ8">
            <v>0</v>
          </cell>
          <cell r="KR8">
            <v>0</v>
          </cell>
          <cell r="KS8">
            <v>0</v>
          </cell>
          <cell r="KT8">
            <v>0</v>
          </cell>
          <cell r="KU8">
            <v>0</v>
          </cell>
          <cell r="KV8">
            <v>0</v>
          </cell>
          <cell r="KW8">
            <v>0</v>
          </cell>
          <cell r="KX8">
            <v>0</v>
          </cell>
          <cell r="KY8">
            <v>0</v>
          </cell>
          <cell r="KZ8">
            <v>0</v>
          </cell>
          <cell r="LA8">
            <v>0</v>
          </cell>
          <cell r="LB8">
            <v>0</v>
          </cell>
          <cell r="LC8">
            <v>0</v>
          </cell>
          <cell r="LD8">
            <v>0</v>
          </cell>
          <cell r="LE8">
            <v>0</v>
          </cell>
          <cell r="LF8">
            <v>0</v>
          </cell>
          <cell r="LG8">
            <v>0</v>
          </cell>
          <cell r="LH8">
            <v>0</v>
          </cell>
          <cell r="LI8">
            <v>0</v>
          </cell>
          <cell r="LJ8">
            <v>0</v>
          </cell>
          <cell r="LK8">
            <v>0</v>
          </cell>
          <cell r="LL8">
            <v>0</v>
          </cell>
          <cell r="LQ8">
            <v>0</v>
          </cell>
          <cell r="LR8">
            <v>0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0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0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0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>
            <v>0</v>
          </cell>
          <cell r="OM8">
            <v>0</v>
          </cell>
          <cell r="ON8">
            <v>0</v>
          </cell>
          <cell r="OO8">
            <v>0</v>
          </cell>
          <cell r="OP8">
            <v>0</v>
          </cell>
          <cell r="OR8">
            <v>0</v>
          </cell>
          <cell r="OT8">
            <v>2031.6875938646697</v>
          </cell>
        </row>
        <row r="9">
          <cell r="A9" t="str">
            <v>Г</v>
          </cell>
          <cell r="B9" t="str">
            <v>1.1</v>
          </cell>
          <cell r="C9" t="str">
            <v>Технологическое присоединение, всего, в том числе:</v>
          </cell>
          <cell r="D9" t="str">
            <v>Г</v>
          </cell>
          <cell r="E9">
            <v>1100.3291342882467</v>
          </cell>
          <cell r="H9">
            <v>627.00648662199933</v>
          </cell>
          <cell r="J9">
            <v>1549.0511503782473</v>
          </cell>
          <cell r="K9">
            <v>696.7611075062473</v>
          </cell>
          <cell r="L9">
            <v>852.29004287199996</v>
          </cell>
          <cell r="M9">
            <v>0</v>
          </cell>
          <cell r="N9">
            <v>0</v>
          </cell>
          <cell r="O9">
            <v>75.508838269152477</v>
          </cell>
          <cell r="P9">
            <v>178.17639041999999</v>
          </cell>
          <cell r="Q9">
            <v>598.60481432284746</v>
          </cell>
          <cell r="R9">
            <v>246.6897916714193</v>
          </cell>
          <cell r="S9">
            <v>0</v>
          </cell>
          <cell r="T9">
            <v>0</v>
          </cell>
          <cell r="U9">
            <v>59.698553853877733</v>
          </cell>
          <cell r="V9">
            <v>176.7178706904796</v>
          </cell>
          <cell r="W9">
            <v>10.273367127061984</v>
          </cell>
          <cell r="X9">
            <v>168.37186732239959</v>
          </cell>
          <cell r="Y9">
            <v>0</v>
          </cell>
          <cell r="Z9">
            <v>0</v>
          </cell>
          <cell r="AA9">
            <v>0</v>
          </cell>
          <cell r="AB9">
            <v>168.37186732239959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46.294457012153003</v>
          </cell>
          <cell r="AK9">
            <v>0</v>
          </cell>
          <cell r="AL9">
            <v>0</v>
          </cell>
          <cell r="AM9">
            <v>39.232590688265262</v>
          </cell>
          <cell r="AN9">
            <v>0</v>
          </cell>
          <cell r="AO9">
            <v>7.0618663238877417</v>
          </cell>
          <cell r="AP9">
            <v>32.023467336866716</v>
          </cell>
          <cell r="AQ9">
            <v>0</v>
          </cell>
          <cell r="AR9">
            <v>0</v>
          </cell>
          <cell r="AS9">
            <v>20.465963165612468</v>
          </cell>
          <cell r="AT9">
            <v>8.3460033680800016</v>
          </cell>
          <cell r="AU9">
            <v>3.2115008031742427</v>
          </cell>
          <cell r="AV9">
            <v>46.294457012153003</v>
          </cell>
          <cell r="AW9">
            <v>0</v>
          </cell>
          <cell r="AX9">
            <v>0</v>
          </cell>
          <cell r="AY9">
            <v>39.232590688265262</v>
          </cell>
          <cell r="AZ9">
            <v>0</v>
          </cell>
          <cell r="BA9">
            <v>7.0618663238877417</v>
          </cell>
          <cell r="BB9">
            <v>1</v>
          </cell>
          <cell r="BC9" t="str">
            <v/>
          </cell>
          <cell r="BD9">
            <v>3</v>
          </cell>
          <cell r="BE9">
            <v>4</v>
          </cell>
          <cell r="BF9" t="str">
            <v>1 3 4</v>
          </cell>
          <cell r="BG9">
            <v>223.43845984000001</v>
          </cell>
          <cell r="BH9">
            <v>0</v>
          </cell>
          <cell r="BI9">
            <v>0</v>
          </cell>
          <cell r="BJ9">
            <v>0</v>
          </cell>
          <cell r="BK9">
            <v>172.42196239</v>
          </cell>
          <cell r="BL9">
            <v>51.016497449999996</v>
          </cell>
          <cell r="BM9">
            <v>192.89523161999998</v>
          </cell>
          <cell r="BN9">
            <v>0</v>
          </cell>
          <cell r="BO9">
            <v>0</v>
          </cell>
          <cell r="BP9">
            <v>0</v>
          </cell>
          <cell r="BQ9">
            <v>144.47558666999998</v>
          </cell>
          <cell r="BR9">
            <v>48.419644949999999</v>
          </cell>
          <cell r="BS9">
            <v>30.54322822</v>
          </cell>
          <cell r="BT9">
            <v>0</v>
          </cell>
          <cell r="BU9">
            <v>0</v>
          </cell>
          <cell r="BV9">
            <v>0</v>
          </cell>
          <cell r="BW9">
            <v>27.946375719999999</v>
          </cell>
          <cell r="BX9">
            <v>2.5968525000000002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1</v>
          </cell>
          <cell r="CR9">
            <v>2</v>
          </cell>
          <cell r="CS9" t="str">
            <v/>
          </cell>
          <cell r="CT9" t="str">
            <v/>
          </cell>
          <cell r="CU9" t="str">
            <v>1 2</v>
          </cell>
          <cell r="CX9">
            <v>3812.2178934788185</v>
          </cell>
          <cell r="CY9">
            <v>572.7289210797162</v>
          </cell>
          <cell r="CZ9">
            <v>1552.4358180467182</v>
          </cell>
          <cell r="DA9">
            <v>1396.6332410204841</v>
          </cell>
          <cell r="DB9">
            <v>351.73938608438334</v>
          </cell>
          <cell r="DE9">
            <v>944.35932034999996</v>
          </cell>
          <cell r="DG9">
            <v>1107.8324943481553</v>
          </cell>
          <cell r="DH9">
            <v>501.2563307981552</v>
          </cell>
          <cell r="DI9">
            <v>606.57616354999993</v>
          </cell>
          <cell r="DJ9">
            <v>38.906113530000006</v>
          </cell>
          <cell r="DK9">
            <v>197.33895278</v>
          </cell>
          <cell r="DL9">
            <v>344.75768944999993</v>
          </cell>
          <cell r="DM9">
            <v>25.573407790000001</v>
          </cell>
          <cell r="DN9">
            <v>277.00832313952753</v>
          </cell>
          <cell r="DS9">
            <v>142.68802315457594</v>
          </cell>
          <cell r="DT9">
            <v>56.493174655273869</v>
          </cell>
          <cell r="DU9">
            <v>49.232590688265262</v>
          </cell>
          <cell r="DV9">
            <v>28.594534641412469</v>
          </cell>
          <cell r="DW9">
            <v>49.232590688265262</v>
          </cell>
          <cell r="DX9">
            <v>1</v>
          </cell>
          <cell r="DY9">
            <v>2</v>
          </cell>
          <cell r="DZ9" t="str">
            <v/>
          </cell>
          <cell r="EA9" t="str">
            <v/>
          </cell>
          <cell r="EB9" t="str">
            <v>1 2</v>
          </cell>
          <cell r="EC9">
            <v>870.93788626000003</v>
          </cell>
          <cell r="ED9">
            <v>346.03663713000003</v>
          </cell>
          <cell r="EE9">
            <v>488.22764986999994</v>
          </cell>
          <cell r="EF9">
            <v>24.389055679999998</v>
          </cell>
          <cell r="EG9">
            <v>12.284543580000001</v>
          </cell>
          <cell r="EH9">
            <v>323.89559782000003</v>
          </cell>
          <cell r="EI9">
            <v>224.59279934</v>
          </cell>
          <cell r="EJ9">
            <v>95.952902250000008</v>
          </cell>
          <cell r="EK9">
            <v>0</v>
          </cell>
          <cell r="EL9">
            <v>3.3498962299999997</v>
          </cell>
          <cell r="EM9">
            <v>547.04228843999999</v>
          </cell>
          <cell r="EN9">
            <v>121.44383779</v>
          </cell>
          <cell r="EO9">
            <v>392.27474761999997</v>
          </cell>
          <cell r="EP9">
            <v>24.389055679999998</v>
          </cell>
          <cell r="EQ9">
            <v>8.9346473500000005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 t="str">
            <v/>
          </cell>
          <cell r="FH9">
            <v>2</v>
          </cell>
          <cell r="FI9">
            <v>3</v>
          </cell>
          <cell r="FJ9">
            <v>4</v>
          </cell>
          <cell r="FK9" t="str">
            <v>2 3 4</v>
          </cell>
          <cell r="FN9">
            <v>3102.5564480438834</v>
          </cell>
          <cell r="FO9">
            <v>0</v>
          </cell>
          <cell r="FP9">
            <v>175.58</v>
          </cell>
          <cell r="FQ9">
            <v>0</v>
          </cell>
          <cell r="FR9">
            <v>697.62100000000009</v>
          </cell>
          <cell r="FS9">
            <v>695.62100000000009</v>
          </cell>
          <cell r="FT9">
            <v>2</v>
          </cell>
          <cell r="FU9">
            <v>0</v>
          </cell>
          <cell r="FV9">
            <v>162</v>
          </cell>
          <cell r="FW9">
            <v>0</v>
          </cell>
          <cell r="FX9">
            <v>162</v>
          </cell>
          <cell r="FZ9">
            <v>604.26295830000004</v>
          </cell>
          <cell r="GA9">
            <v>0</v>
          </cell>
          <cell r="GB9">
            <v>10.842000000000002</v>
          </cell>
          <cell r="GC9">
            <v>0</v>
          </cell>
          <cell r="GD9">
            <v>18.175000000000001</v>
          </cell>
          <cell r="GE9">
            <v>18.175000000000001</v>
          </cell>
          <cell r="GF9">
            <v>0</v>
          </cell>
          <cell r="GG9">
            <v>0</v>
          </cell>
          <cell r="GH9">
            <v>112</v>
          </cell>
          <cell r="GI9">
            <v>0</v>
          </cell>
          <cell r="GJ9">
            <v>112</v>
          </cell>
          <cell r="GK9">
            <v>514.82344348999948</v>
          </cell>
          <cell r="GL9">
            <v>0</v>
          </cell>
          <cell r="GM9">
            <v>0</v>
          </cell>
          <cell r="GN9">
            <v>0</v>
          </cell>
          <cell r="GO9">
            <v>59.307000000000002</v>
          </cell>
          <cell r="GP9">
            <v>59.307000000000002</v>
          </cell>
          <cell r="GQ9">
            <v>0</v>
          </cell>
          <cell r="GR9">
            <v>0</v>
          </cell>
          <cell r="GS9">
            <v>1</v>
          </cell>
          <cell r="GT9">
            <v>0</v>
          </cell>
          <cell r="GU9">
            <v>1</v>
          </cell>
          <cell r="GV9">
            <v>475.62674384858701</v>
          </cell>
          <cell r="GW9">
            <v>0</v>
          </cell>
          <cell r="GX9">
            <v>0</v>
          </cell>
          <cell r="GY9">
            <v>0</v>
          </cell>
          <cell r="GZ9">
            <v>53</v>
          </cell>
          <cell r="HA9">
            <v>53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0</v>
          </cell>
          <cell r="HS9">
            <v>0</v>
          </cell>
          <cell r="HT9">
            <v>0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0</v>
          </cell>
          <cell r="IA9">
            <v>0</v>
          </cell>
          <cell r="IB9">
            <v>0</v>
          </cell>
          <cell r="IC9">
            <v>39.196699641412465</v>
          </cell>
          <cell r="ID9">
            <v>0</v>
          </cell>
          <cell r="IE9">
            <v>0</v>
          </cell>
          <cell r="IF9">
            <v>0</v>
          </cell>
          <cell r="IG9">
            <v>0</v>
          </cell>
          <cell r="IH9">
            <v>6.3069999999999995</v>
          </cell>
          <cell r="II9">
            <v>0</v>
          </cell>
          <cell r="IJ9">
            <v>0</v>
          </cell>
          <cell r="IK9">
            <v>0</v>
          </cell>
          <cell r="IL9">
            <v>0</v>
          </cell>
          <cell r="IM9">
            <v>0</v>
          </cell>
          <cell r="IN9">
            <v>0</v>
          </cell>
          <cell r="IO9">
            <v>0</v>
          </cell>
          <cell r="IP9">
            <v>0</v>
          </cell>
          <cell r="IQ9">
            <v>0</v>
          </cell>
          <cell r="IR9">
            <v>0</v>
          </cell>
          <cell r="IS9">
            <v>0</v>
          </cell>
          <cell r="IT9">
            <v>0</v>
          </cell>
          <cell r="IU9">
            <v>0</v>
          </cell>
          <cell r="IV9">
            <v>0</v>
          </cell>
          <cell r="IW9">
            <v>0</v>
          </cell>
          <cell r="IX9">
            <v>0</v>
          </cell>
          <cell r="IY9">
            <v>104.98333589000001</v>
          </cell>
          <cell r="IZ9">
            <v>0</v>
          </cell>
          <cell r="JA9">
            <v>0</v>
          </cell>
          <cell r="JB9">
            <v>0</v>
          </cell>
          <cell r="JC9">
            <v>4.1915000000000004</v>
          </cell>
          <cell r="JD9">
            <v>4.1915000000000004</v>
          </cell>
          <cell r="JE9">
            <v>0</v>
          </cell>
          <cell r="JF9">
            <v>0</v>
          </cell>
          <cell r="JG9">
            <v>3</v>
          </cell>
          <cell r="JH9">
            <v>0</v>
          </cell>
          <cell r="JI9">
            <v>3</v>
          </cell>
          <cell r="JJ9">
            <v>2.0477729099999999</v>
          </cell>
          <cell r="JK9">
            <v>0</v>
          </cell>
          <cell r="JL9">
            <v>0</v>
          </cell>
          <cell r="JM9">
            <v>0</v>
          </cell>
          <cell r="JN9">
            <v>0.73250000000000004</v>
          </cell>
          <cell r="JO9">
            <v>0.73250000000000004</v>
          </cell>
          <cell r="JP9">
            <v>0</v>
          </cell>
          <cell r="JQ9">
            <v>0</v>
          </cell>
          <cell r="JR9">
            <v>0</v>
          </cell>
          <cell r="JS9">
            <v>0</v>
          </cell>
          <cell r="JT9">
            <v>0</v>
          </cell>
          <cell r="JU9">
            <v>102.93556298</v>
          </cell>
          <cell r="JV9">
            <v>0</v>
          </cell>
          <cell r="JW9">
            <v>0</v>
          </cell>
          <cell r="JX9">
            <v>0</v>
          </cell>
          <cell r="JY9">
            <v>3.4590000000000001</v>
          </cell>
          <cell r="JZ9">
            <v>3.4590000000000001</v>
          </cell>
          <cell r="KA9">
            <v>0</v>
          </cell>
          <cell r="KB9">
            <v>0</v>
          </cell>
          <cell r="KC9">
            <v>3</v>
          </cell>
          <cell r="KD9">
            <v>0</v>
          </cell>
          <cell r="KE9">
            <v>3</v>
          </cell>
          <cell r="KF9">
            <v>0</v>
          </cell>
          <cell r="KG9">
            <v>0</v>
          </cell>
          <cell r="KH9">
            <v>0</v>
          </cell>
          <cell r="KI9">
            <v>0</v>
          </cell>
          <cell r="KJ9">
            <v>0</v>
          </cell>
          <cell r="KK9">
            <v>0</v>
          </cell>
          <cell r="KL9">
            <v>0</v>
          </cell>
          <cell r="KM9">
            <v>0</v>
          </cell>
          <cell r="KN9">
            <v>0</v>
          </cell>
          <cell r="KO9">
            <v>0</v>
          </cell>
          <cell r="KP9">
            <v>0</v>
          </cell>
          <cell r="KQ9">
            <v>0</v>
          </cell>
          <cell r="KR9">
            <v>0</v>
          </cell>
          <cell r="KS9">
            <v>0</v>
          </cell>
          <cell r="KT9">
            <v>0</v>
          </cell>
          <cell r="KU9">
            <v>0</v>
          </cell>
          <cell r="KV9">
            <v>0</v>
          </cell>
          <cell r="KW9">
            <v>0</v>
          </cell>
          <cell r="KX9">
            <v>0</v>
          </cell>
          <cell r="KY9">
            <v>0</v>
          </cell>
          <cell r="KZ9">
            <v>0</v>
          </cell>
          <cell r="LA9">
            <v>0</v>
          </cell>
          <cell r="LB9">
            <v>0</v>
          </cell>
          <cell r="LC9">
            <v>0</v>
          </cell>
          <cell r="LD9">
            <v>0</v>
          </cell>
          <cell r="LE9">
            <v>0</v>
          </cell>
          <cell r="LF9">
            <v>0</v>
          </cell>
          <cell r="LG9">
            <v>0</v>
          </cell>
          <cell r="LH9">
            <v>0</v>
          </cell>
          <cell r="LI9">
            <v>0</v>
          </cell>
          <cell r="LJ9">
            <v>0</v>
          </cell>
          <cell r="LK9">
            <v>0</v>
          </cell>
          <cell r="LL9">
            <v>0</v>
          </cell>
          <cell r="LQ9">
            <v>0</v>
          </cell>
          <cell r="LR9">
            <v>0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0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0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0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>
            <v>0</v>
          </cell>
          <cell r="OM9">
            <v>0</v>
          </cell>
          <cell r="ON9">
            <v>0</v>
          </cell>
          <cell r="OO9">
            <v>0</v>
          </cell>
          <cell r="OP9">
            <v>0</v>
          </cell>
          <cell r="OR9">
            <v>0</v>
          </cell>
          <cell r="OT9">
            <v>2031.6875938646697</v>
          </cell>
        </row>
        <row r="10">
          <cell r="A10" t="str">
            <v>Г</v>
          </cell>
          <cell r="B10" t="str">
            <v>1.1.1</v>
          </cell>
          <cell r="C10" t="str">
            <v>Технологическое присоединение энергопринимающих устройств потребителей, всего, в том числе:</v>
          </cell>
          <cell r="D10" t="str">
            <v>Г</v>
          </cell>
          <cell r="E10">
            <v>33.578481236146665</v>
          </cell>
          <cell r="H10">
            <v>13.064873009999365</v>
          </cell>
          <cell r="J10">
            <v>872.80365109814727</v>
          </cell>
          <cell r="K10">
            <v>20.513608226147305</v>
          </cell>
          <cell r="L10">
            <v>852.29004287199996</v>
          </cell>
          <cell r="M10">
            <v>0</v>
          </cell>
          <cell r="N10">
            <v>0</v>
          </cell>
          <cell r="O10">
            <v>75.508838269152477</v>
          </cell>
          <cell r="P10">
            <v>178.17639041999999</v>
          </cell>
          <cell r="Q10">
            <v>598.60481432284746</v>
          </cell>
          <cell r="R10">
            <v>10.970295404946668</v>
          </cell>
          <cell r="S10">
            <v>0</v>
          </cell>
          <cell r="T10">
            <v>0</v>
          </cell>
          <cell r="U10">
            <v>2.6242920368666671</v>
          </cell>
          <cell r="V10">
            <v>8.3460033680800016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10.970295404946668</v>
          </cell>
          <cell r="AQ10">
            <v>0</v>
          </cell>
          <cell r="AR10">
            <v>0</v>
          </cell>
          <cell r="AS10">
            <v>2.6242920368666671</v>
          </cell>
          <cell r="AT10">
            <v>8.3460033680800016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 t="str">
            <v/>
          </cell>
          <cell r="BC10" t="str">
            <v/>
          </cell>
          <cell r="BD10" t="str">
            <v/>
          </cell>
          <cell r="BE10">
            <v>4</v>
          </cell>
          <cell r="BF10" t="str">
            <v>4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3812.2178934788185</v>
          </cell>
          <cell r="CY10">
            <v>572.7289210797162</v>
          </cell>
          <cell r="CZ10">
            <v>1552.4358180467182</v>
          </cell>
          <cell r="DA10">
            <v>1396.6332410204841</v>
          </cell>
          <cell r="DB10">
            <v>351.73938608438334</v>
          </cell>
          <cell r="DE10">
            <v>13.292745209999996</v>
          </cell>
          <cell r="DG10">
            <v>623.75282325842932</v>
          </cell>
          <cell r="DH10">
            <v>17.176659708429387</v>
          </cell>
          <cell r="DI10">
            <v>606.57616354999993</v>
          </cell>
          <cell r="DJ10">
            <v>38.906113530000006</v>
          </cell>
          <cell r="DK10">
            <v>197.33895278</v>
          </cell>
          <cell r="DL10">
            <v>344.75768944999993</v>
          </cell>
          <cell r="DM10">
            <v>25.573407790000001</v>
          </cell>
          <cell r="DN10">
            <v>277.00832313952753</v>
          </cell>
          <cell r="DS10">
            <v>142.68802315457594</v>
          </cell>
          <cell r="DT10">
            <v>56.493174655273869</v>
          </cell>
          <cell r="DU10">
            <v>49.232590688265262</v>
          </cell>
          <cell r="DV10">
            <v>28.594534641412469</v>
          </cell>
          <cell r="DW10">
            <v>49.232590688265262</v>
          </cell>
          <cell r="DX10">
            <v>1</v>
          </cell>
          <cell r="DY10" t="str">
            <v/>
          </cell>
          <cell r="DZ10" t="str">
            <v/>
          </cell>
          <cell r="EA10" t="str">
            <v/>
          </cell>
          <cell r="EB10" t="str">
            <v>1</v>
          </cell>
          <cell r="EC10">
            <v>870.93788626000003</v>
          </cell>
          <cell r="ED10">
            <v>346.03663713000003</v>
          </cell>
          <cell r="EE10">
            <v>488.22764986999994</v>
          </cell>
          <cell r="EF10">
            <v>24.389055679999998</v>
          </cell>
          <cell r="EG10">
            <v>12.284543580000001</v>
          </cell>
          <cell r="EH10">
            <v>323.89559782000003</v>
          </cell>
          <cell r="EI10">
            <v>224.59279934</v>
          </cell>
          <cell r="EJ10">
            <v>95.952902250000008</v>
          </cell>
          <cell r="EK10">
            <v>0</v>
          </cell>
          <cell r="EL10">
            <v>3.3498962299999997</v>
          </cell>
          <cell r="EM10">
            <v>547.04228843999999</v>
          </cell>
          <cell r="EN10">
            <v>121.44383779</v>
          </cell>
          <cell r="EO10">
            <v>392.27474761999997</v>
          </cell>
          <cell r="EP10">
            <v>24.389055679999998</v>
          </cell>
          <cell r="EQ10">
            <v>8.9346473500000005</v>
          </cell>
          <cell r="ER10">
            <v>0</v>
          </cell>
          <cell r="ES10">
            <v>0</v>
          </cell>
          <cell r="ET10">
            <v>0</v>
          </cell>
          <cell r="EU10">
            <v>0</v>
          </cell>
          <cell r="EV10">
            <v>0</v>
          </cell>
          <cell r="EW10">
            <v>0</v>
          </cell>
          <cell r="EX10">
            <v>0</v>
          </cell>
          <cell r="EY10">
            <v>0</v>
          </cell>
          <cell r="EZ10">
            <v>0</v>
          </cell>
          <cell r="FA10">
            <v>0</v>
          </cell>
          <cell r="FB10">
            <v>0</v>
          </cell>
          <cell r="FC10">
            <v>0</v>
          </cell>
          <cell r="FD10">
            <v>0</v>
          </cell>
          <cell r="FE10">
            <v>0</v>
          </cell>
          <cell r="FF10">
            <v>0</v>
          </cell>
          <cell r="FG10" t="str">
            <v/>
          </cell>
          <cell r="FH10" t="str">
            <v/>
          </cell>
          <cell r="FI10">
            <v>3</v>
          </cell>
          <cell r="FJ10">
            <v>4</v>
          </cell>
          <cell r="FK10" t="str">
            <v>3 4</v>
          </cell>
          <cell r="FN10">
            <v>3102.5564480438834</v>
          </cell>
          <cell r="FO10">
            <v>0</v>
          </cell>
          <cell r="FP10">
            <v>175.58</v>
          </cell>
          <cell r="FQ10">
            <v>0</v>
          </cell>
          <cell r="FR10">
            <v>697.62100000000009</v>
          </cell>
          <cell r="FS10">
            <v>695.62100000000009</v>
          </cell>
          <cell r="FT10">
            <v>2</v>
          </cell>
          <cell r="FU10">
            <v>0</v>
          </cell>
          <cell r="FV10">
            <v>162</v>
          </cell>
          <cell r="FW10">
            <v>0</v>
          </cell>
          <cell r="FX10">
            <v>162</v>
          </cell>
          <cell r="FZ10">
            <v>604.26295830000004</v>
          </cell>
          <cell r="GA10">
            <v>0</v>
          </cell>
          <cell r="GB10">
            <v>10.842000000000002</v>
          </cell>
          <cell r="GC10">
            <v>0</v>
          </cell>
          <cell r="GD10">
            <v>18.175000000000001</v>
          </cell>
          <cell r="GE10">
            <v>18.175000000000001</v>
          </cell>
          <cell r="GF10">
            <v>0</v>
          </cell>
          <cell r="GG10">
            <v>0</v>
          </cell>
          <cell r="GH10">
            <v>112</v>
          </cell>
          <cell r="GI10">
            <v>0</v>
          </cell>
          <cell r="GJ10">
            <v>112</v>
          </cell>
          <cell r="GK10">
            <v>514.82344348999948</v>
          </cell>
          <cell r="GL10">
            <v>0</v>
          </cell>
          <cell r="GM10">
            <v>0</v>
          </cell>
          <cell r="GN10">
            <v>0</v>
          </cell>
          <cell r="GO10">
            <v>59.307000000000002</v>
          </cell>
          <cell r="GP10">
            <v>59.307000000000002</v>
          </cell>
          <cell r="GQ10">
            <v>0</v>
          </cell>
          <cell r="GR10">
            <v>0</v>
          </cell>
          <cell r="GS10">
            <v>1</v>
          </cell>
          <cell r="GT10">
            <v>0</v>
          </cell>
          <cell r="GU10">
            <v>1</v>
          </cell>
          <cell r="GV10">
            <v>475.62674384858701</v>
          </cell>
          <cell r="GW10">
            <v>0</v>
          </cell>
          <cell r="GX10">
            <v>0</v>
          </cell>
          <cell r="GY10">
            <v>0</v>
          </cell>
          <cell r="GZ10">
            <v>53</v>
          </cell>
          <cell r="HA10">
            <v>53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0</v>
          </cell>
          <cell r="HS10">
            <v>0</v>
          </cell>
          <cell r="HT10">
            <v>0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0</v>
          </cell>
          <cell r="IA10">
            <v>0</v>
          </cell>
          <cell r="IB10">
            <v>0</v>
          </cell>
          <cell r="IC10">
            <v>39.196699641412465</v>
          </cell>
          <cell r="ID10">
            <v>0</v>
          </cell>
          <cell r="IE10">
            <v>0</v>
          </cell>
          <cell r="IF10">
            <v>0</v>
          </cell>
          <cell r="IG10">
            <v>0</v>
          </cell>
          <cell r="IH10">
            <v>6.3069999999999995</v>
          </cell>
          <cell r="II10">
            <v>0</v>
          </cell>
          <cell r="IJ10">
            <v>0</v>
          </cell>
          <cell r="IK10">
            <v>0</v>
          </cell>
          <cell r="IL10">
            <v>0</v>
          </cell>
          <cell r="IM10">
            <v>0</v>
          </cell>
          <cell r="IN10">
            <v>0</v>
          </cell>
          <cell r="IO10">
            <v>0</v>
          </cell>
          <cell r="IP10">
            <v>0</v>
          </cell>
          <cell r="IQ10">
            <v>0</v>
          </cell>
          <cell r="IR10">
            <v>0</v>
          </cell>
          <cell r="IS10">
            <v>0</v>
          </cell>
          <cell r="IT10">
            <v>0</v>
          </cell>
          <cell r="IU10">
            <v>0</v>
          </cell>
          <cell r="IV10">
            <v>0</v>
          </cell>
          <cell r="IW10">
            <v>0</v>
          </cell>
          <cell r="IX10">
            <v>0</v>
          </cell>
          <cell r="IY10">
            <v>104.98333589000001</v>
          </cell>
          <cell r="IZ10">
            <v>0</v>
          </cell>
          <cell r="JA10">
            <v>0</v>
          </cell>
          <cell r="JB10">
            <v>0</v>
          </cell>
          <cell r="JC10">
            <v>4.1915000000000004</v>
          </cell>
          <cell r="JD10">
            <v>4.1915000000000004</v>
          </cell>
          <cell r="JE10">
            <v>0</v>
          </cell>
          <cell r="JF10">
            <v>0</v>
          </cell>
          <cell r="JG10">
            <v>3</v>
          </cell>
          <cell r="JH10">
            <v>0</v>
          </cell>
          <cell r="JI10">
            <v>3</v>
          </cell>
          <cell r="JJ10">
            <v>2.0477729099999999</v>
          </cell>
          <cell r="JK10">
            <v>0</v>
          </cell>
          <cell r="JL10">
            <v>0</v>
          </cell>
          <cell r="JM10">
            <v>0</v>
          </cell>
          <cell r="JN10">
            <v>0.73250000000000004</v>
          </cell>
          <cell r="JO10">
            <v>0.73250000000000004</v>
          </cell>
          <cell r="JP10">
            <v>0</v>
          </cell>
          <cell r="JQ10">
            <v>0</v>
          </cell>
          <cell r="JR10">
            <v>0</v>
          </cell>
          <cell r="JS10">
            <v>0</v>
          </cell>
          <cell r="JT10">
            <v>0</v>
          </cell>
          <cell r="JU10">
            <v>102.93556298</v>
          </cell>
          <cell r="JV10">
            <v>0</v>
          </cell>
          <cell r="JW10">
            <v>0</v>
          </cell>
          <cell r="JX10">
            <v>0</v>
          </cell>
          <cell r="JY10">
            <v>3.4590000000000001</v>
          </cell>
          <cell r="JZ10">
            <v>3.4590000000000001</v>
          </cell>
          <cell r="KA10">
            <v>0</v>
          </cell>
          <cell r="KB10">
            <v>0</v>
          </cell>
          <cell r="KC10">
            <v>3</v>
          </cell>
          <cell r="KD10">
            <v>0</v>
          </cell>
          <cell r="KE10">
            <v>3</v>
          </cell>
          <cell r="KF10">
            <v>0</v>
          </cell>
          <cell r="KG10">
            <v>0</v>
          </cell>
          <cell r="KH10">
            <v>0</v>
          </cell>
          <cell r="KI10">
            <v>0</v>
          </cell>
          <cell r="KJ10">
            <v>0</v>
          </cell>
          <cell r="KK10">
            <v>0</v>
          </cell>
          <cell r="KL10">
            <v>0</v>
          </cell>
          <cell r="KM10">
            <v>0</v>
          </cell>
          <cell r="KN10">
            <v>0</v>
          </cell>
          <cell r="KO10">
            <v>0</v>
          </cell>
          <cell r="KP10">
            <v>0</v>
          </cell>
          <cell r="KQ10">
            <v>0</v>
          </cell>
          <cell r="KR10">
            <v>0</v>
          </cell>
          <cell r="KS10">
            <v>0</v>
          </cell>
          <cell r="KT10">
            <v>0</v>
          </cell>
          <cell r="KU10">
            <v>0</v>
          </cell>
          <cell r="KV10">
            <v>0</v>
          </cell>
          <cell r="KW10">
            <v>0</v>
          </cell>
          <cell r="KX10">
            <v>0</v>
          </cell>
          <cell r="KY10">
            <v>0</v>
          </cell>
          <cell r="KZ10">
            <v>0</v>
          </cell>
          <cell r="LA10">
            <v>0</v>
          </cell>
          <cell r="LB10">
            <v>0</v>
          </cell>
          <cell r="LC10">
            <v>0</v>
          </cell>
          <cell r="LD10">
            <v>0</v>
          </cell>
          <cell r="LE10">
            <v>0</v>
          </cell>
          <cell r="LF10">
            <v>0</v>
          </cell>
          <cell r="LG10">
            <v>0</v>
          </cell>
          <cell r="LH10">
            <v>0</v>
          </cell>
          <cell r="LI10">
            <v>0</v>
          </cell>
          <cell r="LJ10">
            <v>0</v>
          </cell>
          <cell r="LK10">
            <v>0</v>
          </cell>
          <cell r="LL10">
            <v>0</v>
          </cell>
          <cell r="LQ10">
            <v>0</v>
          </cell>
          <cell r="LR10">
            <v>0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0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>
            <v>0</v>
          </cell>
          <cell r="OM10">
            <v>0</v>
          </cell>
          <cell r="ON10">
            <v>0</v>
          </cell>
          <cell r="OO10">
            <v>0</v>
          </cell>
          <cell r="OP10">
            <v>0</v>
          </cell>
          <cell r="OR10">
            <v>0</v>
          </cell>
          <cell r="OT10">
            <v>2031.6875938646697</v>
          </cell>
        </row>
        <row r="11">
          <cell r="A11" t="str">
            <v>Г</v>
          </cell>
          <cell r="B11" t="str">
            <v>1.1.1.1</v>
          </cell>
          <cell r="C11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1" t="str">
            <v>Г</v>
          </cell>
          <cell r="E11">
            <v>22.594532287466667</v>
          </cell>
          <cell r="H11">
            <v>12.894005739999365</v>
          </cell>
          <cell r="J11">
            <v>861.99056941946731</v>
          </cell>
          <cell r="K11">
            <v>9.7005265474673017</v>
          </cell>
          <cell r="L11">
            <v>852.29004287199996</v>
          </cell>
          <cell r="M11">
            <v>0</v>
          </cell>
          <cell r="N11">
            <v>0</v>
          </cell>
          <cell r="O11">
            <v>75.508838269152477</v>
          </cell>
          <cell r="P11">
            <v>178.17639041999999</v>
          </cell>
          <cell r="Q11">
            <v>598.60481432284746</v>
          </cell>
          <cell r="R11">
            <v>2.6242920368666671</v>
          </cell>
          <cell r="S11">
            <v>0</v>
          </cell>
          <cell r="T11">
            <v>0</v>
          </cell>
          <cell r="U11">
            <v>2.6242920368666671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2.6242920368666671</v>
          </cell>
          <cell r="AQ11">
            <v>0</v>
          </cell>
          <cell r="AR11">
            <v>0</v>
          </cell>
          <cell r="AS11">
            <v>2.6242920368666671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>
            <v>4</v>
          </cell>
          <cell r="BF11" t="str">
            <v>4</v>
          </cell>
          <cell r="BG11">
            <v>0</v>
          </cell>
          <cell r="BH11">
            <v>0</v>
          </cell>
          <cell r="BI11">
            <v>0</v>
          </cell>
          <cell r="BJ11">
            <v>0</v>
          </cell>
          <cell r="BK11">
            <v>0</v>
          </cell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I11">
            <v>0</v>
          </cell>
          <cell r="CJ11">
            <v>0</v>
          </cell>
          <cell r="CK11">
            <v>0</v>
          </cell>
          <cell r="CL11">
            <v>0</v>
          </cell>
          <cell r="CM11">
            <v>0</v>
          </cell>
          <cell r="CN11">
            <v>0</v>
          </cell>
          <cell r="CO11">
            <v>0</v>
          </cell>
          <cell r="CP11">
            <v>0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3812.2178934788185</v>
          </cell>
          <cell r="CY11">
            <v>572.7289210797162</v>
          </cell>
          <cell r="CZ11">
            <v>1552.4358180467182</v>
          </cell>
          <cell r="DA11">
            <v>1396.6332410204841</v>
          </cell>
          <cell r="DB11">
            <v>351.73938608438334</v>
          </cell>
          <cell r="DE11">
            <v>11.091906129999995</v>
          </cell>
          <cell r="DG11">
            <v>614.63216613819202</v>
          </cell>
          <cell r="DH11">
            <v>8.0560025881920971</v>
          </cell>
          <cell r="DI11">
            <v>606.57616354999993</v>
          </cell>
          <cell r="DJ11">
            <v>38.906113530000006</v>
          </cell>
          <cell r="DK11">
            <v>197.33895278</v>
          </cell>
          <cell r="DL11">
            <v>344.75768944999993</v>
          </cell>
          <cell r="DM11">
            <v>25.573407790000001</v>
          </cell>
          <cell r="DN11">
            <v>277.00832313952753</v>
          </cell>
          <cell r="DS11">
            <v>142.68802315457594</v>
          </cell>
          <cell r="DT11">
            <v>56.493174655273869</v>
          </cell>
          <cell r="DU11">
            <v>49.232590688265262</v>
          </cell>
          <cell r="DV11">
            <v>28.594534641412469</v>
          </cell>
          <cell r="DW11">
            <v>49.232590688265262</v>
          </cell>
          <cell r="DX11" t="str">
            <v/>
          </cell>
          <cell r="DY11" t="str">
            <v/>
          </cell>
          <cell r="DZ11" t="str">
            <v/>
          </cell>
          <cell r="EA11" t="str">
            <v/>
          </cell>
          <cell r="EB11">
            <v>0</v>
          </cell>
          <cell r="EC11">
            <v>870.93788626000003</v>
          </cell>
          <cell r="ED11">
            <v>346.03663713000003</v>
          </cell>
          <cell r="EE11">
            <v>488.22764986999994</v>
          </cell>
          <cell r="EF11">
            <v>24.389055679999998</v>
          </cell>
          <cell r="EG11">
            <v>12.284543580000001</v>
          </cell>
          <cell r="EH11">
            <v>323.89559782000003</v>
          </cell>
          <cell r="EI11">
            <v>224.59279934</v>
          </cell>
          <cell r="EJ11">
            <v>95.952902250000008</v>
          </cell>
          <cell r="EK11">
            <v>0</v>
          </cell>
          <cell r="EL11">
            <v>3.3498962299999997</v>
          </cell>
          <cell r="EM11">
            <v>547.04228843999999</v>
          </cell>
          <cell r="EN11">
            <v>121.44383779</v>
          </cell>
          <cell r="EO11">
            <v>392.27474761999997</v>
          </cell>
          <cell r="EP11">
            <v>24.389055679999998</v>
          </cell>
          <cell r="EQ11">
            <v>8.9346473500000005</v>
          </cell>
          <cell r="ER11">
            <v>0</v>
          </cell>
          <cell r="ES11">
            <v>0</v>
          </cell>
          <cell r="ET11">
            <v>0</v>
          </cell>
          <cell r="EU11">
            <v>0</v>
          </cell>
          <cell r="EV11">
            <v>0</v>
          </cell>
          <cell r="EW11">
            <v>0</v>
          </cell>
          <cell r="EX11">
            <v>0</v>
          </cell>
          <cell r="EY11">
            <v>0</v>
          </cell>
          <cell r="EZ11">
            <v>0</v>
          </cell>
          <cell r="FA11">
            <v>0</v>
          </cell>
          <cell r="FB11">
            <v>0</v>
          </cell>
          <cell r="FC11">
            <v>0</v>
          </cell>
          <cell r="FD11">
            <v>0</v>
          </cell>
          <cell r="FE11">
            <v>0</v>
          </cell>
          <cell r="FF11">
            <v>0</v>
          </cell>
          <cell r="FG11" t="str">
            <v/>
          </cell>
          <cell r="FH11" t="str">
            <v/>
          </cell>
          <cell r="FI11">
            <v>3</v>
          </cell>
          <cell r="FJ11">
            <v>4</v>
          </cell>
          <cell r="FK11" t="str">
            <v>3 4</v>
          </cell>
          <cell r="FN11">
            <v>3102.5564480438834</v>
          </cell>
          <cell r="FO11">
            <v>0</v>
          </cell>
          <cell r="FP11">
            <v>175.58</v>
          </cell>
          <cell r="FQ11">
            <v>0</v>
          </cell>
          <cell r="FR11">
            <v>697.62100000000009</v>
          </cell>
          <cell r="FS11">
            <v>695.62100000000009</v>
          </cell>
          <cell r="FT11">
            <v>2</v>
          </cell>
          <cell r="FU11">
            <v>0</v>
          </cell>
          <cell r="FV11">
            <v>162</v>
          </cell>
          <cell r="FW11">
            <v>0</v>
          </cell>
          <cell r="FX11">
            <v>162</v>
          </cell>
          <cell r="FZ11">
            <v>604.26295830000004</v>
          </cell>
          <cell r="GA11">
            <v>0</v>
          </cell>
          <cell r="GB11">
            <v>10.842000000000002</v>
          </cell>
          <cell r="GC11">
            <v>0</v>
          </cell>
          <cell r="GD11">
            <v>18.175000000000001</v>
          </cell>
          <cell r="GE11">
            <v>18.175000000000001</v>
          </cell>
          <cell r="GF11">
            <v>0</v>
          </cell>
          <cell r="GG11">
            <v>0</v>
          </cell>
          <cell r="GH11">
            <v>112</v>
          </cell>
          <cell r="GI11">
            <v>0</v>
          </cell>
          <cell r="GJ11">
            <v>112</v>
          </cell>
          <cell r="GK11">
            <v>514.82344348999948</v>
          </cell>
          <cell r="GL11">
            <v>0</v>
          </cell>
          <cell r="GM11">
            <v>0</v>
          </cell>
          <cell r="GN11">
            <v>0</v>
          </cell>
          <cell r="GO11">
            <v>59.307000000000002</v>
          </cell>
          <cell r="GP11">
            <v>59.307000000000002</v>
          </cell>
          <cell r="GQ11">
            <v>0</v>
          </cell>
          <cell r="GR11">
            <v>0</v>
          </cell>
          <cell r="GS11">
            <v>1</v>
          </cell>
          <cell r="GT11">
            <v>0</v>
          </cell>
          <cell r="GU11">
            <v>1</v>
          </cell>
          <cell r="GV11">
            <v>475.62674384858701</v>
          </cell>
          <cell r="GW11">
            <v>0</v>
          </cell>
          <cell r="GX11">
            <v>0</v>
          </cell>
          <cell r="GY11">
            <v>0</v>
          </cell>
          <cell r="GZ11">
            <v>53</v>
          </cell>
          <cell r="HA11">
            <v>53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0</v>
          </cell>
          <cell r="HS11">
            <v>0</v>
          </cell>
          <cell r="HT11">
            <v>0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0</v>
          </cell>
          <cell r="IA11">
            <v>0</v>
          </cell>
          <cell r="IB11">
            <v>0</v>
          </cell>
          <cell r="IC11">
            <v>39.196699641412465</v>
          </cell>
          <cell r="ID11">
            <v>0</v>
          </cell>
          <cell r="IE11">
            <v>0</v>
          </cell>
          <cell r="IF11">
            <v>0</v>
          </cell>
          <cell r="IG11">
            <v>0</v>
          </cell>
          <cell r="IH11">
            <v>6.3069999999999995</v>
          </cell>
          <cell r="II11">
            <v>0</v>
          </cell>
          <cell r="IJ11">
            <v>0</v>
          </cell>
          <cell r="IK11">
            <v>0</v>
          </cell>
          <cell r="IL11">
            <v>0</v>
          </cell>
          <cell r="IM11">
            <v>0</v>
          </cell>
          <cell r="IN11">
            <v>0</v>
          </cell>
          <cell r="IO11">
            <v>0</v>
          </cell>
          <cell r="IP11">
            <v>0</v>
          </cell>
          <cell r="IQ11">
            <v>0</v>
          </cell>
          <cell r="IR11">
            <v>0</v>
          </cell>
          <cell r="IS11">
            <v>0</v>
          </cell>
          <cell r="IT11">
            <v>0</v>
          </cell>
          <cell r="IU11">
            <v>0</v>
          </cell>
          <cell r="IV11">
            <v>0</v>
          </cell>
          <cell r="IW11">
            <v>0</v>
          </cell>
          <cell r="IX11">
            <v>0</v>
          </cell>
          <cell r="IY11">
            <v>104.98333589000001</v>
          </cell>
          <cell r="IZ11">
            <v>0</v>
          </cell>
          <cell r="JA11">
            <v>0</v>
          </cell>
          <cell r="JB11">
            <v>0</v>
          </cell>
          <cell r="JC11">
            <v>4.1915000000000004</v>
          </cell>
          <cell r="JD11">
            <v>4.1915000000000004</v>
          </cell>
          <cell r="JE11">
            <v>0</v>
          </cell>
          <cell r="JF11">
            <v>0</v>
          </cell>
          <cell r="JG11">
            <v>3</v>
          </cell>
          <cell r="JH11">
            <v>0</v>
          </cell>
          <cell r="JI11">
            <v>3</v>
          </cell>
          <cell r="JJ11">
            <v>2.0477729099999999</v>
          </cell>
          <cell r="JK11">
            <v>0</v>
          </cell>
          <cell r="JL11">
            <v>0</v>
          </cell>
          <cell r="JM11">
            <v>0</v>
          </cell>
          <cell r="JN11">
            <v>0.73250000000000004</v>
          </cell>
          <cell r="JO11">
            <v>0.73250000000000004</v>
          </cell>
          <cell r="JP11">
            <v>0</v>
          </cell>
          <cell r="JQ11">
            <v>0</v>
          </cell>
          <cell r="JR11">
            <v>0</v>
          </cell>
          <cell r="JS11">
            <v>0</v>
          </cell>
          <cell r="JT11">
            <v>0</v>
          </cell>
          <cell r="JU11">
            <v>102.93556298</v>
          </cell>
          <cell r="JV11">
            <v>0</v>
          </cell>
          <cell r="JW11">
            <v>0</v>
          </cell>
          <cell r="JX11">
            <v>0</v>
          </cell>
          <cell r="JY11">
            <v>3.4590000000000001</v>
          </cell>
          <cell r="JZ11">
            <v>3.4590000000000001</v>
          </cell>
          <cell r="KA11">
            <v>0</v>
          </cell>
          <cell r="KB11">
            <v>0</v>
          </cell>
          <cell r="KC11">
            <v>3</v>
          </cell>
          <cell r="KD11">
            <v>0</v>
          </cell>
          <cell r="KE11">
            <v>3</v>
          </cell>
          <cell r="KF11">
            <v>0</v>
          </cell>
          <cell r="KG11">
            <v>0</v>
          </cell>
          <cell r="KH11">
            <v>0</v>
          </cell>
          <cell r="KI11">
            <v>0</v>
          </cell>
          <cell r="KJ11">
            <v>0</v>
          </cell>
          <cell r="KK11">
            <v>0</v>
          </cell>
          <cell r="KL11">
            <v>0</v>
          </cell>
          <cell r="KM11">
            <v>0</v>
          </cell>
          <cell r="KN11">
            <v>0</v>
          </cell>
          <cell r="KO11">
            <v>0</v>
          </cell>
          <cell r="KP11">
            <v>0</v>
          </cell>
          <cell r="KQ11">
            <v>0</v>
          </cell>
          <cell r="KR11">
            <v>0</v>
          </cell>
          <cell r="KS11">
            <v>0</v>
          </cell>
          <cell r="KT11">
            <v>0</v>
          </cell>
          <cell r="KU11">
            <v>0</v>
          </cell>
          <cell r="KV11">
            <v>0</v>
          </cell>
          <cell r="KW11">
            <v>0</v>
          </cell>
          <cell r="KX11">
            <v>0</v>
          </cell>
          <cell r="KY11">
            <v>0</v>
          </cell>
          <cell r="KZ11">
            <v>0</v>
          </cell>
          <cell r="LA11">
            <v>0</v>
          </cell>
          <cell r="LB11">
            <v>0</v>
          </cell>
          <cell r="LC11">
            <v>0</v>
          </cell>
          <cell r="LD11">
            <v>0</v>
          </cell>
          <cell r="LE11">
            <v>0</v>
          </cell>
          <cell r="LF11">
            <v>0</v>
          </cell>
          <cell r="LG11">
            <v>0</v>
          </cell>
          <cell r="LH11">
            <v>0</v>
          </cell>
          <cell r="LI11">
            <v>0</v>
          </cell>
          <cell r="LJ11">
            <v>0</v>
          </cell>
          <cell r="LK11">
            <v>0</v>
          </cell>
          <cell r="LL11">
            <v>0</v>
          </cell>
          <cell r="LQ11">
            <v>0</v>
          </cell>
          <cell r="LR11">
            <v>0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0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>
            <v>0</v>
          </cell>
          <cell r="OM11">
            <v>0</v>
          </cell>
          <cell r="ON11">
            <v>0</v>
          </cell>
          <cell r="OO11">
            <v>0</v>
          </cell>
          <cell r="OP11">
            <v>0</v>
          </cell>
          <cell r="OR11">
            <v>0</v>
          </cell>
          <cell r="OT11">
            <v>2031.6875938646697</v>
          </cell>
        </row>
        <row r="12">
          <cell r="A12" t="str">
            <v>Г</v>
          </cell>
          <cell r="B12" t="str">
            <v>1.1.1.2</v>
          </cell>
          <cell r="C12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D12" t="str">
            <v>Г</v>
          </cell>
          <cell r="E12">
            <v>0.18061808059999998</v>
          </cell>
          <cell r="H12">
            <v>0.17086726999999999</v>
          </cell>
          <cell r="J12">
            <v>852.29979368260001</v>
          </cell>
          <cell r="K12">
            <v>9.7508105999999928E-3</v>
          </cell>
          <cell r="L12">
            <v>852.29004287199996</v>
          </cell>
          <cell r="M12">
            <v>0</v>
          </cell>
          <cell r="N12">
            <v>0</v>
          </cell>
          <cell r="O12">
            <v>75.508838269152477</v>
          </cell>
          <cell r="P12">
            <v>178.17639041999999</v>
          </cell>
          <cell r="Q12">
            <v>598.60481432284746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 t="str">
            <v/>
          </cell>
          <cell r="BC12" t="str">
            <v/>
          </cell>
          <cell r="BD12" t="str">
            <v/>
          </cell>
          <cell r="BE12" t="str">
            <v/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 t="str">
            <v/>
          </cell>
          <cell r="CR12" t="str">
            <v/>
          </cell>
          <cell r="CS12" t="str">
            <v/>
          </cell>
          <cell r="CT12" t="str">
            <v/>
          </cell>
          <cell r="CU12">
            <v>0</v>
          </cell>
          <cell r="CX12">
            <v>3812.2178934788185</v>
          </cell>
          <cell r="CY12">
            <v>572.7289210797162</v>
          </cell>
          <cell r="CZ12">
            <v>1552.4358180467182</v>
          </cell>
          <cell r="DA12">
            <v>1396.6332410204841</v>
          </cell>
          <cell r="DB12">
            <v>351.73938608438334</v>
          </cell>
          <cell r="DE12">
            <v>0.15306617</v>
          </cell>
          <cell r="DG12">
            <v>606.57616354999993</v>
          </cell>
          <cell r="DH12">
            <v>0</v>
          </cell>
          <cell r="DI12">
            <v>606.57616354999993</v>
          </cell>
          <cell r="DJ12">
            <v>38.906113530000006</v>
          </cell>
          <cell r="DK12">
            <v>197.33895278</v>
          </cell>
          <cell r="DL12">
            <v>344.75768944999993</v>
          </cell>
          <cell r="DM12">
            <v>25.573407790000001</v>
          </cell>
          <cell r="DN12">
            <v>277.00832313952753</v>
          </cell>
          <cell r="DS12">
            <v>142.68802315457594</v>
          </cell>
          <cell r="DT12">
            <v>56.493174655273869</v>
          </cell>
          <cell r="DU12">
            <v>49.232590688265262</v>
          </cell>
          <cell r="DV12">
            <v>28.594534641412469</v>
          </cell>
          <cell r="DW12">
            <v>49.232590688265262</v>
          </cell>
          <cell r="DX12" t="str">
            <v/>
          </cell>
          <cell r="DY12" t="str">
            <v/>
          </cell>
          <cell r="DZ12" t="str">
            <v/>
          </cell>
          <cell r="EA12" t="str">
            <v/>
          </cell>
          <cell r="EB12">
            <v>0</v>
          </cell>
          <cell r="EC12">
            <v>870.93788626000003</v>
          </cell>
          <cell r="ED12">
            <v>346.03663713000003</v>
          </cell>
          <cell r="EE12">
            <v>488.22764986999994</v>
          </cell>
          <cell r="EF12">
            <v>24.389055679999998</v>
          </cell>
          <cell r="EG12">
            <v>12.284543580000001</v>
          </cell>
          <cell r="EH12">
            <v>323.89559782000003</v>
          </cell>
          <cell r="EI12">
            <v>224.59279934</v>
          </cell>
          <cell r="EJ12">
            <v>95.952902250000008</v>
          </cell>
          <cell r="EK12">
            <v>0</v>
          </cell>
          <cell r="EL12">
            <v>3.3498962299999997</v>
          </cell>
          <cell r="EM12">
            <v>547.04228843999999</v>
          </cell>
          <cell r="EN12">
            <v>121.44383779</v>
          </cell>
          <cell r="EO12">
            <v>392.27474761999997</v>
          </cell>
          <cell r="EP12">
            <v>24.389055679999998</v>
          </cell>
          <cell r="EQ12">
            <v>8.9346473500000005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 t="str">
            <v/>
          </cell>
          <cell r="FH12" t="str">
            <v/>
          </cell>
          <cell r="FI12" t="str">
            <v/>
          </cell>
          <cell r="FJ12" t="str">
            <v/>
          </cell>
          <cell r="FK12">
            <v>0</v>
          </cell>
          <cell r="FN12">
            <v>3102.5564480438834</v>
          </cell>
          <cell r="FO12">
            <v>0</v>
          </cell>
          <cell r="FP12">
            <v>175.58</v>
          </cell>
          <cell r="FQ12">
            <v>0</v>
          </cell>
          <cell r="FR12">
            <v>697.62100000000009</v>
          </cell>
          <cell r="FS12">
            <v>695.62100000000009</v>
          </cell>
          <cell r="FT12">
            <v>2</v>
          </cell>
          <cell r="FU12">
            <v>0</v>
          </cell>
          <cell r="FV12">
            <v>162</v>
          </cell>
          <cell r="FW12">
            <v>0</v>
          </cell>
          <cell r="FX12">
            <v>162</v>
          </cell>
          <cell r="FZ12">
            <v>604.26295830000004</v>
          </cell>
          <cell r="GA12">
            <v>0</v>
          </cell>
          <cell r="GB12">
            <v>10.842000000000002</v>
          </cell>
          <cell r="GC12">
            <v>0</v>
          </cell>
          <cell r="GD12">
            <v>18.175000000000001</v>
          </cell>
          <cell r="GE12">
            <v>18.175000000000001</v>
          </cell>
          <cell r="GF12">
            <v>0</v>
          </cell>
          <cell r="GG12">
            <v>0</v>
          </cell>
          <cell r="GH12">
            <v>112</v>
          </cell>
          <cell r="GI12">
            <v>0</v>
          </cell>
          <cell r="GJ12">
            <v>112</v>
          </cell>
          <cell r="GK12">
            <v>514.82344348999948</v>
          </cell>
          <cell r="GL12">
            <v>0</v>
          </cell>
          <cell r="GM12">
            <v>0</v>
          </cell>
          <cell r="GN12">
            <v>0</v>
          </cell>
          <cell r="GO12">
            <v>59.307000000000002</v>
          </cell>
          <cell r="GP12">
            <v>59.307000000000002</v>
          </cell>
          <cell r="GQ12">
            <v>0</v>
          </cell>
          <cell r="GR12">
            <v>0</v>
          </cell>
          <cell r="GS12">
            <v>1</v>
          </cell>
          <cell r="GT12">
            <v>0</v>
          </cell>
          <cell r="GU12">
            <v>1</v>
          </cell>
          <cell r="GV12">
            <v>475.62674384858701</v>
          </cell>
          <cell r="GW12">
            <v>0</v>
          </cell>
          <cell r="GX12">
            <v>0</v>
          </cell>
          <cell r="GY12">
            <v>0</v>
          </cell>
          <cell r="GZ12">
            <v>53</v>
          </cell>
          <cell r="HA12">
            <v>53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39.196699641412465</v>
          </cell>
          <cell r="ID12">
            <v>0</v>
          </cell>
          <cell r="IE12">
            <v>0</v>
          </cell>
          <cell r="IF12">
            <v>0</v>
          </cell>
          <cell r="IG12">
            <v>0</v>
          </cell>
          <cell r="IH12">
            <v>6.3069999999999995</v>
          </cell>
          <cell r="II12">
            <v>0</v>
          </cell>
          <cell r="IJ12">
            <v>0</v>
          </cell>
          <cell r="IK12">
            <v>0</v>
          </cell>
          <cell r="IL12">
            <v>0</v>
          </cell>
          <cell r="IM12">
            <v>0</v>
          </cell>
          <cell r="IN12">
            <v>0</v>
          </cell>
          <cell r="IO12">
            <v>0</v>
          </cell>
          <cell r="IP12">
            <v>0</v>
          </cell>
          <cell r="IQ12">
            <v>0</v>
          </cell>
          <cell r="IR12">
            <v>0</v>
          </cell>
          <cell r="IS12">
            <v>0</v>
          </cell>
          <cell r="IT12">
            <v>0</v>
          </cell>
          <cell r="IU12">
            <v>0</v>
          </cell>
          <cell r="IV12">
            <v>0</v>
          </cell>
          <cell r="IW12">
            <v>0</v>
          </cell>
          <cell r="IX12">
            <v>0</v>
          </cell>
          <cell r="IY12">
            <v>104.98333589000001</v>
          </cell>
          <cell r="IZ12">
            <v>0</v>
          </cell>
          <cell r="JA12">
            <v>0</v>
          </cell>
          <cell r="JB12">
            <v>0</v>
          </cell>
          <cell r="JC12">
            <v>4.1915000000000004</v>
          </cell>
          <cell r="JD12">
            <v>4.1915000000000004</v>
          </cell>
          <cell r="JE12">
            <v>0</v>
          </cell>
          <cell r="JF12">
            <v>0</v>
          </cell>
          <cell r="JG12">
            <v>3</v>
          </cell>
          <cell r="JH12">
            <v>0</v>
          </cell>
          <cell r="JI12">
            <v>3</v>
          </cell>
          <cell r="JJ12">
            <v>2.0477729099999999</v>
          </cell>
          <cell r="JK12">
            <v>0</v>
          </cell>
          <cell r="JL12">
            <v>0</v>
          </cell>
          <cell r="JM12">
            <v>0</v>
          </cell>
          <cell r="JN12">
            <v>0.73250000000000004</v>
          </cell>
          <cell r="JO12">
            <v>0.73250000000000004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102.93556298</v>
          </cell>
          <cell r="JV12">
            <v>0</v>
          </cell>
          <cell r="JW12">
            <v>0</v>
          </cell>
          <cell r="JX12">
            <v>0</v>
          </cell>
          <cell r="JY12">
            <v>3.4590000000000001</v>
          </cell>
          <cell r="JZ12">
            <v>3.4590000000000001</v>
          </cell>
          <cell r="KA12">
            <v>0</v>
          </cell>
          <cell r="KB12">
            <v>0</v>
          </cell>
          <cell r="KC12">
            <v>3</v>
          </cell>
          <cell r="KD12">
            <v>0</v>
          </cell>
          <cell r="KE12">
            <v>3</v>
          </cell>
          <cell r="KF12">
            <v>0</v>
          </cell>
          <cell r="KG12">
            <v>0</v>
          </cell>
          <cell r="KH12">
            <v>0</v>
          </cell>
          <cell r="KI12">
            <v>0</v>
          </cell>
          <cell r="KJ12">
            <v>0</v>
          </cell>
          <cell r="KK12">
            <v>0</v>
          </cell>
          <cell r="KL12">
            <v>0</v>
          </cell>
          <cell r="KM12">
            <v>0</v>
          </cell>
          <cell r="KN12">
            <v>0</v>
          </cell>
          <cell r="KO12">
            <v>0</v>
          </cell>
          <cell r="KP12">
            <v>0</v>
          </cell>
          <cell r="KQ12">
            <v>0</v>
          </cell>
          <cell r="KR12">
            <v>0</v>
          </cell>
          <cell r="KS12">
            <v>0</v>
          </cell>
          <cell r="KT12">
            <v>0</v>
          </cell>
          <cell r="KU12">
            <v>0</v>
          </cell>
          <cell r="KV12">
            <v>0</v>
          </cell>
          <cell r="KW12">
            <v>0</v>
          </cell>
          <cell r="KX12">
            <v>0</v>
          </cell>
          <cell r="KY12">
            <v>0</v>
          </cell>
          <cell r="KZ12">
            <v>0</v>
          </cell>
          <cell r="LA12">
            <v>0</v>
          </cell>
          <cell r="LB12">
            <v>0</v>
          </cell>
          <cell r="LC12">
            <v>0</v>
          </cell>
          <cell r="LD12">
            <v>0</v>
          </cell>
          <cell r="LE12">
            <v>0</v>
          </cell>
          <cell r="LF12">
            <v>0</v>
          </cell>
          <cell r="LG12">
            <v>0</v>
          </cell>
          <cell r="LH12">
            <v>0</v>
          </cell>
          <cell r="LI12">
            <v>0</v>
          </cell>
          <cell r="LJ12">
            <v>0</v>
          </cell>
          <cell r="LK12">
            <v>0</v>
          </cell>
          <cell r="LL12">
            <v>0</v>
          </cell>
          <cell r="LQ12">
            <v>0</v>
          </cell>
          <cell r="LR12">
            <v>0</v>
          </cell>
          <cell r="LS12">
            <v>0</v>
          </cell>
          <cell r="LT12">
            <v>0</v>
          </cell>
          <cell r="LU12">
            <v>0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0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0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0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0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>
            <v>0</v>
          </cell>
          <cell r="OM12">
            <v>0</v>
          </cell>
          <cell r="ON12">
            <v>0</v>
          </cell>
          <cell r="OO12">
            <v>0</v>
          </cell>
          <cell r="OP12">
            <v>0</v>
          </cell>
          <cell r="OR12">
            <v>0</v>
          </cell>
          <cell r="OT12">
            <v>2031.6875938646697</v>
          </cell>
        </row>
        <row r="13">
          <cell r="A13" t="str">
            <v>Г</v>
          </cell>
          <cell r="B13" t="str">
            <v>1.1.1.3</v>
          </cell>
          <cell r="C13" t="str">
            <v>Технологическое присоединение энергопринимающих устройств потребителей свыше 150 кВт, всего, в том числе:</v>
          </cell>
          <cell r="D13" t="str">
            <v>Г</v>
          </cell>
          <cell r="E13">
            <v>10.803330868080002</v>
          </cell>
          <cell r="H13">
            <v>0</v>
          </cell>
          <cell r="J13">
            <v>863.09337374007998</v>
          </cell>
          <cell r="K13">
            <v>10.803330868080002</v>
          </cell>
          <cell r="L13">
            <v>852.29004287199996</v>
          </cell>
          <cell r="M13">
            <v>0</v>
          </cell>
          <cell r="N13">
            <v>0</v>
          </cell>
          <cell r="O13">
            <v>75.508838269152477</v>
          </cell>
          <cell r="P13">
            <v>178.17639041999999</v>
          </cell>
          <cell r="Q13">
            <v>598.60481432284746</v>
          </cell>
          <cell r="R13">
            <v>8.3460033680800016</v>
          </cell>
          <cell r="S13">
            <v>0</v>
          </cell>
          <cell r="T13">
            <v>0</v>
          </cell>
          <cell r="U13">
            <v>0</v>
          </cell>
          <cell r="V13">
            <v>8.3460033680800016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8.3460033680800016</v>
          </cell>
          <cell r="AQ13">
            <v>0</v>
          </cell>
          <cell r="AR13">
            <v>0</v>
          </cell>
          <cell r="AS13">
            <v>0</v>
          </cell>
          <cell r="AT13">
            <v>8.3460033680800016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 t="str">
            <v/>
          </cell>
          <cell r="BC13" t="str">
            <v/>
          </cell>
          <cell r="BD13" t="str">
            <v/>
          </cell>
          <cell r="BE13">
            <v>4</v>
          </cell>
          <cell r="BF13" t="str">
            <v>4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 t="str">
            <v/>
          </cell>
          <cell r="CR13" t="str">
            <v/>
          </cell>
          <cell r="CS13" t="str">
            <v/>
          </cell>
          <cell r="CT13" t="str">
            <v/>
          </cell>
          <cell r="CU13">
            <v>0</v>
          </cell>
          <cell r="CX13">
            <v>3812.2178934788185</v>
          </cell>
          <cell r="CY13">
            <v>572.7289210797162</v>
          </cell>
          <cell r="CZ13">
            <v>1552.4358180467182</v>
          </cell>
          <cell r="DA13">
            <v>1396.6332410204841</v>
          </cell>
          <cell r="DB13">
            <v>351.73938608438334</v>
          </cell>
          <cell r="DE13">
            <v>2.0477729099999999</v>
          </cell>
          <cell r="DG13">
            <v>615.69682067023723</v>
          </cell>
          <cell r="DH13">
            <v>9.1206571202372899</v>
          </cell>
          <cell r="DI13">
            <v>606.57616354999993</v>
          </cell>
          <cell r="DJ13">
            <v>38.906113530000006</v>
          </cell>
          <cell r="DK13">
            <v>197.33895278</v>
          </cell>
          <cell r="DL13">
            <v>344.75768944999993</v>
          </cell>
          <cell r="DM13">
            <v>25.573407790000001</v>
          </cell>
          <cell r="DN13">
            <v>277.00832313952753</v>
          </cell>
          <cell r="DS13">
            <v>142.68802315457594</v>
          </cell>
          <cell r="DT13">
            <v>56.493174655273869</v>
          </cell>
          <cell r="DU13">
            <v>49.232590688265262</v>
          </cell>
          <cell r="DV13">
            <v>28.594534641412469</v>
          </cell>
          <cell r="DW13">
            <v>49.232590688265262</v>
          </cell>
          <cell r="DX13">
            <v>1</v>
          </cell>
          <cell r="DY13" t="str">
            <v/>
          </cell>
          <cell r="DZ13" t="str">
            <v/>
          </cell>
          <cell r="EA13" t="str">
            <v/>
          </cell>
          <cell r="EB13" t="str">
            <v>1</v>
          </cell>
          <cell r="EC13">
            <v>870.93788626000003</v>
          </cell>
          <cell r="ED13">
            <v>346.03663713000003</v>
          </cell>
          <cell r="EE13">
            <v>488.22764986999994</v>
          </cell>
          <cell r="EF13">
            <v>24.389055679999998</v>
          </cell>
          <cell r="EG13">
            <v>12.284543580000001</v>
          </cell>
          <cell r="EH13">
            <v>323.89559782000003</v>
          </cell>
          <cell r="EI13">
            <v>224.59279934</v>
          </cell>
          <cell r="EJ13">
            <v>95.952902250000008</v>
          </cell>
          <cell r="EK13">
            <v>0</v>
          </cell>
          <cell r="EL13">
            <v>3.3498962299999997</v>
          </cell>
          <cell r="EM13">
            <v>547.04228843999999</v>
          </cell>
          <cell r="EN13">
            <v>121.44383779</v>
          </cell>
          <cell r="EO13">
            <v>392.27474761999997</v>
          </cell>
          <cell r="EP13">
            <v>24.389055679999998</v>
          </cell>
          <cell r="EQ13">
            <v>8.9346473500000005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 t="str">
            <v/>
          </cell>
          <cell r="FH13" t="str">
            <v/>
          </cell>
          <cell r="FI13">
            <v>3</v>
          </cell>
          <cell r="FJ13">
            <v>4</v>
          </cell>
          <cell r="FK13" t="str">
            <v>3 4</v>
          </cell>
          <cell r="FN13">
            <v>3102.5564480438834</v>
          </cell>
          <cell r="FO13">
            <v>0</v>
          </cell>
          <cell r="FP13">
            <v>175.58</v>
          </cell>
          <cell r="FQ13">
            <v>0</v>
          </cell>
          <cell r="FR13">
            <v>697.62100000000009</v>
          </cell>
          <cell r="FS13">
            <v>695.62100000000009</v>
          </cell>
          <cell r="FT13">
            <v>2</v>
          </cell>
          <cell r="FU13">
            <v>0</v>
          </cell>
          <cell r="FV13">
            <v>162</v>
          </cell>
          <cell r="FW13">
            <v>0</v>
          </cell>
          <cell r="FX13">
            <v>162</v>
          </cell>
          <cell r="FZ13">
            <v>604.26295830000004</v>
          </cell>
          <cell r="GA13">
            <v>0</v>
          </cell>
          <cell r="GB13">
            <v>10.842000000000002</v>
          </cell>
          <cell r="GC13">
            <v>0</v>
          </cell>
          <cell r="GD13">
            <v>18.175000000000001</v>
          </cell>
          <cell r="GE13">
            <v>18.175000000000001</v>
          </cell>
          <cell r="GF13">
            <v>0</v>
          </cell>
          <cell r="GG13">
            <v>0</v>
          </cell>
          <cell r="GH13">
            <v>112</v>
          </cell>
          <cell r="GI13">
            <v>0</v>
          </cell>
          <cell r="GJ13">
            <v>112</v>
          </cell>
          <cell r="GK13">
            <v>514.82344348999948</v>
          </cell>
          <cell r="GL13">
            <v>0</v>
          </cell>
          <cell r="GM13">
            <v>0</v>
          </cell>
          <cell r="GN13">
            <v>0</v>
          </cell>
          <cell r="GO13">
            <v>59.307000000000002</v>
          </cell>
          <cell r="GP13">
            <v>59.307000000000002</v>
          </cell>
          <cell r="GQ13">
            <v>0</v>
          </cell>
          <cell r="GR13">
            <v>0</v>
          </cell>
          <cell r="GS13">
            <v>1</v>
          </cell>
          <cell r="GT13">
            <v>0</v>
          </cell>
          <cell r="GU13">
            <v>1</v>
          </cell>
          <cell r="GV13">
            <v>475.62674384858701</v>
          </cell>
          <cell r="GW13">
            <v>0</v>
          </cell>
          <cell r="GX13">
            <v>0</v>
          </cell>
          <cell r="GY13">
            <v>0</v>
          </cell>
          <cell r="GZ13">
            <v>53</v>
          </cell>
          <cell r="HA13">
            <v>53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39.196699641412465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6.3069999999999995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104.98333589000001</v>
          </cell>
          <cell r="IZ13">
            <v>0</v>
          </cell>
          <cell r="JA13">
            <v>0</v>
          </cell>
          <cell r="JB13">
            <v>0</v>
          </cell>
          <cell r="JC13">
            <v>4.1915000000000004</v>
          </cell>
          <cell r="JD13">
            <v>4.1915000000000004</v>
          </cell>
          <cell r="JE13">
            <v>0</v>
          </cell>
          <cell r="JF13">
            <v>0</v>
          </cell>
          <cell r="JG13">
            <v>3</v>
          </cell>
          <cell r="JH13">
            <v>0</v>
          </cell>
          <cell r="JI13">
            <v>3</v>
          </cell>
          <cell r="JJ13">
            <v>2.0477729099999999</v>
          </cell>
          <cell r="JK13">
            <v>0</v>
          </cell>
          <cell r="JL13">
            <v>0</v>
          </cell>
          <cell r="JM13">
            <v>0</v>
          </cell>
          <cell r="JN13">
            <v>0.73250000000000004</v>
          </cell>
          <cell r="JO13">
            <v>0.73250000000000004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102.93556298</v>
          </cell>
          <cell r="JV13">
            <v>0</v>
          </cell>
          <cell r="JW13">
            <v>0</v>
          </cell>
          <cell r="JX13">
            <v>0</v>
          </cell>
          <cell r="JY13">
            <v>3.4590000000000001</v>
          </cell>
          <cell r="JZ13">
            <v>3.4590000000000001</v>
          </cell>
          <cell r="KA13">
            <v>0</v>
          </cell>
          <cell r="KB13">
            <v>0</v>
          </cell>
          <cell r="KC13">
            <v>3</v>
          </cell>
          <cell r="KD13">
            <v>0</v>
          </cell>
          <cell r="KE13">
            <v>3</v>
          </cell>
          <cell r="KF13">
            <v>0</v>
          </cell>
          <cell r="KG13">
            <v>0</v>
          </cell>
          <cell r="KH13">
            <v>0</v>
          </cell>
          <cell r="KI13">
            <v>0</v>
          </cell>
          <cell r="KJ13">
            <v>0</v>
          </cell>
          <cell r="KK13">
            <v>0</v>
          </cell>
          <cell r="KL13">
            <v>0</v>
          </cell>
          <cell r="KM13">
            <v>0</v>
          </cell>
          <cell r="KN13">
            <v>0</v>
          </cell>
          <cell r="KO13">
            <v>0</v>
          </cell>
          <cell r="KP13">
            <v>0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0</v>
          </cell>
          <cell r="LC13">
            <v>0</v>
          </cell>
          <cell r="LD13">
            <v>0</v>
          </cell>
          <cell r="LE13">
            <v>0</v>
          </cell>
          <cell r="LF13">
            <v>0</v>
          </cell>
          <cell r="LG13">
            <v>0</v>
          </cell>
          <cell r="LH13">
            <v>0</v>
          </cell>
          <cell r="LI13">
            <v>0</v>
          </cell>
          <cell r="LJ13">
            <v>0</v>
          </cell>
          <cell r="LK13">
            <v>0</v>
          </cell>
          <cell r="LL13">
            <v>0</v>
          </cell>
          <cell r="LQ13">
            <v>0</v>
          </cell>
          <cell r="LR13">
            <v>0</v>
          </cell>
          <cell r="LS13">
            <v>0</v>
          </cell>
          <cell r="LT13">
            <v>0</v>
          </cell>
          <cell r="LU13">
            <v>0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0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0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0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0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>
            <v>0</v>
          </cell>
          <cell r="OM13">
            <v>0</v>
          </cell>
          <cell r="ON13">
            <v>0</v>
          </cell>
          <cell r="OO13">
            <v>0</v>
          </cell>
          <cell r="OP13">
            <v>0</v>
          </cell>
          <cell r="OR13">
            <v>0</v>
          </cell>
          <cell r="OT13">
            <v>2031.6875938646697</v>
          </cell>
        </row>
        <row r="14">
          <cell r="A14" t="str">
            <v>F_prj_109108_47168</v>
          </cell>
          <cell r="B14" t="str">
            <v>1.1.1.3</v>
          </cell>
          <cell r="C14" t="str">
            <v>Строительство ВЛ-110 кВ: отпайка от ВЛ-110 кВ ПС ГРП-ПС Октябрьская  Л-137 до проектируемой  ПС-110 кВ НПЗ (технологическое присоединение ОАО НК "Роснефть") (доп.соглашение от 15.03.2016 г. №1 к договору ТП от 06.06.2011 г. №226/2011)</v>
          </cell>
          <cell r="D14" t="str">
            <v>F_prj_109108_47168</v>
          </cell>
          <cell r="E14">
            <v>8.3460033680800016</v>
          </cell>
          <cell r="H14">
            <v>0</v>
          </cell>
          <cell r="J14">
            <v>8.3460033680800016</v>
          </cell>
          <cell r="K14">
            <v>8.3460033680800016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8.3460033680800016</v>
          </cell>
          <cell r="S14">
            <v>0</v>
          </cell>
          <cell r="T14">
            <v>0</v>
          </cell>
          <cell r="U14">
            <v>0</v>
          </cell>
          <cell r="V14">
            <v>8.3460033680800016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8.3460033680800016</v>
          </cell>
          <cell r="AQ14">
            <v>0</v>
          </cell>
          <cell r="AR14">
            <v>0</v>
          </cell>
          <cell r="AS14">
            <v>0</v>
          </cell>
          <cell r="AT14">
            <v>8.3460033680800016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 t="str">
            <v/>
          </cell>
          <cell r="BC14" t="str">
            <v/>
          </cell>
          <cell r="BD14" t="str">
            <v/>
          </cell>
          <cell r="BE14">
            <v>4</v>
          </cell>
          <cell r="BF14" t="str">
            <v>4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 t="str">
            <v/>
          </cell>
          <cell r="CR14" t="str">
            <v/>
          </cell>
          <cell r="CS14" t="str">
            <v/>
          </cell>
          <cell r="CT14" t="str">
            <v/>
          </cell>
          <cell r="CU14">
            <v>0</v>
          </cell>
          <cell r="CX14">
            <v>7.07288421023729</v>
          </cell>
          <cell r="CY14">
            <v>0.49510189471661037</v>
          </cell>
          <cell r="CZ14">
            <v>1.6267633683545768</v>
          </cell>
          <cell r="DA14">
            <v>4.5973747366542383</v>
          </cell>
          <cell r="DB14">
            <v>0.35364421051186451</v>
          </cell>
          <cell r="DE14">
            <v>0</v>
          </cell>
          <cell r="DG14">
            <v>7.07288421023729</v>
          </cell>
          <cell r="DH14">
            <v>7.07288421023729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7.07288421023729</v>
          </cell>
          <cell r="DS14">
            <v>0</v>
          </cell>
          <cell r="DT14">
            <v>0</v>
          </cell>
          <cell r="DU14">
            <v>0</v>
          </cell>
          <cell r="DV14">
            <v>7.07288421023729</v>
          </cell>
          <cell r="DW14">
            <v>0</v>
          </cell>
          <cell r="DX14" t="str">
            <v/>
          </cell>
          <cell r="DY14" t="str">
            <v/>
          </cell>
          <cell r="DZ14" t="str">
            <v/>
          </cell>
          <cell r="EA14" t="str">
            <v/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 t="str">
            <v/>
          </cell>
          <cell r="FI14">
            <v>3</v>
          </cell>
          <cell r="FJ14">
            <v>4</v>
          </cell>
          <cell r="FK14" t="str">
            <v>3 4</v>
          </cell>
          <cell r="FN14">
            <v>7.07288421023729</v>
          </cell>
          <cell r="FO14">
            <v>0</v>
          </cell>
          <cell r="FP14">
            <v>0</v>
          </cell>
          <cell r="FQ14">
            <v>0</v>
          </cell>
          <cell r="FR14">
            <v>1.3979999999999999</v>
          </cell>
          <cell r="FS14">
            <v>1.3979999999999999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7.07288421023729</v>
          </cell>
          <cell r="GL14">
            <v>0</v>
          </cell>
          <cell r="GM14">
            <v>0</v>
          </cell>
          <cell r="GN14">
            <v>0</v>
          </cell>
          <cell r="GO14">
            <v>1.3979999999999999</v>
          </cell>
          <cell r="GP14">
            <v>1.3979999999999999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7.07288421023729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1.3979999999999999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>
            <v>0</v>
          </cell>
          <cell r="LR14">
            <v>0</v>
          </cell>
          <cell r="LS14">
            <v>0</v>
          </cell>
          <cell r="LT14">
            <v>0</v>
          </cell>
          <cell r="LU14">
            <v>0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>
            <v>2015</v>
          </cell>
          <cell r="OM14">
            <v>2019</v>
          </cell>
          <cell r="ON14">
            <v>2019</v>
          </cell>
          <cell r="OO14">
            <v>2019</v>
          </cell>
          <cell r="OP14" t="str">
            <v>с</v>
          </cell>
          <cell r="OR14">
            <v>0</v>
          </cell>
          <cell r="OT14">
            <v>8.3460033680800016</v>
          </cell>
        </row>
        <row r="15">
          <cell r="A15" t="str">
            <v>J_Che246_19</v>
          </cell>
          <cell r="B15" t="str">
            <v>1.1.1.3</v>
          </cell>
          <cell r="C15" t="str">
            <v>Строительство КЛ-10 кВ от КЛ-10 кВ ТП-89-ТП-234 до проектируемой ТП; КЛ-10 кВ от РУ-10 кВ ТП-98 до проектируемой ТП для технологического присоединения</v>
          </cell>
          <cell r="D15" t="str">
            <v>J_Che246_19</v>
          </cell>
          <cell r="E15" t="str">
            <v>нд</v>
          </cell>
          <cell r="H15">
            <v>0</v>
          </cell>
          <cell r="J15">
            <v>2.4573274999999999</v>
          </cell>
          <cell r="K15">
            <v>2.4573274999999999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 t="str">
            <v>нд</v>
          </cell>
          <cell r="S15" t="str">
            <v>нд</v>
          </cell>
          <cell r="T15" t="str">
            <v>нд</v>
          </cell>
          <cell r="U15" t="str">
            <v>нд</v>
          </cell>
          <cell r="V15" t="str">
            <v>нд</v>
          </cell>
          <cell r="W15" t="str">
            <v>нд</v>
          </cell>
          <cell r="X15" t="str">
            <v>нд</v>
          </cell>
          <cell r="Y15" t="str">
            <v>нд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 t="str">
            <v>нд</v>
          </cell>
          <cell r="AH15" t="str">
            <v>нд</v>
          </cell>
          <cell r="AI15" t="str">
            <v>нд</v>
          </cell>
          <cell r="AJ15" t="str">
            <v>нд</v>
          </cell>
          <cell r="AK15" t="str">
            <v>нд</v>
          </cell>
          <cell r="AL15" t="str">
            <v>нд</v>
          </cell>
          <cell r="AM15" t="str">
            <v>нд</v>
          </cell>
          <cell r="AN15" t="str">
            <v>нд</v>
          </cell>
          <cell r="AO15" t="str">
            <v>нд</v>
          </cell>
          <cell r="AP15" t="str">
            <v>нд</v>
          </cell>
          <cell r="AQ15" t="str">
            <v>нд</v>
          </cell>
          <cell r="AR15" t="str">
            <v>нд</v>
          </cell>
          <cell r="AS15" t="str">
            <v>нд</v>
          </cell>
          <cell r="AT15" t="str">
            <v>нд</v>
          </cell>
          <cell r="AU15" t="str">
            <v>нд</v>
          </cell>
          <cell r="AV15" t="str">
            <v>нд</v>
          </cell>
          <cell r="AW15" t="str">
            <v>нд</v>
          </cell>
          <cell r="AX15" t="str">
            <v>нд</v>
          </cell>
          <cell r="AY15" t="str">
            <v>нд</v>
          </cell>
          <cell r="AZ15" t="str">
            <v>нд</v>
          </cell>
          <cell r="BA15" t="str">
            <v>нд</v>
          </cell>
          <cell r="BB15">
            <v>1</v>
          </cell>
          <cell r="BC15">
            <v>2</v>
          </cell>
          <cell r="BD15">
            <v>3</v>
          </cell>
          <cell r="BE15">
            <v>4</v>
          </cell>
          <cell r="BF15" t="str">
            <v>1 2 3 4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 t="str">
            <v/>
          </cell>
          <cell r="CR15" t="str">
            <v/>
          </cell>
          <cell r="CS15" t="str">
            <v/>
          </cell>
          <cell r="CT15" t="str">
            <v/>
          </cell>
          <cell r="CU15">
            <v>0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2.0477729099999999</v>
          </cell>
          <cell r="DG15">
            <v>2.0477729099999999</v>
          </cell>
          <cell r="DH15">
            <v>2.0477729099999999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 t="str">
            <v>нд</v>
          </cell>
          <cell r="DS15" t="str">
            <v>нд</v>
          </cell>
          <cell r="DT15" t="str">
            <v>нд</v>
          </cell>
          <cell r="DU15" t="str">
            <v>нд</v>
          </cell>
          <cell r="DV15" t="str">
            <v>нд</v>
          </cell>
          <cell r="DW15" t="str">
            <v>нд</v>
          </cell>
          <cell r="DX15">
            <v>1</v>
          </cell>
          <cell r="DY15" t="str">
            <v/>
          </cell>
          <cell r="DZ15" t="str">
            <v/>
          </cell>
          <cell r="EA15" t="str">
            <v/>
          </cell>
          <cell r="EB15" t="str">
            <v>1</v>
          </cell>
          <cell r="EC15">
            <v>2.0477729099999999</v>
          </cell>
          <cell r="ED15">
            <v>6.9460279999999999E-2</v>
          </cell>
          <cell r="EE15">
            <v>1.8626226299999999</v>
          </cell>
          <cell r="EF15">
            <v>0</v>
          </cell>
          <cell r="EG15">
            <v>0.11569</v>
          </cell>
          <cell r="EH15">
            <v>2.0477729099999999</v>
          </cell>
          <cell r="EI15">
            <v>6.9460279999999999E-2</v>
          </cell>
          <cell r="EJ15">
            <v>1.8626226299999999</v>
          </cell>
          <cell r="EK15">
            <v>0</v>
          </cell>
          <cell r="EL15">
            <v>0.11569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1</v>
          </cell>
          <cell r="FH15">
            <v>2</v>
          </cell>
          <cell r="FI15">
            <v>3</v>
          </cell>
          <cell r="FJ15">
            <v>4</v>
          </cell>
          <cell r="FK15" t="str">
            <v>1 2 3 4</v>
          </cell>
          <cell r="FN15" t="str">
            <v>нд</v>
          </cell>
          <cell r="FO15" t="str">
            <v>нд</v>
          </cell>
          <cell r="FP15" t="str">
            <v>нд</v>
          </cell>
          <cell r="FQ15" t="str">
            <v>нд</v>
          </cell>
          <cell r="FR15" t="str">
            <v>нд</v>
          </cell>
          <cell r="FS15" t="str">
            <v>нд</v>
          </cell>
          <cell r="FT15" t="str">
            <v>нд</v>
          </cell>
          <cell r="FU15" t="str">
            <v>нд</v>
          </cell>
          <cell r="FV15" t="str">
            <v>нд</v>
          </cell>
          <cell r="FW15" t="str">
            <v>нд</v>
          </cell>
          <cell r="FX15" t="str">
            <v>нд</v>
          </cell>
          <cell r="FZ15">
            <v>0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0</v>
          </cell>
          <cell r="GI15">
            <v>0</v>
          </cell>
          <cell r="GJ15">
            <v>0</v>
          </cell>
          <cell r="GK15" t="str">
            <v>нд</v>
          </cell>
          <cell r="GL15" t="str">
            <v>нд</v>
          </cell>
          <cell r="GM15" t="str">
            <v>нд</v>
          </cell>
          <cell r="GN15" t="str">
            <v>нд</v>
          </cell>
          <cell r="GO15" t="str">
            <v>нд</v>
          </cell>
          <cell r="GP15" t="str">
            <v>нд</v>
          </cell>
          <cell r="GQ15" t="str">
            <v>нд</v>
          </cell>
          <cell r="GR15" t="str">
            <v>нд</v>
          </cell>
          <cell r="GS15" t="str">
            <v>нд</v>
          </cell>
          <cell r="GT15" t="str">
            <v>нд</v>
          </cell>
          <cell r="GU15" t="str">
            <v>нд</v>
          </cell>
          <cell r="GV15" t="str">
            <v>нд</v>
          </cell>
          <cell r="GW15" t="str">
            <v>нд</v>
          </cell>
          <cell r="GX15" t="str">
            <v>нд</v>
          </cell>
          <cell r="GY15" t="str">
            <v>нд</v>
          </cell>
          <cell r="GZ15" t="str">
            <v>нд</v>
          </cell>
          <cell r="HA15" t="str">
            <v>нд</v>
          </cell>
          <cell r="HB15" t="str">
            <v>нд</v>
          </cell>
          <cell r="HC15" t="str">
            <v>нд</v>
          </cell>
          <cell r="HD15" t="str">
            <v>нд</v>
          </cell>
          <cell r="HE15" t="str">
            <v>нд</v>
          </cell>
          <cell r="HF15" t="str">
            <v>нд</v>
          </cell>
          <cell r="HG15" t="str">
            <v>нд</v>
          </cell>
          <cell r="HH15" t="str">
            <v>нд</v>
          </cell>
          <cell r="HI15" t="str">
            <v>нд</v>
          </cell>
          <cell r="HJ15" t="str">
            <v>нд</v>
          </cell>
          <cell r="HK15" t="str">
            <v>нд</v>
          </cell>
          <cell r="HL15" t="str">
            <v>нд</v>
          </cell>
          <cell r="HM15" t="str">
            <v>нд</v>
          </cell>
          <cell r="HN15" t="str">
            <v>нд</v>
          </cell>
          <cell r="HO15" t="str">
            <v>нд</v>
          </cell>
          <cell r="HP15" t="str">
            <v>нд</v>
          </cell>
          <cell r="HQ15" t="str">
            <v>нд</v>
          </cell>
          <cell r="HR15" t="str">
            <v>нд</v>
          </cell>
          <cell r="HS15" t="str">
            <v>нд</v>
          </cell>
          <cell r="HT15" t="str">
            <v>нд</v>
          </cell>
          <cell r="HU15" t="str">
            <v>нд</v>
          </cell>
          <cell r="HV15" t="str">
            <v>нд</v>
          </cell>
          <cell r="HW15" t="str">
            <v>нд</v>
          </cell>
          <cell r="HX15" t="str">
            <v>нд</v>
          </cell>
          <cell r="HY15" t="str">
            <v>нд</v>
          </cell>
          <cell r="HZ15" t="str">
            <v>нд</v>
          </cell>
          <cell r="IA15" t="str">
            <v>нд</v>
          </cell>
          <cell r="IB15" t="str">
            <v>нд</v>
          </cell>
          <cell r="IC15" t="str">
            <v>нд</v>
          </cell>
          <cell r="ID15">
            <v>0</v>
          </cell>
          <cell r="IE15" t="str">
            <v>нд</v>
          </cell>
          <cell r="IF15">
            <v>0</v>
          </cell>
          <cell r="IG15">
            <v>0</v>
          </cell>
          <cell r="IH15" t="str">
            <v>нд</v>
          </cell>
          <cell r="II15" t="str">
            <v>нд</v>
          </cell>
          <cell r="IJ15" t="str">
            <v>нд</v>
          </cell>
          <cell r="IK15">
            <v>0</v>
          </cell>
          <cell r="IL15">
            <v>0</v>
          </cell>
          <cell r="IM15">
            <v>0</v>
          </cell>
          <cell r="IN15" t="str">
            <v>нд</v>
          </cell>
          <cell r="IO15" t="str">
            <v>нд</v>
          </cell>
          <cell r="IP15" t="str">
            <v>нд</v>
          </cell>
          <cell r="IQ15" t="str">
            <v>нд</v>
          </cell>
          <cell r="IR15" t="str">
            <v>нд</v>
          </cell>
          <cell r="IS15" t="str">
            <v>нд</v>
          </cell>
          <cell r="IT15" t="str">
            <v>нд</v>
          </cell>
          <cell r="IU15" t="str">
            <v>нд</v>
          </cell>
          <cell r="IV15" t="str">
            <v>нд</v>
          </cell>
          <cell r="IW15" t="str">
            <v>нд</v>
          </cell>
          <cell r="IX15" t="str">
            <v>нд</v>
          </cell>
          <cell r="IY15">
            <v>2.0477729099999999</v>
          </cell>
          <cell r="IZ15">
            <v>0</v>
          </cell>
          <cell r="JA15">
            <v>0</v>
          </cell>
          <cell r="JB15">
            <v>0</v>
          </cell>
          <cell r="JC15">
            <v>0.73250000000000004</v>
          </cell>
          <cell r="JD15">
            <v>0.73250000000000004</v>
          </cell>
          <cell r="JE15">
            <v>0</v>
          </cell>
          <cell r="JF15">
            <v>0</v>
          </cell>
          <cell r="JG15">
            <v>0</v>
          </cell>
          <cell r="JH15">
            <v>0</v>
          </cell>
          <cell r="JI15">
            <v>0</v>
          </cell>
          <cell r="JJ15">
            <v>2.0477729099999999</v>
          </cell>
          <cell r="JK15">
            <v>0</v>
          </cell>
          <cell r="JL15">
            <v>0</v>
          </cell>
          <cell r="JM15">
            <v>0</v>
          </cell>
          <cell r="JN15">
            <v>0.73250000000000004</v>
          </cell>
          <cell r="JO15">
            <v>0.73250000000000004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0</v>
          </cell>
          <cell r="KR15">
            <v>0</v>
          </cell>
          <cell r="KS15">
            <v>0</v>
          </cell>
          <cell r="KT15">
            <v>0</v>
          </cell>
          <cell r="KU15">
            <v>0</v>
          </cell>
          <cell r="KV15">
            <v>0</v>
          </cell>
          <cell r="KW15">
            <v>0</v>
          </cell>
          <cell r="KX15">
            <v>0</v>
          </cell>
          <cell r="KY15">
            <v>0</v>
          </cell>
          <cell r="KZ15">
            <v>0</v>
          </cell>
          <cell r="LA15">
            <v>0</v>
          </cell>
          <cell r="LB15">
            <v>0</v>
          </cell>
          <cell r="LC15">
            <v>0</v>
          </cell>
          <cell r="LD15">
            <v>0</v>
          </cell>
          <cell r="LE15">
            <v>0</v>
          </cell>
          <cell r="LF15">
            <v>0</v>
          </cell>
          <cell r="LG15">
            <v>0</v>
          </cell>
          <cell r="LH15">
            <v>0</v>
          </cell>
          <cell r="LI15">
            <v>0</v>
          </cell>
          <cell r="LJ15">
            <v>0</v>
          </cell>
          <cell r="LK15">
            <v>0</v>
          </cell>
          <cell r="LL15">
            <v>0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 t="str">
            <v>нд</v>
          </cell>
          <cell r="MD15" t="str">
            <v>нд</v>
          </cell>
          <cell r="ME15" t="str">
            <v>нд</v>
          </cell>
          <cell r="MF15" t="str">
            <v>нд</v>
          </cell>
          <cell r="MG15" t="str">
            <v>нд</v>
          </cell>
          <cell r="MH15" t="str">
            <v>нд</v>
          </cell>
          <cell r="MI15" t="str">
            <v>нд</v>
          </cell>
          <cell r="MJ15" t="str">
            <v>нд</v>
          </cell>
          <cell r="MK15" t="str">
            <v>нд</v>
          </cell>
          <cell r="ML15" t="str">
            <v>нд</v>
          </cell>
          <cell r="MM15" t="str">
            <v>нд</v>
          </cell>
          <cell r="MN15" t="str">
            <v>нд</v>
          </cell>
          <cell r="MO15" t="str">
            <v>нд</v>
          </cell>
          <cell r="MP15" t="str">
            <v>нд</v>
          </cell>
          <cell r="MQ15" t="str">
            <v>нд</v>
          </cell>
          <cell r="MR15" t="str">
            <v>нд</v>
          </cell>
          <cell r="MS15" t="str">
            <v>нд</v>
          </cell>
          <cell r="MT15" t="str">
            <v>нд</v>
          </cell>
          <cell r="MU15" t="str">
            <v>нд</v>
          </cell>
          <cell r="MV15" t="str">
            <v>нд</v>
          </cell>
          <cell r="MW15" t="str">
            <v>нд</v>
          </cell>
          <cell r="MX15" t="str">
            <v>нд</v>
          </cell>
          <cell r="MY15" t="str">
            <v>нд</v>
          </cell>
          <cell r="MZ15" t="str">
            <v>нд</v>
          </cell>
          <cell r="NA15" t="str">
            <v>нд</v>
          </cell>
          <cell r="NB15" t="str">
            <v>нд</v>
          </cell>
          <cell r="NC15" t="str">
            <v>нд</v>
          </cell>
          <cell r="ND15" t="str">
            <v>нд</v>
          </cell>
          <cell r="NE15" t="str">
            <v>нд</v>
          </cell>
          <cell r="NF15" t="str">
            <v>нд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>
            <v>2019</v>
          </cell>
          <cell r="OM15">
            <v>2019</v>
          </cell>
          <cell r="ON15">
            <v>2019</v>
          </cell>
          <cell r="OO15">
            <v>2019</v>
          </cell>
          <cell r="OP15" t="str">
            <v>з</v>
          </cell>
          <cell r="OR15">
            <v>0</v>
          </cell>
          <cell r="OT15">
            <v>2.4573274999999999</v>
          </cell>
        </row>
        <row r="16">
          <cell r="A16" t="str">
            <v>Г</v>
          </cell>
          <cell r="B16" t="str">
            <v>1.1.2</v>
          </cell>
          <cell r="C16" t="str">
            <v>Технологическое присоединение объектов электросетевого хозяйства, всего, в том числе:</v>
          </cell>
          <cell r="D16" t="str">
            <v>Г</v>
          </cell>
          <cell r="E16">
            <v>0</v>
          </cell>
          <cell r="H16">
            <v>0</v>
          </cell>
          <cell r="J16">
            <v>852.29004287199996</v>
          </cell>
          <cell r="K16">
            <v>0</v>
          </cell>
          <cell r="L16">
            <v>852.29004287199996</v>
          </cell>
          <cell r="M16">
            <v>0</v>
          </cell>
          <cell r="N16">
            <v>0</v>
          </cell>
          <cell r="O16">
            <v>75.508838269152477</v>
          </cell>
          <cell r="P16">
            <v>178.17639041999999</v>
          </cell>
          <cell r="Q16">
            <v>598.60481432284746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 t="str">
            <v/>
          </cell>
          <cell r="BC16" t="str">
            <v/>
          </cell>
          <cell r="BD16" t="str">
            <v/>
          </cell>
          <cell r="BE16" t="str">
            <v/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 t="str">
            <v/>
          </cell>
          <cell r="CR16" t="str">
            <v/>
          </cell>
          <cell r="CS16" t="str">
            <v/>
          </cell>
          <cell r="CT16" t="str">
            <v/>
          </cell>
          <cell r="CU16">
            <v>0</v>
          </cell>
          <cell r="CX16">
            <v>3812.2178934788185</v>
          </cell>
          <cell r="CY16">
            <v>572.7289210797162</v>
          </cell>
          <cell r="CZ16">
            <v>1552.4358180467182</v>
          </cell>
          <cell r="DA16">
            <v>1396.6332410204841</v>
          </cell>
          <cell r="DB16">
            <v>351.73938608438334</v>
          </cell>
          <cell r="DE16">
            <v>0</v>
          </cell>
          <cell r="DG16">
            <v>606.57616354999993</v>
          </cell>
          <cell r="DH16">
            <v>0</v>
          </cell>
          <cell r="DI16">
            <v>606.57616354999993</v>
          </cell>
          <cell r="DJ16">
            <v>38.906113530000006</v>
          </cell>
          <cell r="DK16">
            <v>197.33895278</v>
          </cell>
          <cell r="DL16">
            <v>344.75768944999993</v>
          </cell>
          <cell r="DM16">
            <v>25.573407790000001</v>
          </cell>
          <cell r="DN16">
            <v>277.00832313952753</v>
          </cell>
          <cell r="DS16">
            <v>142.68802315457594</v>
          </cell>
          <cell r="DT16">
            <v>56.493174655273869</v>
          </cell>
          <cell r="DU16">
            <v>49.232590688265262</v>
          </cell>
          <cell r="DV16">
            <v>28.594534641412469</v>
          </cell>
          <cell r="DW16">
            <v>49.232590688265262</v>
          </cell>
          <cell r="DX16" t="str">
            <v/>
          </cell>
          <cell r="DY16" t="str">
            <v/>
          </cell>
          <cell r="DZ16" t="str">
            <v/>
          </cell>
          <cell r="EA16" t="str">
            <v/>
          </cell>
          <cell r="EB16">
            <v>0</v>
          </cell>
          <cell r="EC16">
            <v>870.93788626000003</v>
          </cell>
          <cell r="ED16">
            <v>346.03663713000003</v>
          </cell>
          <cell r="EE16">
            <v>488.22764986999994</v>
          </cell>
          <cell r="EF16">
            <v>24.389055679999998</v>
          </cell>
          <cell r="EG16">
            <v>12.284543580000001</v>
          </cell>
          <cell r="EH16">
            <v>323.89559782000003</v>
          </cell>
          <cell r="EI16">
            <v>224.59279934</v>
          </cell>
          <cell r="EJ16">
            <v>95.952902250000008</v>
          </cell>
          <cell r="EK16">
            <v>0</v>
          </cell>
          <cell r="EL16">
            <v>3.3498962299999997</v>
          </cell>
          <cell r="EM16">
            <v>547.04228843999999</v>
          </cell>
          <cell r="EN16">
            <v>121.44383779</v>
          </cell>
          <cell r="EO16">
            <v>392.27474761999997</v>
          </cell>
          <cell r="EP16">
            <v>24.389055679999998</v>
          </cell>
          <cell r="EQ16">
            <v>8.9346473500000005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 t="str">
            <v/>
          </cell>
          <cell r="FH16" t="str">
            <v/>
          </cell>
          <cell r="FI16" t="str">
            <v/>
          </cell>
          <cell r="FJ16" t="str">
            <v/>
          </cell>
          <cell r="FK16">
            <v>0</v>
          </cell>
          <cell r="FN16">
            <v>3102.5564480438834</v>
          </cell>
          <cell r="FO16">
            <v>0</v>
          </cell>
          <cell r="FP16">
            <v>175.58</v>
          </cell>
          <cell r="FQ16">
            <v>0</v>
          </cell>
          <cell r="FR16">
            <v>697.62100000000009</v>
          </cell>
          <cell r="FS16">
            <v>695.62100000000009</v>
          </cell>
          <cell r="FT16">
            <v>2</v>
          </cell>
          <cell r="FU16">
            <v>0</v>
          </cell>
          <cell r="FV16">
            <v>162</v>
          </cell>
          <cell r="FW16">
            <v>0</v>
          </cell>
          <cell r="FX16">
            <v>162</v>
          </cell>
          <cell r="FZ16">
            <v>604.26295830000004</v>
          </cell>
          <cell r="GA16">
            <v>0</v>
          </cell>
          <cell r="GB16">
            <v>10.842000000000002</v>
          </cell>
          <cell r="GC16">
            <v>0</v>
          </cell>
          <cell r="GD16">
            <v>18.175000000000001</v>
          </cell>
          <cell r="GE16">
            <v>18.175000000000001</v>
          </cell>
          <cell r="GF16">
            <v>0</v>
          </cell>
          <cell r="GG16">
            <v>0</v>
          </cell>
          <cell r="GH16">
            <v>112</v>
          </cell>
          <cell r="GI16">
            <v>0</v>
          </cell>
          <cell r="GJ16">
            <v>112</v>
          </cell>
          <cell r="GK16">
            <v>514.82344348999948</v>
          </cell>
          <cell r="GL16">
            <v>0</v>
          </cell>
          <cell r="GM16">
            <v>0</v>
          </cell>
          <cell r="GN16">
            <v>0</v>
          </cell>
          <cell r="GO16">
            <v>59.307000000000002</v>
          </cell>
          <cell r="GP16">
            <v>59.307000000000002</v>
          </cell>
          <cell r="GQ16">
            <v>0</v>
          </cell>
          <cell r="GR16">
            <v>0</v>
          </cell>
          <cell r="GS16">
            <v>1</v>
          </cell>
          <cell r="GT16">
            <v>0</v>
          </cell>
          <cell r="GU16">
            <v>1</v>
          </cell>
          <cell r="GV16">
            <v>475.62674384858701</v>
          </cell>
          <cell r="GW16">
            <v>0</v>
          </cell>
          <cell r="GX16">
            <v>0</v>
          </cell>
          <cell r="GY16">
            <v>0</v>
          </cell>
          <cell r="GZ16">
            <v>53</v>
          </cell>
          <cell r="HA16">
            <v>53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39.196699641412465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6.3069999999999995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104.98333589000001</v>
          </cell>
          <cell r="IZ16">
            <v>0</v>
          </cell>
          <cell r="JA16">
            <v>0</v>
          </cell>
          <cell r="JB16">
            <v>0</v>
          </cell>
          <cell r="JC16">
            <v>4.1915000000000004</v>
          </cell>
          <cell r="JD16">
            <v>4.1915000000000004</v>
          </cell>
          <cell r="JE16">
            <v>0</v>
          </cell>
          <cell r="JF16">
            <v>0</v>
          </cell>
          <cell r="JG16">
            <v>3</v>
          </cell>
          <cell r="JH16">
            <v>0</v>
          </cell>
          <cell r="JI16">
            <v>3</v>
          </cell>
          <cell r="JJ16">
            <v>2.0477729099999999</v>
          </cell>
          <cell r="JK16">
            <v>0</v>
          </cell>
          <cell r="JL16">
            <v>0</v>
          </cell>
          <cell r="JM16">
            <v>0</v>
          </cell>
          <cell r="JN16">
            <v>0.73250000000000004</v>
          </cell>
          <cell r="JO16">
            <v>0.73250000000000004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102.93556298</v>
          </cell>
          <cell r="JV16">
            <v>0</v>
          </cell>
          <cell r="JW16">
            <v>0</v>
          </cell>
          <cell r="JX16">
            <v>0</v>
          </cell>
          <cell r="JY16">
            <v>3.4590000000000001</v>
          </cell>
          <cell r="JZ16">
            <v>3.4590000000000001</v>
          </cell>
          <cell r="KA16">
            <v>0</v>
          </cell>
          <cell r="KB16">
            <v>0</v>
          </cell>
          <cell r="KC16">
            <v>3</v>
          </cell>
          <cell r="KD16">
            <v>0</v>
          </cell>
          <cell r="KE16">
            <v>3</v>
          </cell>
          <cell r="KF16">
            <v>0</v>
          </cell>
          <cell r="KG16">
            <v>0</v>
          </cell>
          <cell r="KH16">
            <v>0</v>
          </cell>
          <cell r="KI16">
            <v>0</v>
          </cell>
          <cell r="KJ16">
            <v>0</v>
          </cell>
          <cell r="KK16">
            <v>0</v>
          </cell>
          <cell r="KL16">
            <v>0</v>
          </cell>
          <cell r="KM16">
            <v>0</v>
          </cell>
          <cell r="KN16">
            <v>0</v>
          </cell>
          <cell r="KO16">
            <v>0</v>
          </cell>
          <cell r="KP16">
            <v>0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0</v>
          </cell>
          <cell r="LC16">
            <v>0</v>
          </cell>
          <cell r="LD16">
            <v>0</v>
          </cell>
          <cell r="LE16">
            <v>0</v>
          </cell>
          <cell r="LF16">
            <v>0</v>
          </cell>
          <cell r="LG16">
            <v>0</v>
          </cell>
          <cell r="LH16">
            <v>0</v>
          </cell>
          <cell r="LI16">
            <v>0</v>
          </cell>
          <cell r="LJ16">
            <v>0</v>
          </cell>
          <cell r="LK16">
            <v>0</v>
          </cell>
          <cell r="LL16">
            <v>0</v>
          </cell>
          <cell r="LQ16">
            <v>0</v>
          </cell>
          <cell r="LR16">
            <v>0</v>
          </cell>
          <cell r="LS16">
            <v>0</v>
          </cell>
          <cell r="LT16">
            <v>0</v>
          </cell>
          <cell r="LU16">
            <v>0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>
            <v>0</v>
          </cell>
          <cell r="OM16">
            <v>0</v>
          </cell>
          <cell r="ON16">
            <v>0</v>
          </cell>
          <cell r="OO16">
            <v>0</v>
          </cell>
          <cell r="OP16">
            <v>0</v>
          </cell>
          <cell r="OR16">
            <v>0</v>
          </cell>
          <cell r="OT16">
            <v>2031.6875938646697</v>
          </cell>
        </row>
        <row r="17">
          <cell r="A17" t="str">
            <v>Г</v>
          </cell>
          <cell r="B17" t="str">
            <v>1.1.2.1</v>
          </cell>
          <cell r="C17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17" t="str">
            <v>Г</v>
          </cell>
          <cell r="E17">
            <v>0</v>
          </cell>
          <cell r="H17">
            <v>0</v>
          </cell>
          <cell r="J17">
            <v>852.29004287199996</v>
          </cell>
          <cell r="K17">
            <v>0</v>
          </cell>
          <cell r="L17">
            <v>852.29004287199996</v>
          </cell>
          <cell r="M17">
            <v>0</v>
          </cell>
          <cell r="N17">
            <v>0</v>
          </cell>
          <cell r="O17">
            <v>75.508838269152477</v>
          </cell>
          <cell r="P17">
            <v>178.17639041999999</v>
          </cell>
          <cell r="Q17">
            <v>598.60481432284746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 t="str">
            <v/>
          </cell>
          <cell r="BC17" t="str">
            <v/>
          </cell>
          <cell r="BD17" t="str">
            <v/>
          </cell>
          <cell r="BE17" t="str">
            <v/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3812.2178934788185</v>
          </cell>
          <cell r="CY17">
            <v>572.7289210797162</v>
          </cell>
          <cell r="CZ17">
            <v>1552.4358180467182</v>
          </cell>
          <cell r="DA17">
            <v>1396.6332410204841</v>
          </cell>
          <cell r="DB17">
            <v>351.73938608438334</v>
          </cell>
          <cell r="DE17">
            <v>0</v>
          </cell>
          <cell r="DG17">
            <v>606.57616354999993</v>
          </cell>
          <cell r="DH17">
            <v>0</v>
          </cell>
          <cell r="DI17">
            <v>606.57616354999993</v>
          </cell>
          <cell r="DJ17">
            <v>38.906113530000006</v>
          </cell>
          <cell r="DK17">
            <v>197.33895278</v>
          </cell>
          <cell r="DL17">
            <v>344.75768944999993</v>
          </cell>
          <cell r="DM17">
            <v>25.573407790000001</v>
          </cell>
          <cell r="DN17">
            <v>277.00832313952753</v>
          </cell>
          <cell r="DS17">
            <v>142.68802315457594</v>
          </cell>
          <cell r="DT17">
            <v>56.493174655273869</v>
          </cell>
          <cell r="DU17">
            <v>49.232590688265262</v>
          </cell>
          <cell r="DV17">
            <v>28.594534641412469</v>
          </cell>
          <cell r="DW17">
            <v>49.232590688265262</v>
          </cell>
          <cell r="DX17" t="str">
            <v/>
          </cell>
          <cell r="DY17" t="str">
            <v/>
          </cell>
          <cell r="DZ17" t="str">
            <v/>
          </cell>
          <cell r="EA17" t="str">
            <v/>
          </cell>
          <cell r="EB17">
            <v>0</v>
          </cell>
          <cell r="EC17">
            <v>870.93788626000003</v>
          </cell>
          <cell r="ED17">
            <v>346.03663713000003</v>
          </cell>
          <cell r="EE17">
            <v>488.22764986999994</v>
          </cell>
          <cell r="EF17">
            <v>24.389055679999998</v>
          </cell>
          <cell r="EG17">
            <v>12.284543580000001</v>
          </cell>
          <cell r="EH17">
            <v>323.89559782000003</v>
          </cell>
          <cell r="EI17">
            <v>224.59279934</v>
          </cell>
          <cell r="EJ17">
            <v>95.952902250000008</v>
          </cell>
          <cell r="EK17">
            <v>0</v>
          </cell>
          <cell r="EL17">
            <v>3.3498962299999997</v>
          </cell>
          <cell r="EM17">
            <v>547.04228843999999</v>
          </cell>
          <cell r="EN17">
            <v>121.44383779</v>
          </cell>
          <cell r="EO17">
            <v>392.27474761999997</v>
          </cell>
          <cell r="EP17">
            <v>24.389055679999998</v>
          </cell>
          <cell r="EQ17">
            <v>8.9346473500000005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 t="str">
            <v/>
          </cell>
          <cell r="FH17" t="str">
            <v/>
          </cell>
          <cell r="FI17" t="str">
            <v/>
          </cell>
          <cell r="FJ17" t="str">
            <v/>
          </cell>
          <cell r="FK17">
            <v>0</v>
          </cell>
          <cell r="FN17">
            <v>3102.5564480438834</v>
          </cell>
          <cell r="FO17">
            <v>0</v>
          </cell>
          <cell r="FP17">
            <v>175.58</v>
          </cell>
          <cell r="FQ17">
            <v>0</v>
          </cell>
          <cell r="FR17">
            <v>697.62100000000009</v>
          </cell>
          <cell r="FS17">
            <v>695.62100000000009</v>
          </cell>
          <cell r="FT17">
            <v>2</v>
          </cell>
          <cell r="FU17">
            <v>0</v>
          </cell>
          <cell r="FV17">
            <v>162</v>
          </cell>
          <cell r="FW17">
            <v>0</v>
          </cell>
          <cell r="FX17">
            <v>162</v>
          </cell>
          <cell r="FZ17">
            <v>604.26295830000004</v>
          </cell>
          <cell r="GA17">
            <v>0</v>
          </cell>
          <cell r="GB17">
            <v>10.842000000000002</v>
          </cell>
          <cell r="GC17">
            <v>0</v>
          </cell>
          <cell r="GD17">
            <v>18.175000000000001</v>
          </cell>
          <cell r="GE17">
            <v>18.175000000000001</v>
          </cell>
          <cell r="GF17">
            <v>0</v>
          </cell>
          <cell r="GG17">
            <v>0</v>
          </cell>
          <cell r="GH17">
            <v>112</v>
          </cell>
          <cell r="GI17">
            <v>0</v>
          </cell>
          <cell r="GJ17">
            <v>112</v>
          </cell>
          <cell r="GK17">
            <v>514.82344348999948</v>
          </cell>
          <cell r="GL17">
            <v>0</v>
          </cell>
          <cell r="GM17">
            <v>0</v>
          </cell>
          <cell r="GN17">
            <v>0</v>
          </cell>
          <cell r="GO17">
            <v>59.307000000000002</v>
          </cell>
          <cell r="GP17">
            <v>59.307000000000002</v>
          </cell>
          <cell r="GQ17">
            <v>0</v>
          </cell>
          <cell r="GR17">
            <v>0</v>
          </cell>
          <cell r="GS17">
            <v>1</v>
          </cell>
          <cell r="GT17">
            <v>0</v>
          </cell>
          <cell r="GU17">
            <v>1</v>
          </cell>
          <cell r="GV17">
            <v>475.62674384858701</v>
          </cell>
          <cell r="GW17">
            <v>0</v>
          </cell>
          <cell r="GX17">
            <v>0</v>
          </cell>
          <cell r="GY17">
            <v>0</v>
          </cell>
          <cell r="GZ17">
            <v>53</v>
          </cell>
          <cell r="HA17">
            <v>53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39.196699641412465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6.3069999999999995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104.98333589000001</v>
          </cell>
          <cell r="IZ17">
            <v>0</v>
          </cell>
          <cell r="JA17">
            <v>0</v>
          </cell>
          <cell r="JB17">
            <v>0</v>
          </cell>
          <cell r="JC17">
            <v>4.1915000000000004</v>
          </cell>
          <cell r="JD17">
            <v>4.1915000000000004</v>
          </cell>
          <cell r="JE17">
            <v>0</v>
          </cell>
          <cell r="JF17">
            <v>0</v>
          </cell>
          <cell r="JG17">
            <v>3</v>
          </cell>
          <cell r="JH17">
            <v>0</v>
          </cell>
          <cell r="JI17">
            <v>3</v>
          </cell>
          <cell r="JJ17">
            <v>2.0477729099999999</v>
          </cell>
          <cell r="JK17">
            <v>0</v>
          </cell>
          <cell r="JL17">
            <v>0</v>
          </cell>
          <cell r="JM17">
            <v>0</v>
          </cell>
          <cell r="JN17">
            <v>0.73250000000000004</v>
          </cell>
          <cell r="JO17">
            <v>0.73250000000000004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102.93556298</v>
          </cell>
          <cell r="JV17">
            <v>0</v>
          </cell>
          <cell r="JW17">
            <v>0</v>
          </cell>
          <cell r="JX17">
            <v>0</v>
          </cell>
          <cell r="JY17">
            <v>3.4590000000000001</v>
          </cell>
          <cell r="JZ17">
            <v>3.4590000000000001</v>
          </cell>
          <cell r="KA17">
            <v>0</v>
          </cell>
          <cell r="KB17">
            <v>0</v>
          </cell>
          <cell r="KC17">
            <v>3</v>
          </cell>
          <cell r="KD17">
            <v>0</v>
          </cell>
          <cell r="KE17">
            <v>3</v>
          </cell>
          <cell r="KF17">
            <v>0</v>
          </cell>
          <cell r="KG17">
            <v>0</v>
          </cell>
          <cell r="KH17">
            <v>0</v>
          </cell>
          <cell r="KI17">
            <v>0</v>
          </cell>
          <cell r="KJ17">
            <v>0</v>
          </cell>
          <cell r="KK17">
            <v>0</v>
          </cell>
          <cell r="KL17">
            <v>0</v>
          </cell>
          <cell r="KM17">
            <v>0</v>
          </cell>
          <cell r="KN17">
            <v>0</v>
          </cell>
          <cell r="KO17">
            <v>0</v>
          </cell>
          <cell r="KP17">
            <v>0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0</v>
          </cell>
          <cell r="LC17">
            <v>0</v>
          </cell>
          <cell r="LD17">
            <v>0</v>
          </cell>
          <cell r="LE17">
            <v>0</v>
          </cell>
          <cell r="LF17">
            <v>0</v>
          </cell>
          <cell r="LG17">
            <v>0</v>
          </cell>
          <cell r="LH17">
            <v>0</v>
          </cell>
          <cell r="LI17">
            <v>0</v>
          </cell>
          <cell r="LJ17">
            <v>0</v>
          </cell>
          <cell r="LK17">
            <v>0</v>
          </cell>
          <cell r="LL17">
            <v>0</v>
          </cell>
          <cell r="LQ17">
            <v>0</v>
          </cell>
          <cell r="LR17">
            <v>0</v>
          </cell>
          <cell r="LS17">
            <v>0</v>
          </cell>
          <cell r="LT17">
            <v>0</v>
          </cell>
          <cell r="LU17">
            <v>0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>
            <v>0</v>
          </cell>
          <cell r="OM17">
            <v>0</v>
          </cell>
          <cell r="ON17">
            <v>0</v>
          </cell>
          <cell r="OO17">
            <v>0</v>
          </cell>
          <cell r="OP17">
            <v>0</v>
          </cell>
          <cell r="OR17">
            <v>0</v>
          </cell>
          <cell r="OT17">
            <v>2031.6875938646697</v>
          </cell>
        </row>
        <row r="18">
          <cell r="A18" t="str">
            <v>Г</v>
          </cell>
          <cell r="B18" t="str">
            <v>1.1.2.2</v>
          </cell>
          <cell r="C18" t="str">
            <v>Технологическое присоединение к электрическим сетям иных сетевых организаций, всего, в том числе:</v>
          </cell>
          <cell r="D18" t="str">
            <v>Г</v>
          </cell>
          <cell r="E18">
            <v>0</v>
          </cell>
          <cell r="H18">
            <v>0</v>
          </cell>
          <cell r="J18">
            <v>852.29004287199996</v>
          </cell>
          <cell r="K18">
            <v>0</v>
          </cell>
          <cell r="L18">
            <v>852.29004287199996</v>
          </cell>
          <cell r="M18">
            <v>0</v>
          </cell>
          <cell r="N18">
            <v>0</v>
          </cell>
          <cell r="O18">
            <v>75.508838269152477</v>
          </cell>
          <cell r="P18">
            <v>178.17639041999999</v>
          </cell>
          <cell r="Q18">
            <v>598.60481432284746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 t="str">
            <v/>
          </cell>
          <cell r="BC18" t="str">
            <v/>
          </cell>
          <cell r="BD18" t="str">
            <v/>
          </cell>
          <cell r="BE18" t="str">
            <v/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 t="str">
            <v/>
          </cell>
          <cell r="CR18" t="str">
            <v/>
          </cell>
          <cell r="CS18" t="str">
            <v/>
          </cell>
          <cell r="CT18" t="str">
            <v/>
          </cell>
          <cell r="CU18">
            <v>0</v>
          </cell>
          <cell r="CX18">
            <v>3812.2178934788185</v>
          </cell>
          <cell r="CY18">
            <v>572.7289210797162</v>
          </cell>
          <cell r="CZ18">
            <v>1552.4358180467182</v>
          </cell>
          <cell r="DA18">
            <v>1396.6332410204841</v>
          </cell>
          <cell r="DB18">
            <v>351.73938608438334</v>
          </cell>
          <cell r="DE18">
            <v>0</v>
          </cell>
          <cell r="DG18">
            <v>606.57616354999993</v>
          </cell>
          <cell r="DH18">
            <v>0</v>
          </cell>
          <cell r="DI18">
            <v>606.57616354999993</v>
          </cell>
          <cell r="DJ18">
            <v>38.906113530000006</v>
          </cell>
          <cell r="DK18">
            <v>197.33895278</v>
          </cell>
          <cell r="DL18">
            <v>344.75768944999993</v>
          </cell>
          <cell r="DM18">
            <v>25.573407790000001</v>
          </cell>
          <cell r="DN18">
            <v>277.00832313952753</v>
          </cell>
          <cell r="DS18">
            <v>142.68802315457594</v>
          </cell>
          <cell r="DT18">
            <v>56.493174655273869</v>
          </cell>
          <cell r="DU18">
            <v>49.232590688265262</v>
          </cell>
          <cell r="DV18">
            <v>28.594534641412469</v>
          </cell>
          <cell r="DW18">
            <v>49.232590688265262</v>
          </cell>
          <cell r="DX18" t="str">
            <v/>
          </cell>
          <cell r="DY18" t="str">
            <v/>
          </cell>
          <cell r="DZ18" t="str">
            <v/>
          </cell>
          <cell r="EA18" t="str">
            <v/>
          </cell>
          <cell r="EB18">
            <v>0</v>
          </cell>
          <cell r="EC18">
            <v>870.93788626000003</v>
          </cell>
          <cell r="ED18">
            <v>346.03663713000003</v>
          </cell>
          <cell r="EE18">
            <v>488.22764986999994</v>
          </cell>
          <cell r="EF18">
            <v>24.389055679999998</v>
          </cell>
          <cell r="EG18">
            <v>12.284543580000001</v>
          </cell>
          <cell r="EH18">
            <v>323.89559782000003</v>
          </cell>
          <cell r="EI18">
            <v>224.59279934</v>
          </cell>
          <cell r="EJ18">
            <v>95.952902250000008</v>
          </cell>
          <cell r="EK18">
            <v>0</v>
          </cell>
          <cell r="EL18">
            <v>3.3498962299999997</v>
          </cell>
          <cell r="EM18">
            <v>547.04228843999999</v>
          </cell>
          <cell r="EN18">
            <v>121.44383779</v>
          </cell>
          <cell r="EO18">
            <v>392.27474761999997</v>
          </cell>
          <cell r="EP18">
            <v>24.389055679999998</v>
          </cell>
          <cell r="EQ18">
            <v>8.9346473500000005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 t="str">
            <v/>
          </cell>
          <cell r="FH18" t="str">
            <v/>
          </cell>
          <cell r="FI18" t="str">
            <v/>
          </cell>
          <cell r="FJ18" t="str">
            <v/>
          </cell>
          <cell r="FK18">
            <v>0</v>
          </cell>
          <cell r="FN18">
            <v>3102.5564480438834</v>
          </cell>
          <cell r="FO18">
            <v>0</v>
          </cell>
          <cell r="FP18">
            <v>175.58</v>
          </cell>
          <cell r="FQ18">
            <v>0</v>
          </cell>
          <cell r="FR18">
            <v>697.62100000000009</v>
          </cell>
          <cell r="FS18">
            <v>695.62100000000009</v>
          </cell>
          <cell r="FT18">
            <v>2</v>
          </cell>
          <cell r="FU18">
            <v>0</v>
          </cell>
          <cell r="FV18">
            <v>162</v>
          </cell>
          <cell r="FW18">
            <v>0</v>
          </cell>
          <cell r="FX18">
            <v>162</v>
          </cell>
          <cell r="FZ18">
            <v>604.26295830000004</v>
          </cell>
          <cell r="GA18">
            <v>0</v>
          </cell>
          <cell r="GB18">
            <v>10.842000000000002</v>
          </cell>
          <cell r="GC18">
            <v>0</v>
          </cell>
          <cell r="GD18">
            <v>18.175000000000001</v>
          </cell>
          <cell r="GE18">
            <v>18.175000000000001</v>
          </cell>
          <cell r="GF18">
            <v>0</v>
          </cell>
          <cell r="GG18">
            <v>0</v>
          </cell>
          <cell r="GH18">
            <v>112</v>
          </cell>
          <cell r="GI18">
            <v>0</v>
          </cell>
          <cell r="GJ18">
            <v>112</v>
          </cell>
          <cell r="GK18">
            <v>514.82344348999948</v>
          </cell>
          <cell r="GL18">
            <v>0</v>
          </cell>
          <cell r="GM18">
            <v>0</v>
          </cell>
          <cell r="GN18">
            <v>0</v>
          </cell>
          <cell r="GO18">
            <v>59.307000000000002</v>
          </cell>
          <cell r="GP18">
            <v>59.307000000000002</v>
          </cell>
          <cell r="GQ18">
            <v>0</v>
          </cell>
          <cell r="GR18">
            <v>0</v>
          </cell>
          <cell r="GS18">
            <v>1</v>
          </cell>
          <cell r="GT18">
            <v>0</v>
          </cell>
          <cell r="GU18">
            <v>1</v>
          </cell>
          <cell r="GV18">
            <v>475.62674384858701</v>
          </cell>
          <cell r="GW18">
            <v>0</v>
          </cell>
          <cell r="GX18">
            <v>0</v>
          </cell>
          <cell r="GY18">
            <v>0</v>
          </cell>
          <cell r="GZ18">
            <v>53</v>
          </cell>
          <cell r="HA18">
            <v>53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0</v>
          </cell>
          <cell r="HS18">
            <v>0</v>
          </cell>
          <cell r="HT18">
            <v>0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0</v>
          </cell>
          <cell r="IA18">
            <v>0</v>
          </cell>
          <cell r="IB18">
            <v>0</v>
          </cell>
          <cell r="IC18">
            <v>39.196699641412465</v>
          </cell>
          <cell r="ID18">
            <v>0</v>
          </cell>
          <cell r="IE18">
            <v>0</v>
          </cell>
          <cell r="IF18">
            <v>0</v>
          </cell>
          <cell r="IG18">
            <v>0</v>
          </cell>
          <cell r="IH18">
            <v>6.3069999999999995</v>
          </cell>
          <cell r="II18">
            <v>0</v>
          </cell>
          <cell r="IJ18">
            <v>0</v>
          </cell>
          <cell r="IK18">
            <v>0</v>
          </cell>
          <cell r="IL18">
            <v>0</v>
          </cell>
          <cell r="IM18">
            <v>0</v>
          </cell>
          <cell r="IN18">
            <v>0</v>
          </cell>
          <cell r="IO18">
            <v>0</v>
          </cell>
          <cell r="IP18">
            <v>0</v>
          </cell>
          <cell r="IQ18">
            <v>0</v>
          </cell>
          <cell r="IR18">
            <v>0</v>
          </cell>
          <cell r="IS18">
            <v>0</v>
          </cell>
          <cell r="IT18">
            <v>0</v>
          </cell>
          <cell r="IU18">
            <v>0</v>
          </cell>
          <cell r="IV18">
            <v>0</v>
          </cell>
          <cell r="IW18">
            <v>0</v>
          </cell>
          <cell r="IX18">
            <v>0</v>
          </cell>
          <cell r="IY18">
            <v>104.98333589000001</v>
          </cell>
          <cell r="IZ18">
            <v>0</v>
          </cell>
          <cell r="JA18">
            <v>0</v>
          </cell>
          <cell r="JB18">
            <v>0</v>
          </cell>
          <cell r="JC18">
            <v>4.1915000000000004</v>
          </cell>
          <cell r="JD18">
            <v>4.1915000000000004</v>
          </cell>
          <cell r="JE18">
            <v>0</v>
          </cell>
          <cell r="JF18">
            <v>0</v>
          </cell>
          <cell r="JG18">
            <v>3</v>
          </cell>
          <cell r="JH18">
            <v>0</v>
          </cell>
          <cell r="JI18">
            <v>3</v>
          </cell>
          <cell r="JJ18">
            <v>2.0477729099999999</v>
          </cell>
          <cell r="JK18">
            <v>0</v>
          </cell>
          <cell r="JL18">
            <v>0</v>
          </cell>
          <cell r="JM18">
            <v>0</v>
          </cell>
          <cell r="JN18">
            <v>0.73250000000000004</v>
          </cell>
          <cell r="JO18">
            <v>0.73250000000000004</v>
          </cell>
          <cell r="JP18">
            <v>0</v>
          </cell>
          <cell r="JQ18">
            <v>0</v>
          </cell>
          <cell r="JR18">
            <v>0</v>
          </cell>
          <cell r="JS18">
            <v>0</v>
          </cell>
          <cell r="JT18">
            <v>0</v>
          </cell>
          <cell r="JU18">
            <v>102.93556298</v>
          </cell>
          <cell r="JV18">
            <v>0</v>
          </cell>
          <cell r="JW18">
            <v>0</v>
          </cell>
          <cell r="JX18">
            <v>0</v>
          </cell>
          <cell r="JY18">
            <v>3.4590000000000001</v>
          </cell>
          <cell r="JZ18">
            <v>3.4590000000000001</v>
          </cell>
          <cell r="KA18">
            <v>0</v>
          </cell>
          <cell r="KB18">
            <v>0</v>
          </cell>
          <cell r="KC18">
            <v>3</v>
          </cell>
          <cell r="KD18">
            <v>0</v>
          </cell>
          <cell r="KE18">
            <v>3</v>
          </cell>
          <cell r="KF18">
            <v>0</v>
          </cell>
          <cell r="KG18">
            <v>0</v>
          </cell>
          <cell r="KH18">
            <v>0</v>
          </cell>
          <cell r="KI18">
            <v>0</v>
          </cell>
          <cell r="KJ18">
            <v>0</v>
          </cell>
          <cell r="KK18">
            <v>0</v>
          </cell>
          <cell r="KL18">
            <v>0</v>
          </cell>
          <cell r="KM18">
            <v>0</v>
          </cell>
          <cell r="KN18">
            <v>0</v>
          </cell>
          <cell r="KO18">
            <v>0</v>
          </cell>
          <cell r="KP18">
            <v>0</v>
          </cell>
          <cell r="KQ18">
            <v>0</v>
          </cell>
          <cell r="KR18">
            <v>0</v>
          </cell>
          <cell r="KS18">
            <v>0</v>
          </cell>
          <cell r="KT18">
            <v>0</v>
          </cell>
          <cell r="KU18">
            <v>0</v>
          </cell>
          <cell r="KV18">
            <v>0</v>
          </cell>
          <cell r="KW18">
            <v>0</v>
          </cell>
          <cell r="KX18">
            <v>0</v>
          </cell>
          <cell r="KY18">
            <v>0</v>
          </cell>
          <cell r="KZ18">
            <v>0</v>
          </cell>
          <cell r="LA18">
            <v>0</v>
          </cell>
          <cell r="LB18">
            <v>0</v>
          </cell>
          <cell r="LC18">
            <v>0</v>
          </cell>
          <cell r="LD18">
            <v>0</v>
          </cell>
          <cell r="LE18">
            <v>0</v>
          </cell>
          <cell r="LF18">
            <v>0</v>
          </cell>
          <cell r="LG18">
            <v>0</v>
          </cell>
          <cell r="LH18">
            <v>0</v>
          </cell>
          <cell r="LI18">
            <v>0</v>
          </cell>
          <cell r="LJ18">
            <v>0</v>
          </cell>
          <cell r="LK18">
            <v>0</v>
          </cell>
          <cell r="LL18">
            <v>0</v>
          </cell>
          <cell r="LQ18">
            <v>0</v>
          </cell>
          <cell r="LR18">
            <v>0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0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>
            <v>0</v>
          </cell>
          <cell r="OM18">
            <v>0</v>
          </cell>
          <cell r="ON18">
            <v>0</v>
          </cell>
          <cell r="OO18">
            <v>0</v>
          </cell>
          <cell r="OP18">
            <v>0</v>
          </cell>
          <cell r="OR18">
            <v>0</v>
          </cell>
          <cell r="OT18">
            <v>2031.6875938646697</v>
          </cell>
        </row>
        <row r="19">
          <cell r="A19" t="str">
            <v>Г</v>
          </cell>
          <cell r="B19" t="str">
            <v>1.1.3</v>
          </cell>
          <cell r="C19" t="str">
            <v xml:space="preserve">Технологическое присоединение объектов по производству электрической энергии всего, в том числе: </v>
          </cell>
          <cell r="D19" t="str">
            <v>Г</v>
          </cell>
          <cell r="E19">
            <v>998.61497788260328</v>
          </cell>
          <cell r="H19">
            <v>613.23105891199998</v>
          </cell>
          <cell r="J19">
            <v>1461.1124216826033</v>
          </cell>
          <cell r="K19">
            <v>608.82237881060325</v>
          </cell>
          <cell r="L19">
            <v>852.29004287199996</v>
          </cell>
          <cell r="M19">
            <v>0</v>
          </cell>
          <cell r="N19">
            <v>0</v>
          </cell>
          <cell r="O19">
            <v>75.508838269152477</v>
          </cell>
          <cell r="P19">
            <v>178.17639041999999</v>
          </cell>
          <cell r="Q19">
            <v>598.60481432284746</v>
          </cell>
          <cell r="R19">
            <v>168.37186732239959</v>
          </cell>
          <cell r="S19">
            <v>0</v>
          </cell>
          <cell r="T19">
            <v>0</v>
          </cell>
          <cell r="U19">
            <v>0</v>
          </cell>
          <cell r="V19">
            <v>168.37186732239959</v>
          </cell>
          <cell r="W19">
            <v>0</v>
          </cell>
          <cell r="X19">
            <v>168.37186732239959</v>
          </cell>
          <cell r="Y19">
            <v>0</v>
          </cell>
          <cell r="Z19">
            <v>0</v>
          </cell>
          <cell r="AA19">
            <v>0</v>
          </cell>
          <cell r="AB19">
            <v>168.37186732239959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1</v>
          </cell>
          <cell r="BC19" t="str">
            <v/>
          </cell>
          <cell r="BD19" t="str">
            <v/>
          </cell>
          <cell r="BE19" t="str">
            <v/>
          </cell>
          <cell r="BF19" t="str">
            <v>1</v>
          </cell>
          <cell r="BG19">
            <v>223.43845984000001</v>
          </cell>
          <cell r="BH19">
            <v>0</v>
          </cell>
          <cell r="BI19">
            <v>0</v>
          </cell>
          <cell r="BJ19">
            <v>0</v>
          </cell>
          <cell r="BK19">
            <v>172.42196239</v>
          </cell>
          <cell r="BL19">
            <v>51.016497449999996</v>
          </cell>
          <cell r="BM19">
            <v>192.89523161999998</v>
          </cell>
          <cell r="BN19">
            <v>0</v>
          </cell>
          <cell r="BO19">
            <v>0</v>
          </cell>
          <cell r="BP19">
            <v>0</v>
          </cell>
          <cell r="BQ19">
            <v>144.47558666999998</v>
          </cell>
          <cell r="BR19">
            <v>48.419644949999999</v>
          </cell>
          <cell r="BS19">
            <v>30.54322822</v>
          </cell>
          <cell r="BT19">
            <v>0</v>
          </cell>
          <cell r="BU19">
            <v>0</v>
          </cell>
          <cell r="BV19">
            <v>0</v>
          </cell>
          <cell r="BW19">
            <v>27.946375719999999</v>
          </cell>
          <cell r="BX19">
            <v>2.5968525000000002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1</v>
          </cell>
          <cell r="CR19">
            <v>2</v>
          </cell>
          <cell r="CS19" t="str">
            <v/>
          </cell>
          <cell r="CT19" t="str">
            <v/>
          </cell>
          <cell r="CU19" t="str">
            <v>1 2</v>
          </cell>
          <cell r="CX19">
            <v>3812.2178934788185</v>
          </cell>
          <cell r="CY19">
            <v>572.7289210797162</v>
          </cell>
          <cell r="CZ19">
            <v>1552.4358180467182</v>
          </cell>
          <cell r="DA19">
            <v>1396.6332410204841</v>
          </cell>
          <cell r="DB19">
            <v>351.73938608438334</v>
          </cell>
          <cell r="DE19">
            <v>930.40404635999994</v>
          </cell>
          <cell r="DG19">
            <v>1033.5169965515283</v>
          </cell>
          <cell r="DH19">
            <v>426.94083300152829</v>
          </cell>
          <cell r="DI19">
            <v>606.57616354999993</v>
          </cell>
          <cell r="DJ19">
            <v>38.906113530000006</v>
          </cell>
          <cell r="DK19">
            <v>197.33895278</v>
          </cell>
          <cell r="DL19">
            <v>344.75768944999993</v>
          </cell>
          <cell r="DM19">
            <v>25.573407790000001</v>
          </cell>
          <cell r="DN19">
            <v>277.00832313952753</v>
          </cell>
          <cell r="DS19">
            <v>142.68802315457594</v>
          </cell>
          <cell r="DT19">
            <v>56.493174655273869</v>
          </cell>
          <cell r="DU19">
            <v>49.232590688265262</v>
          </cell>
          <cell r="DV19">
            <v>28.594534641412469</v>
          </cell>
          <cell r="DW19">
            <v>49.232590688265262</v>
          </cell>
          <cell r="DX19">
            <v>1</v>
          </cell>
          <cell r="DY19">
            <v>2</v>
          </cell>
          <cell r="DZ19" t="str">
            <v/>
          </cell>
          <cell r="EA19" t="str">
            <v/>
          </cell>
          <cell r="EB19" t="str">
            <v>1 2</v>
          </cell>
          <cell r="EC19">
            <v>870.93788626000003</v>
          </cell>
          <cell r="ED19">
            <v>346.03663713000003</v>
          </cell>
          <cell r="EE19">
            <v>488.22764986999994</v>
          </cell>
          <cell r="EF19">
            <v>24.389055679999998</v>
          </cell>
          <cell r="EG19">
            <v>12.284543580000001</v>
          </cell>
          <cell r="EH19">
            <v>323.89559782000003</v>
          </cell>
          <cell r="EI19">
            <v>224.59279934</v>
          </cell>
          <cell r="EJ19">
            <v>95.952902250000008</v>
          </cell>
          <cell r="EK19">
            <v>0</v>
          </cell>
          <cell r="EL19">
            <v>3.3498962299999997</v>
          </cell>
          <cell r="EM19">
            <v>547.04228843999999</v>
          </cell>
          <cell r="EN19">
            <v>121.44383779</v>
          </cell>
          <cell r="EO19">
            <v>392.27474761999997</v>
          </cell>
          <cell r="EP19">
            <v>24.389055679999998</v>
          </cell>
          <cell r="EQ19">
            <v>8.9346473500000005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 t="str">
            <v/>
          </cell>
          <cell r="FH19" t="str">
            <v/>
          </cell>
          <cell r="FI19" t="str">
            <v/>
          </cell>
          <cell r="FJ19">
            <v>4</v>
          </cell>
          <cell r="FK19" t="str">
            <v>4</v>
          </cell>
          <cell r="FN19">
            <v>3102.5564480438834</v>
          </cell>
          <cell r="FO19">
            <v>0</v>
          </cell>
          <cell r="FP19">
            <v>175.58</v>
          </cell>
          <cell r="FQ19">
            <v>0</v>
          </cell>
          <cell r="FR19">
            <v>697.62100000000009</v>
          </cell>
          <cell r="FS19">
            <v>695.62100000000009</v>
          </cell>
          <cell r="FT19">
            <v>2</v>
          </cell>
          <cell r="FU19">
            <v>0</v>
          </cell>
          <cell r="FV19">
            <v>162</v>
          </cell>
          <cell r="FW19">
            <v>0</v>
          </cell>
          <cell r="FX19">
            <v>162</v>
          </cell>
          <cell r="FZ19">
            <v>604.26295830000004</v>
          </cell>
          <cell r="GA19">
            <v>0</v>
          </cell>
          <cell r="GB19">
            <v>10.842000000000002</v>
          </cell>
          <cell r="GC19">
            <v>0</v>
          </cell>
          <cell r="GD19">
            <v>18.175000000000001</v>
          </cell>
          <cell r="GE19">
            <v>18.175000000000001</v>
          </cell>
          <cell r="GF19">
            <v>0</v>
          </cell>
          <cell r="GG19">
            <v>0</v>
          </cell>
          <cell r="GH19">
            <v>112</v>
          </cell>
          <cell r="GI19">
            <v>0</v>
          </cell>
          <cell r="GJ19">
            <v>112</v>
          </cell>
          <cell r="GK19">
            <v>514.82344348999948</v>
          </cell>
          <cell r="GL19">
            <v>0</v>
          </cell>
          <cell r="GM19">
            <v>0</v>
          </cell>
          <cell r="GN19">
            <v>0</v>
          </cell>
          <cell r="GO19">
            <v>59.307000000000002</v>
          </cell>
          <cell r="GP19">
            <v>59.307000000000002</v>
          </cell>
          <cell r="GQ19">
            <v>0</v>
          </cell>
          <cell r="GR19">
            <v>0</v>
          </cell>
          <cell r="GS19">
            <v>1</v>
          </cell>
          <cell r="GT19">
            <v>0</v>
          </cell>
          <cell r="GU19">
            <v>1</v>
          </cell>
          <cell r="GV19">
            <v>475.62674384858701</v>
          </cell>
          <cell r="GW19">
            <v>0</v>
          </cell>
          <cell r="GX19">
            <v>0</v>
          </cell>
          <cell r="GY19">
            <v>0</v>
          </cell>
          <cell r="GZ19">
            <v>53</v>
          </cell>
          <cell r="HA19">
            <v>53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39.196699641412465</v>
          </cell>
          <cell r="ID19">
            <v>0</v>
          </cell>
          <cell r="IE19">
            <v>0</v>
          </cell>
          <cell r="IF19">
            <v>0</v>
          </cell>
          <cell r="IG19">
            <v>0</v>
          </cell>
          <cell r="IH19">
            <v>6.3069999999999995</v>
          </cell>
          <cell r="II19">
            <v>0</v>
          </cell>
          <cell r="IJ19">
            <v>0</v>
          </cell>
          <cell r="IK19">
            <v>0</v>
          </cell>
          <cell r="IL19">
            <v>0</v>
          </cell>
          <cell r="IM19">
            <v>0</v>
          </cell>
          <cell r="IN19">
            <v>0</v>
          </cell>
          <cell r="IO19">
            <v>0</v>
          </cell>
          <cell r="IP19">
            <v>0</v>
          </cell>
          <cell r="IQ19">
            <v>0</v>
          </cell>
          <cell r="IR19">
            <v>0</v>
          </cell>
          <cell r="IS19">
            <v>0</v>
          </cell>
          <cell r="IT19">
            <v>0</v>
          </cell>
          <cell r="IU19">
            <v>0</v>
          </cell>
          <cell r="IV19">
            <v>0</v>
          </cell>
          <cell r="IW19">
            <v>0</v>
          </cell>
          <cell r="IX19">
            <v>0</v>
          </cell>
          <cell r="IY19">
            <v>104.98333589000001</v>
          </cell>
          <cell r="IZ19">
            <v>0</v>
          </cell>
          <cell r="JA19">
            <v>0</v>
          </cell>
          <cell r="JB19">
            <v>0</v>
          </cell>
          <cell r="JC19">
            <v>4.1915000000000004</v>
          </cell>
          <cell r="JD19">
            <v>4.1915000000000004</v>
          </cell>
          <cell r="JE19">
            <v>0</v>
          </cell>
          <cell r="JF19">
            <v>0</v>
          </cell>
          <cell r="JG19">
            <v>3</v>
          </cell>
          <cell r="JH19">
            <v>0</v>
          </cell>
          <cell r="JI19">
            <v>3</v>
          </cell>
          <cell r="JJ19">
            <v>2.0477729099999999</v>
          </cell>
          <cell r="JK19">
            <v>0</v>
          </cell>
          <cell r="JL19">
            <v>0</v>
          </cell>
          <cell r="JM19">
            <v>0</v>
          </cell>
          <cell r="JN19">
            <v>0.73250000000000004</v>
          </cell>
          <cell r="JO19">
            <v>0.73250000000000004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102.93556298</v>
          </cell>
          <cell r="JV19">
            <v>0</v>
          </cell>
          <cell r="JW19">
            <v>0</v>
          </cell>
          <cell r="JX19">
            <v>0</v>
          </cell>
          <cell r="JY19">
            <v>3.4590000000000001</v>
          </cell>
          <cell r="JZ19">
            <v>3.4590000000000001</v>
          </cell>
          <cell r="KA19">
            <v>0</v>
          </cell>
          <cell r="KB19">
            <v>0</v>
          </cell>
          <cell r="KC19">
            <v>3</v>
          </cell>
          <cell r="KD19">
            <v>0</v>
          </cell>
          <cell r="KE19">
            <v>3</v>
          </cell>
          <cell r="KF19">
            <v>0</v>
          </cell>
          <cell r="KG19">
            <v>0</v>
          </cell>
          <cell r="KH19">
            <v>0</v>
          </cell>
          <cell r="KI19">
            <v>0</v>
          </cell>
          <cell r="KJ19">
            <v>0</v>
          </cell>
          <cell r="KK19">
            <v>0</v>
          </cell>
          <cell r="KL19">
            <v>0</v>
          </cell>
          <cell r="KM19">
            <v>0</v>
          </cell>
          <cell r="KN19">
            <v>0</v>
          </cell>
          <cell r="KO19">
            <v>0</v>
          </cell>
          <cell r="KP19">
            <v>0</v>
          </cell>
          <cell r="KQ19">
            <v>0</v>
          </cell>
          <cell r="KR19">
            <v>0</v>
          </cell>
          <cell r="KS19">
            <v>0</v>
          </cell>
          <cell r="KT19">
            <v>0</v>
          </cell>
          <cell r="KU19">
            <v>0</v>
          </cell>
          <cell r="KV19">
            <v>0</v>
          </cell>
          <cell r="KW19">
            <v>0</v>
          </cell>
          <cell r="KX19">
            <v>0</v>
          </cell>
          <cell r="KY19">
            <v>0</v>
          </cell>
          <cell r="KZ19">
            <v>0</v>
          </cell>
          <cell r="LA19">
            <v>0</v>
          </cell>
          <cell r="LB19">
            <v>0</v>
          </cell>
          <cell r="LC19">
            <v>0</v>
          </cell>
          <cell r="LD19">
            <v>0</v>
          </cell>
          <cell r="LE19">
            <v>0</v>
          </cell>
          <cell r="LF19">
            <v>0</v>
          </cell>
          <cell r="LG19">
            <v>0</v>
          </cell>
          <cell r="LH19">
            <v>0</v>
          </cell>
          <cell r="LI19">
            <v>0</v>
          </cell>
          <cell r="LJ19">
            <v>0</v>
          </cell>
          <cell r="LK19">
            <v>0</v>
          </cell>
          <cell r="LL19">
            <v>0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0</v>
          </cell>
          <cell r="OM19">
            <v>0</v>
          </cell>
          <cell r="ON19">
            <v>0</v>
          </cell>
          <cell r="OO19">
            <v>0</v>
          </cell>
          <cell r="OP19">
            <v>0</v>
          </cell>
          <cell r="OR19">
            <v>0</v>
          </cell>
          <cell r="OT19">
            <v>2031.6875938646697</v>
          </cell>
        </row>
        <row r="20">
          <cell r="A20" t="str">
            <v>Г</v>
          </cell>
          <cell r="B20" t="str">
            <v>1.1.3.1</v>
          </cell>
          <cell r="C20" t="str">
            <v>Грозненская ТЭС, всего, в том числе:</v>
          </cell>
          <cell r="D20" t="str">
            <v>Г</v>
          </cell>
          <cell r="E20">
            <v>998.61497788260328</v>
          </cell>
          <cell r="H20">
            <v>613.23105891199998</v>
          </cell>
          <cell r="J20">
            <v>1461.1124216826033</v>
          </cell>
          <cell r="K20">
            <v>608.82237881060325</v>
          </cell>
          <cell r="L20">
            <v>852.29004287199996</v>
          </cell>
          <cell r="M20">
            <v>0</v>
          </cell>
          <cell r="N20">
            <v>0</v>
          </cell>
          <cell r="O20">
            <v>75.508838269152477</v>
          </cell>
          <cell r="P20">
            <v>178.17639041999999</v>
          </cell>
          <cell r="Q20">
            <v>598.60481432284746</v>
          </cell>
          <cell r="R20">
            <v>168.37186732239959</v>
          </cell>
          <cell r="S20">
            <v>0</v>
          </cell>
          <cell r="T20">
            <v>0</v>
          </cell>
          <cell r="U20">
            <v>0</v>
          </cell>
          <cell r="V20">
            <v>168.37186732239959</v>
          </cell>
          <cell r="W20">
            <v>0</v>
          </cell>
          <cell r="X20">
            <v>168.37186732239959</v>
          </cell>
          <cell r="Y20">
            <v>0</v>
          </cell>
          <cell r="Z20">
            <v>0</v>
          </cell>
          <cell r="AA20">
            <v>0</v>
          </cell>
          <cell r="AB20">
            <v>168.37186732239959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1</v>
          </cell>
          <cell r="BC20" t="str">
            <v/>
          </cell>
          <cell r="BD20" t="str">
            <v/>
          </cell>
          <cell r="BE20" t="str">
            <v/>
          </cell>
          <cell r="BF20" t="str">
            <v>1</v>
          </cell>
          <cell r="BG20">
            <v>223.43845984000001</v>
          </cell>
          <cell r="BH20">
            <v>0</v>
          </cell>
          <cell r="BI20">
            <v>0</v>
          </cell>
          <cell r="BJ20">
            <v>0</v>
          </cell>
          <cell r="BK20">
            <v>172.42196239</v>
          </cell>
          <cell r="BL20">
            <v>51.016497449999996</v>
          </cell>
          <cell r="BM20">
            <v>192.89523161999998</v>
          </cell>
          <cell r="BN20">
            <v>0</v>
          </cell>
          <cell r="BO20">
            <v>0</v>
          </cell>
          <cell r="BP20">
            <v>0</v>
          </cell>
          <cell r="BQ20">
            <v>144.47558666999998</v>
          </cell>
          <cell r="BR20">
            <v>48.419644949999999</v>
          </cell>
          <cell r="BS20">
            <v>30.54322822</v>
          </cell>
          <cell r="BT20">
            <v>0</v>
          </cell>
          <cell r="BU20">
            <v>0</v>
          </cell>
          <cell r="BV20">
            <v>0</v>
          </cell>
          <cell r="BW20">
            <v>27.946375719999999</v>
          </cell>
          <cell r="BX20">
            <v>2.5968525000000002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0</v>
          </cell>
          <cell r="CK20">
            <v>0</v>
          </cell>
          <cell r="CL20">
            <v>0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1</v>
          </cell>
          <cell r="CR20">
            <v>2</v>
          </cell>
          <cell r="CS20" t="str">
            <v/>
          </cell>
          <cell r="CT20" t="str">
            <v/>
          </cell>
          <cell r="CU20" t="str">
            <v>1 2</v>
          </cell>
          <cell r="CX20">
            <v>3812.2178934788185</v>
          </cell>
          <cell r="CY20">
            <v>572.7289210797162</v>
          </cell>
          <cell r="CZ20">
            <v>1552.4358180467182</v>
          </cell>
          <cell r="DA20">
            <v>1396.6332410204841</v>
          </cell>
          <cell r="DB20">
            <v>351.73938608438334</v>
          </cell>
          <cell r="DE20">
            <v>930.40404635999994</v>
          </cell>
          <cell r="DG20">
            <v>1033.5169965515283</v>
          </cell>
          <cell r="DH20">
            <v>426.94083300152829</v>
          </cell>
          <cell r="DI20">
            <v>606.57616354999993</v>
          </cell>
          <cell r="DJ20">
            <v>38.906113530000006</v>
          </cell>
          <cell r="DK20">
            <v>197.33895278</v>
          </cell>
          <cell r="DL20">
            <v>344.75768944999993</v>
          </cell>
          <cell r="DM20">
            <v>25.573407790000001</v>
          </cell>
          <cell r="DN20">
            <v>277.00832313952753</v>
          </cell>
          <cell r="DS20">
            <v>142.68802315457594</v>
          </cell>
          <cell r="DT20">
            <v>56.493174655273869</v>
          </cell>
          <cell r="DU20">
            <v>49.232590688265262</v>
          </cell>
          <cell r="DV20">
            <v>28.594534641412469</v>
          </cell>
          <cell r="DW20">
            <v>49.232590688265262</v>
          </cell>
          <cell r="DX20">
            <v>1</v>
          </cell>
          <cell r="DY20">
            <v>2</v>
          </cell>
          <cell r="DZ20" t="str">
            <v/>
          </cell>
          <cell r="EA20" t="str">
            <v/>
          </cell>
          <cell r="EB20" t="str">
            <v>1 2</v>
          </cell>
          <cell r="EC20">
            <v>870.93788626000003</v>
          </cell>
          <cell r="ED20">
            <v>346.03663713000003</v>
          </cell>
          <cell r="EE20">
            <v>488.22764986999994</v>
          </cell>
          <cell r="EF20">
            <v>24.389055679999998</v>
          </cell>
          <cell r="EG20">
            <v>12.284543580000001</v>
          </cell>
          <cell r="EH20">
            <v>323.89559782000003</v>
          </cell>
          <cell r="EI20">
            <v>224.59279934</v>
          </cell>
          <cell r="EJ20">
            <v>95.952902250000008</v>
          </cell>
          <cell r="EK20">
            <v>0</v>
          </cell>
          <cell r="EL20">
            <v>3.3498962299999997</v>
          </cell>
          <cell r="EM20">
            <v>547.04228843999999</v>
          </cell>
          <cell r="EN20">
            <v>121.44383779</v>
          </cell>
          <cell r="EO20">
            <v>392.27474761999997</v>
          </cell>
          <cell r="EP20">
            <v>24.389055679999998</v>
          </cell>
          <cell r="EQ20">
            <v>8.9346473500000005</v>
          </cell>
          <cell r="ER20">
            <v>0</v>
          </cell>
          <cell r="ES20">
            <v>0</v>
          </cell>
          <cell r="ET20">
            <v>0</v>
          </cell>
          <cell r="EU20">
            <v>0</v>
          </cell>
          <cell r="EV20">
            <v>0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0</v>
          </cell>
          <cell r="FC20">
            <v>0</v>
          </cell>
          <cell r="FD20">
            <v>0</v>
          </cell>
          <cell r="FE20">
            <v>0</v>
          </cell>
          <cell r="FF20">
            <v>0</v>
          </cell>
          <cell r="FG20" t="str">
            <v/>
          </cell>
          <cell r="FH20" t="str">
            <v/>
          </cell>
          <cell r="FI20" t="str">
            <v/>
          </cell>
          <cell r="FJ20">
            <v>4</v>
          </cell>
          <cell r="FK20" t="str">
            <v>4</v>
          </cell>
          <cell r="FN20">
            <v>3102.5564480438834</v>
          </cell>
          <cell r="FO20">
            <v>0</v>
          </cell>
          <cell r="FP20">
            <v>175.58</v>
          </cell>
          <cell r="FQ20">
            <v>0</v>
          </cell>
          <cell r="FR20">
            <v>697.62100000000009</v>
          </cell>
          <cell r="FS20">
            <v>695.62100000000009</v>
          </cell>
          <cell r="FT20">
            <v>2</v>
          </cell>
          <cell r="FU20">
            <v>0</v>
          </cell>
          <cell r="FV20">
            <v>162</v>
          </cell>
          <cell r="FW20">
            <v>0</v>
          </cell>
          <cell r="FX20">
            <v>162</v>
          </cell>
          <cell r="FZ20">
            <v>604.26295830000004</v>
          </cell>
          <cell r="GA20">
            <v>0</v>
          </cell>
          <cell r="GB20">
            <v>10.842000000000002</v>
          </cell>
          <cell r="GC20">
            <v>0</v>
          </cell>
          <cell r="GD20">
            <v>18.175000000000001</v>
          </cell>
          <cell r="GE20">
            <v>18.175000000000001</v>
          </cell>
          <cell r="GF20">
            <v>0</v>
          </cell>
          <cell r="GG20">
            <v>0</v>
          </cell>
          <cell r="GH20">
            <v>112</v>
          </cell>
          <cell r="GI20">
            <v>0</v>
          </cell>
          <cell r="GJ20">
            <v>112</v>
          </cell>
          <cell r="GK20">
            <v>514.82344348999948</v>
          </cell>
          <cell r="GL20">
            <v>0</v>
          </cell>
          <cell r="GM20">
            <v>0</v>
          </cell>
          <cell r="GN20">
            <v>0</v>
          </cell>
          <cell r="GO20">
            <v>59.307000000000002</v>
          </cell>
          <cell r="GP20">
            <v>59.307000000000002</v>
          </cell>
          <cell r="GQ20">
            <v>0</v>
          </cell>
          <cell r="GR20">
            <v>0</v>
          </cell>
          <cell r="GS20">
            <v>1</v>
          </cell>
          <cell r="GT20">
            <v>0</v>
          </cell>
          <cell r="GU20">
            <v>1</v>
          </cell>
          <cell r="GV20">
            <v>475.62674384858701</v>
          </cell>
          <cell r="GW20">
            <v>0</v>
          </cell>
          <cell r="GX20">
            <v>0</v>
          </cell>
          <cell r="GY20">
            <v>0</v>
          </cell>
          <cell r="GZ20">
            <v>53</v>
          </cell>
          <cell r="HA20">
            <v>53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39.196699641412465</v>
          </cell>
          <cell r="ID20">
            <v>0</v>
          </cell>
          <cell r="IE20">
            <v>0</v>
          </cell>
          <cell r="IF20">
            <v>0</v>
          </cell>
          <cell r="IG20">
            <v>0</v>
          </cell>
          <cell r="IH20">
            <v>6.3069999999999995</v>
          </cell>
          <cell r="II20">
            <v>0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104.98333589000001</v>
          </cell>
          <cell r="IZ20">
            <v>0</v>
          </cell>
          <cell r="JA20">
            <v>0</v>
          </cell>
          <cell r="JB20">
            <v>0</v>
          </cell>
          <cell r="JC20">
            <v>4.1915000000000004</v>
          </cell>
          <cell r="JD20">
            <v>4.1915000000000004</v>
          </cell>
          <cell r="JE20">
            <v>0</v>
          </cell>
          <cell r="JF20">
            <v>0</v>
          </cell>
          <cell r="JG20">
            <v>3</v>
          </cell>
          <cell r="JH20">
            <v>0</v>
          </cell>
          <cell r="JI20">
            <v>3</v>
          </cell>
          <cell r="JJ20">
            <v>2.0477729099999999</v>
          </cell>
          <cell r="JK20">
            <v>0</v>
          </cell>
          <cell r="JL20">
            <v>0</v>
          </cell>
          <cell r="JM20">
            <v>0</v>
          </cell>
          <cell r="JN20">
            <v>0.73250000000000004</v>
          </cell>
          <cell r="JO20">
            <v>0.73250000000000004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102.93556298</v>
          </cell>
          <cell r="JV20">
            <v>0</v>
          </cell>
          <cell r="JW20">
            <v>0</v>
          </cell>
          <cell r="JX20">
            <v>0</v>
          </cell>
          <cell r="JY20">
            <v>3.4590000000000001</v>
          </cell>
          <cell r="JZ20">
            <v>3.4590000000000001</v>
          </cell>
          <cell r="KA20">
            <v>0</v>
          </cell>
          <cell r="KB20">
            <v>0</v>
          </cell>
          <cell r="KC20">
            <v>3</v>
          </cell>
          <cell r="KD20">
            <v>0</v>
          </cell>
          <cell r="KE20">
            <v>3</v>
          </cell>
          <cell r="KF20">
            <v>0</v>
          </cell>
          <cell r="KG20">
            <v>0</v>
          </cell>
          <cell r="KH20">
            <v>0</v>
          </cell>
          <cell r="KI20">
            <v>0</v>
          </cell>
          <cell r="KJ20">
            <v>0</v>
          </cell>
          <cell r="KK20">
            <v>0</v>
          </cell>
          <cell r="KL20">
            <v>0</v>
          </cell>
          <cell r="KM20">
            <v>0</v>
          </cell>
          <cell r="KN20">
            <v>0</v>
          </cell>
          <cell r="KO20">
            <v>0</v>
          </cell>
          <cell r="KP20">
            <v>0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0</v>
          </cell>
          <cell r="LC20">
            <v>0</v>
          </cell>
          <cell r="LD20">
            <v>0</v>
          </cell>
          <cell r="LE20">
            <v>0</v>
          </cell>
          <cell r="LF20">
            <v>0</v>
          </cell>
          <cell r="LG20">
            <v>0</v>
          </cell>
          <cell r="LH20">
            <v>0</v>
          </cell>
          <cell r="LI20">
            <v>0</v>
          </cell>
          <cell r="LJ20">
            <v>0</v>
          </cell>
          <cell r="LK20">
            <v>0</v>
          </cell>
          <cell r="LL20">
            <v>0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0</v>
          </cell>
          <cell r="OM20">
            <v>0</v>
          </cell>
          <cell r="ON20">
            <v>0</v>
          </cell>
          <cell r="OO20">
            <v>0</v>
          </cell>
          <cell r="OP20">
            <v>0</v>
          </cell>
          <cell r="OR20">
            <v>0</v>
          </cell>
          <cell r="OT20">
            <v>2031.6875938646697</v>
          </cell>
        </row>
        <row r="21">
          <cell r="A21" t="str">
            <v>Г</v>
          </cell>
          <cell r="B21" t="str">
            <v>1.1.3.1</v>
          </cell>
          <cell r="C21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D21" t="str">
            <v>Г</v>
          </cell>
          <cell r="E21">
            <v>774.4869440526935</v>
          </cell>
          <cell r="H21">
            <v>367.05419385200003</v>
          </cell>
          <cell r="J21">
            <v>1432.1447554626934</v>
          </cell>
          <cell r="K21">
            <v>579.85471259069345</v>
          </cell>
          <cell r="L21">
            <v>852.29004287199996</v>
          </cell>
          <cell r="M21">
            <v>0</v>
          </cell>
          <cell r="N21">
            <v>0</v>
          </cell>
          <cell r="O21">
            <v>75.508838269152477</v>
          </cell>
          <cell r="P21">
            <v>178.17639041999999</v>
          </cell>
          <cell r="Q21">
            <v>598.60481432284746</v>
          </cell>
          <cell r="R21">
            <v>168.37186732239959</v>
          </cell>
          <cell r="S21">
            <v>0</v>
          </cell>
          <cell r="T21">
            <v>0</v>
          </cell>
          <cell r="U21">
            <v>0</v>
          </cell>
          <cell r="V21">
            <v>168.37186732239959</v>
          </cell>
          <cell r="W21">
            <v>0</v>
          </cell>
          <cell r="X21">
            <v>168.37186732239959</v>
          </cell>
          <cell r="Y21">
            <v>0</v>
          </cell>
          <cell r="Z21">
            <v>0</v>
          </cell>
          <cell r="AA21">
            <v>0</v>
          </cell>
          <cell r="AB21">
            <v>168.37186732239959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1</v>
          </cell>
          <cell r="BC21" t="str">
            <v/>
          </cell>
          <cell r="BD21" t="str">
            <v/>
          </cell>
          <cell r="BE21" t="str">
            <v/>
          </cell>
          <cell r="BF21" t="str">
            <v>1</v>
          </cell>
          <cell r="BG21">
            <v>172.42196239</v>
          </cell>
          <cell r="BH21">
            <v>0</v>
          </cell>
          <cell r="BI21">
            <v>0</v>
          </cell>
          <cell r="BJ21">
            <v>0</v>
          </cell>
          <cell r="BK21">
            <v>172.42196239</v>
          </cell>
          <cell r="BL21">
            <v>0</v>
          </cell>
          <cell r="BM21">
            <v>144.47558666999998</v>
          </cell>
          <cell r="BN21">
            <v>0</v>
          </cell>
          <cell r="BO21">
            <v>0</v>
          </cell>
          <cell r="BP21">
            <v>0</v>
          </cell>
          <cell r="BQ21">
            <v>144.47558666999998</v>
          </cell>
          <cell r="BR21">
            <v>0</v>
          </cell>
          <cell r="BS21">
            <v>27.946375719999999</v>
          </cell>
          <cell r="BT21">
            <v>0</v>
          </cell>
          <cell r="BU21">
            <v>0</v>
          </cell>
          <cell r="BV21">
            <v>0</v>
          </cell>
          <cell r="BW21">
            <v>27.946375719999999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1</v>
          </cell>
          <cell r="CR21">
            <v>2</v>
          </cell>
          <cell r="CS21" t="str">
            <v/>
          </cell>
          <cell r="CT21" t="str">
            <v/>
          </cell>
          <cell r="CU21" t="str">
            <v>1 2</v>
          </cell>
          <cell r="CX21">
            <v>3812.2178934788185</v>
          </cell>
          <cell r="CY21">
            <v>572.7289210797162</v>
          </cell>
          <cell r="CZ21">
            <v>1552.4358180467182</v>
          </cell>
          <cell r="DA21">
            <v>1396.6332410204841</v>
          </cell>
          <cell r="DB21">
            <v>351.73938608438334</v>
          </cell>
          <cell r="DE21">
            <v>702.05412581999997</v>
          </cell>
          <cell r="DG21">
            <v>1052.4217001412658</v>
          </cell>
          <cell r="DH21">
            <v>445.84553659126573</v>
          </cell>
          <cell r="DI21">
            <v>606.57616354999993</v>
          </cell>
          <cell r="DJ21">
            <v>38.906113530000006</v>
          </cell>
          <cell r="DK21">
            <v>197.33895278</v>
          </cell>
          <cell r="DL21">
            <v>344.75768944999993</v>
          </cell>
          <cell r="DM21">
            <v>25.573407790000001</v>
          </cell>
          <cell r="DN21">
            <v>277.00832313952753</v>
          </cell>
          <cell r="DS21">
            <v>142.68802315457594</v>
          </cell>
          <cell r="DT21">
            <v>56.493174655273869</v>
          </cell>
          <cell r="DU21">
            <v>49.232590688265262</v>
          </cell>
          <cell r="DV21">
            <v>28.594534641412469</v>
          </cell>
          <cell r="DW21">
            <v>49.232590688265262</v>
          </cell>
          <cell r="DX21">
            <v>1</v>
          </cell>
          <cell r="DY21">
            <v>2</v>
          </cell>
          <cell r="DZ21" t="str">
            <v/>
          </cell>
          <cell r="EA21" t="str">
            <v/>
          </cell>
          <cell r="EB21" t="str">
            <v>1 2</v>
          </cell>
          <cell r="EC21">
            <v>870.93788626000003</v>
          </cell>
          <cell r="ED21">
            <v>346.03663713000003</v>
          </cell>
          <cell r="EE21">
            <v>488.22764986999994</v>
          </cell>
          <cell r="EF21">
            <v>24.389055679999998</v>
          </cell>
          <cell r="EG21">
            <v>12.284543580000001</v>
          </cell>
          <cell r="EH21">
            <v>323.89559782000003</v>
          </cell>
          <cell r="EI21">
            <v>224.59279934</v>
          </cell>
          <cell r="EJ21">
            <v>95.952902250000008</v>
          </cell>
          <cell r="EK21">
            <v>0</v>
          </cell>
          <cell r="EL21">
            <v>3.3498962299999997</v>
          </cell>
          <cell r="EM21">
            <v>547.04228843999999</v>
          </cell>
          <cell r="EN21">
            <v>121.44383779</v>
          </cell>
          <cell r="EO21">
            <v>392.27474761999997</v>
          </cell>
          <cell r="EP21">
            <v>24.389055679999998</v>
          </cell>
          <cell r="EQ21">
            <v>8.9346473500000005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 t="str">
            <v/>
          </cell>
          <cell r="FH21" t="str">
            <v/>
          </cell>
          <cell r="FI21" t="str">
            <v/>
          </cell>
          <cell r="FJ21">
            <v>4</v>
          </cell>
          <cell r="FK21" t="str">
            <v>4</v>
          </cell>
          <cell r="FN21">
            <v>3102.5564480438834</v>
          </cell>
          <cell r="FO21">
            <v>0</v>
          </cell>
          <cell r="FP21">
            <v>175.58</v>
          </cell>
          <cell r="FQ21">
            <v>0</v>
          </cell>
          <cell r="FR21">
            <v>697.62100000000009</v>
          </cell>
          <cell r="FS21">
            <v>695.62100000000009</v>
          </cell>
          <cell r="FT21">
            <v>2</v>
          </cell>
          <cell r="FU21">
            <v>0</v>
          </cell>
          <cell r="FV21">
            <v>162</v>
          </cell>
          <cell r="FW21">
            <v>0</v>
          </cell>
          <cell r="FX21">
            <v>162</v>
          </cell>
          <cell r="FZ21">
            <v>604.26295830000004</v>
          </cell>
          <cell r="GA21">
            <v>0</v>
          </cell>
          <cell r="GB21">
            <v>10.842000000000002</v>
          </cell>
          <cell r="GC21">
            <v>0</v>
          </cell>
          <cell r="GD21">
            <v>18.175000000000001</v>
          </cell>
          <cell r="GE21">
            <v>18.175000000000001</v>
          </cell>
          <cell r="GF21">
            <v>0</v>
          </cell>
          <cell r="GG21">
            <v>0</v>
          </cell>
          <cell r="GH21">
            <v>112</v>
          </cell>
          <cell r="GI21">
            <v>0</v>
          </cell>
          <cell r="GJ21">
            <v>112</v>
          </cell>
          <cell r="GK21">
            <v>514.82344348999948</v>
          </cell>
          <cell r="GL21">
            <v>0</v>
          </cell>
          <cell r="GM21">
            <v>0</v>
          </cell>
          <cell r="GN21">
            <v>0</v>
          </cell>
          <cell r="GO21">
            <v>59.307000000000002</v>
          </cell>
          <cell r="GP21">
            <v>59.307000000000002</v>
          </cell>
          <cell r="GQ21">
            <v>0</v>
          </cell>
          <cell r="GR21">
            <v>0</v>
          </cell>
          <cell r="GS21">
            <v>1</v>
          </cell>
          <cell r="GT21">
            <v>0</v>
          </cell>
          <cell r="GU21">
            <v>1</v>
          </cell>
          <cell r="GV21">
            <v>475.62674384858701</v>
          </cell>
          <cell r="GW21">
            <v>0</v>
          </cell>
          <cell r="GX21">
            <v>0</v>
          </cell>
          <cell r="GY21">
            <v>0</v>
          </cell>
          <cell r="GZ21">
            <v>53</v>
          </cell>
          <cell r="HA21">
            <v>53</v>
          </cell>
          <cell r="HB21">
            <v>0</v>
          </cell>
          <cell r="HC21">
            <v>0</v>
          </cell>
          <cell r="HD21">
            <v>0</v>
          </cell>
          <cell r="HE21">
            <v>0</v>
          </cell>
          <cell r="HF21">
            <v>0</v>
          </cell>
          <cell r="HG21">
            <v>0</v>
          </cell>
          <cell r="HH21">
            <v>0</v>
          </cell>
          <cell r="HI21">
            <v>0</v>
          </cell>
          <cell r="HJ21">
            <v>0</v>
          </cell>
          <cell r="HK21">
            <v>0</v>
          </cell>
          <cell r="HL21">
            <v>0</v>
          </cell>
          <cell r="HM21">
            <v>0</v>
          </cell>
          <cell r="HN21">
            <v>0</v>
          </cell>
          <cell r="HO21">
            <v>0</v>
          </cell>
          <cell r="HP21">
            <v>0</v>
          </cell>
          <cell r="HQ21">
            <v>0</v>
          </cell>
          <cell r="HR21">
            <v>0</v>
          </cell>
          <cell r="HS21">
            <v>0</v>
          </cell>
          <cell r="HT21">
            <v>0</v>
          </cell>
          <cell r="HU21">
            <v>0</v>
          </cell>
          <cell r="HV21">
            <v>0</v>
          </cell>
          <cell r="HW21">
            <v>0</v>
          </cell>
          <cell r="HX21">
            <v>0</v>
          </cell>
          <cell r="HY21">
            <v>0</v>
          </cell>
          <cell r="HZ21">
            <v>0</v>
          </cell>
          <cell r="IA21">
            <v>0</v>
          </cell>
          <cell r="IB21">
            <v>0</v>
          </cell>
          <cell r="IC21">
            <v>39.196699641412465</v>
          </cell>
          <cell r="ID21">
            <v>0</v>
          </cell>
          <cell r="IE21">
            <v>0</v>
          </cell>
          <cell r="IF21">
            <v>0</v>
          </cell>
          <cell r="IG21">
            <v>0</v>
          </cell>
          <cell r="IH21">
            <v>6.3069999999999995</v>
          </cell>
          <cell r="II21">
            <v>0</v>
          </cell>
          <cell r="IJ21">
            <v>0</v>
          </cell>
          <cell r="IK21">
            <v>0</v>
          </cell>
          <cell r="IL21">
            <v>0</v>
          </cell>
          <cell r="IM21">
            <v>0</v>
          </cell>
          <cell r="IN21">
            <v>0</v>
          </cell>
          <cell r="IO21">
            <v>0</v>
          </cell>
          <cell r="IP21">
            <v>0</v>
          </cell>
          <cell r="IQ21">
            <v>0</v>
          </cell>
          <cell r="IR21">
            <v>0</v>
          </cell>
          <cell r="IS21">
            <v>0</v>
          </cell>
          <cell r="IT21">
            <v>0</v>
          </cell>
          <cell r="IU21">
            <v>0</v>
          </cell>
          <cell r="IV21">
            <v>0</v>
          </cell>
          <cell r="IW21">
            <v>0</v>
          </cell>
          <cell r="IX21">
            <v>0</v>
          </cell>
          <cell r="IY21">
            <v>104.98333589000001</v>
          </cell>
          <cell r="IZ21">
            <v>0</v>
          </cell>
          <cell r="JA21">
            <v>0</v>
          </cell>
          <cell r="JB21">
            <v>0</v>
          </cell>
          <cell r="JC21">
            <v>4.1915000000000004</v>
          </cell>
          <cell r="JD21">
            <v>4.1915000000000004</v>
          </cell>
          <cell r="JE21">
            <v>0</v>
          </cell>
          <cell r="JF21">
            <v>0</v>
          </cell>
          <cell r="JG21">
            <v>3</v>
          </cell>
          <cell r="JH21">
            <v>0</v>
          </cell>
          <cell r="JI21">
            <v>3</v>
          </cell>
          <cell r="JJ21">
            <v>2.0477729099999999</v>
          </cell>
          <cell r="JK21">
            <v>0</v>
          </cell>
          <cell r="JL21">
            <v>0</v>
          </cell>
          <cell r="JM21">
            <v>0</v>
          </cell>
          <cell r="JN21">
            <v>0.73250000000000004</v>
          </cell>
          <cell r="JO21">
            <v>0.73250000000000004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102.93556298</v>
          </cell>
          <cell r="JV21">
            <v>0</v>
          </cell>
          <cell r="JW21">
            <v>0</v>
          </cell>
          <cell r="JX21">
            <v>0</v>
          </cell>
          <cell r="JY21">
            <v>3.4590000000000001</v>
          </cell>
          <cell r="JZ21">
            <v>3.4590000000000001</v>
          </cell>
          <cell r="KA21">
            <v>0</v>
          </cell>
          <cell r="KB21">
            <v>0</v>
          </cell>
          <cell r="KC21">
            <v>3</v>
          </cell>
          <cell r="KD21">
            <v>0</v>
          </cell>
          <cell r="KE21">
            <v>3</v>
          </cell>
          <cell r="KF21">
            <v>0</v>
          </cell>
          <cell r="KG21">
            <v>0</v>
          </cell>
          <cell r="KH21">
            <v>0</v>
          </cell>
          <cell r="KI21">
            <v>0</v>
          </cell>
          <cell r="KJ21">
            <v>0</v>
          </cell>
          <cell r="KK21">
            <v>0</v>
          </cell>
          <cell r="KL21">
            <v>0</v>
          </cell>
          <cell r="KM21">
            <v>0</v>
          </cell>
          <cell r="KN21">
            <v>0</v>
          </cell>
          <cell r="KO21">
            <v>0</v>
          </cell>
          <cell r="KP21">
            <v>0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0</v>
          </cell>
          <cell r="LC21">
            <v>0</v>
          </cell>
          <cell r="LD21">
            <v>0</v>
          </cell>
          <cell r="LE21">
            <v>0</v>
          </cell>
          <cell r="LF21">
            <v>0</v>
          </cell>
          <cell r="LG21">
            <v>0</v>
          </cell>
          <cell r="LH21">
            <v>0</v>
          </cell>
          <cell r="LI21">
            <v>0</v>
          </cell>
          <cell r="LJ21">
            <v>0</v>
          </cell>
          <cell r="LK21">
            <v>0</v>
          </cell>
          <cell r="LL21">
            <v>0</v>
          </cell>
          <cell r="LQ21">
            <v>0</v>
          </cell>
          <cell r="LR21">
            <v>0</v>
          </cell>
          <cell r="LS21">
            <v>0</v>
          </cell>
          <cell r="LT21">
            <v>0</v>
          </cell>
          <cell r="LU21">
            <v>0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>
            <v>0</v>
          </cell>
          <cell r="MD21">
            <v>0</v>
          </cell>
          <cell r="ME21">
            <v>0</v>
          </cell>
          <cell r="MF21">
            <v>0</v>
          </cell>
          <cell r="MG21">
            <v>0</v>
          </cell>
          <cell r="MH21">
            <v>0</v>
          </cell>
          <cell r="MI21">
            <v>0</v>
          </cell>
          <cell r="MJ21">
            <v>0</v>
          </cell>
          <cell r="MK21">
            <v>0</v>
          </cell>
          <cell r="ML21">
            <v>0</v>
          </cell>
          <cell r="MM21">
            <v>0</v>
          </cell>
          <cell r="MN21">
            <v>0</v>
          </cell>
          <cell r="MO21">
            <v>0</v>
          </cell>
          <cell r="MP21">
            <v>0</v>
          </cell>
          <cell r="MQ21">
            <v>0</v>
          </cell>
          <cell r="MR21">
            <v>0</v>
          </cell>
          <cell r="MS21">
            <v>0</v>
          </cell>
          <cell r="MT21">
            <v>0</v>
          </cell>
          <cell r="MU21">
            <v>0</v>
          </cell>
          <cell r="MV21">
            <v>0</v>
          </cell>
          <cell r="MW21">
            <v>0</v>
          </cell>
          <cell r="MX21">
            <v>0</v>
          </cell>
          <cell r="MY21">
            <v>0</v>
          </cell>
          <cell r="MZ21">
            <v>0</v>
          </cell>
          <cell r="NA21">
            <v>0</v>
          </cell>
          <cell r="NB21">
            <v>0</v>
          </cell>
          <cell r="NC21">
            <v>0</v>
          </cell>
          <cell r="ND21">
            <v>0</v>
          </cell>
          <cell r="NE21">
            <v>0</v>
          </cell>
          <cell r="NF21">
            <v>0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0</v>
          </cell>
          <cell r="OM21">
            <v>0</v>
          </cell>
          <cell r="ON21">
            <v>0</v>
          </cell>
          <cell r="OO21">
            <v>0</v>
          </cell>
          <cell r="OP21">
            <v>0</v>
          </cell>
          <cell r="OR21">
            <v>0</v>
          </cell>
          <cell r="OT21">
            <v>2031.6875938646697</v>
          </cell>
        </row>
        <row r="22">
          <cell r="A22" t="str">
            <v>I_Che148</v>
          </cell>
          <cell r="B22" t="str">
            <v>1.1.3.1</v>
          </cell>
          <cell r="C22" t="str">
            <v>Строительство отпайки от ВЛ-110кВ ПС Грозный-330 -ПС ГРП  Л-110 на Грозненскую ТЭС протяженностью 0,5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2" t="str">
            <v>I_Che148</v>
          </cell>
          <cell r="E22">
            <v>4.8710752205216199</v>
          </cell>
          <cell r="H22">
            <v>4.8988917999999995</v>
          </cell>
          <cell r="J22">
            <v>4.8710752205216199</v>
          </cell>
          <cell r="K22">
            <v>2.31475236052162</v>
          </cell>
          <cell r="L22">
            <v>2.5563228599999999</v>
          </cell>
          <cell r="M22">
            <v>0</v>
          </cell>
          <cell r="N22">
            <v>0</v>
          </cell>
          <cell r="O22">
            <v>0</v>
          </cell>
          <cell r="P22">
            <v>2.46858998</v>
          </cell>
          <cell r="Q22">
            <v>8.7732879999999985E-2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2.34256894</v>
          </cell>
          <cell r="BH22">
            <v>0</v>
          </cell>
          <cell r="BI22">
            <v>0</v>
          </cell>
          <cell r="BJ22">
            <v>0</v>
          </cell>
          <cell r="BK22">
            <v>2.34256894</v>
          </cell>
          <cell r="BL22">
            <v>0</v>
          </cell>
          <cell r="BM22">
            <v>2.34256894</v>
          </cell>
          <cell r="BN22">
            <v>0</v>
          </cell>
          <cell r="BO22">
            <v>0</v>
          </cell>
          <cell r="BP22">
            <v>0</v>
          </cell>
          <cell r="BQ22">
            <v>2.34256894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1</v>
          </cell>
          <cell r="CR22" t="str">
            <v/>
          </cell>
          <cell r="CS22" t="str">
            <v/>
          </cell>
          <cell r="CT22" t="str">
            <v/>
          </cell>
          <cell r="CU22" t="str">
            <v>1</v>
          </cell>
          <cell r="CX22">
            <v>4.1280298478996782</v>
          </cell>
          <cell r="CY22">
            <v>0.16186496307976805</v>
          </cell>
          <cell r="CZ22">
            <v>3.3752293053223643</v>
          </cell>
          <cell r="DA22">
            <v>0</v>
          </cell>
          <cell r="DB22">
            <v>0.59093557949754583</v>
          </cell>
          <cell r="DE22">
            <v>4.5799477400000006</v>
          </cell>
          <cell r="DG22">
            <v>4.1280298478996782</v>
          </cell>
          <cell r="DH22">
            <v>-0.4519178921003224</v>
          </cell>
          <cell r="DI22">
            <v>4.5799477400000006</v>
          </cell>
          <cell r="DJ22">
            <v>7.4349899999999997E-2</v>
          </cell>
          <cell r="DK22">
            <v>4.4016142900000004</v>
          </cell>
          <cell r="DL22">
            <v>0</v>
          </cell>
          <cell r="DM22">
            <v>0.10398355000000001</v>
          </cell>
          <cell r="DN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 t="str">
            <v/>
          </cell>
          <cell r="DY22" t="str">
            <v/>
          </cell>
          <cell r="DZ22" t="str">
            <v/>
          </cell>
          <cell r="EA22" t="str">
            <v/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 t="str">
            <v/>
          </cell>
          <cell r="FH22" t="str">
            <v/>
          </cell>
          <cell r="FI22" t="str">
            <v/>
          </cell>
          <cell r="FJ22" t="str">
            <v/>
          </cell>
          <cell r="FK22">
            <v>0</v>
          </cell>
          <cell r="FN22">
            <v>4.1280298478996782</v>
          </cell>
          <cell r="FO22">
            <v>0</v>
          </cell>
          <cell r="FP22">
            <v>0</v>
          </cell>
          <cell r="FQ22">
            <v>0</v>
          </cell>
          <cell r="FR22">
            <v>0.5</v>
          </cell>
          <cell r="FS22">
            <v>0.5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Z22">
            <v>4.5799477400000006</v>
          </cell>
          <cell r="GA22">
            <v>0</v>
          </cell>
          <cell r="GB22">
            <v>0</v>
          </cell>
          <cell r="GC22">
            <v>0</v>
          </cell>
          <cell r="GD22">
            <v>0.16400000000000001</v>
          </cell>
          <cell r="GE22">
            <v>0.16400000000000001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  <cell r="GL22">
            <v>0</v>
          </cell>
          <cell r="GM22">
            <v>0</v>
          </cell>
          <cell r="GN22">
            <v>0</v>
          </cell>
          <cell r="GO22">
            <v>0</v>
          </cell>
          <cell r="GP22">
            <v>0</v>
          </cell>
          <cell r="GQ22">
            <v>0</v>
          </cell>
          <cell r="GR22">
            <v>0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0</v>
          </cell>
          <cell r="ID22">
            <v>0</v>
          </cell>
          <cell r="IE22">
            <v>0</v>
          </cell>
          <cell r="IF22">
            <v>0</v>
          </cell>
          <cell r="IG22">
            <v>0</v>
          </cell>
          <cell r="IH22">
            <v>0</v>
          </cell>
          <cell r="II22">
            <v>0</v>
          </cell>
          <cell r="IJ22">
            <v>0</v>
          </cell>
          <cell r="IK22">
            <v>0</v>
          </cell>
          <cell r="IL22">
            <v>0</v>
          </cell>
          <cell r="IM22">
            <v>0</v>
          </cell>
          <cell r="IN22">
            <v>0</v>
          </cell>
          <cell r="IO22">
            <v>0</v>
          </cell>
          <cell r="IP22">
            <v>0</v>
          </cell>
          <cell r="IQ22">
            <v>0</v>
          </cell>
          <cell r="IR22">
            <v>0</v>
          </cell>
          <cell r="IS22">
            <v>0</v>
          </cell>
          <cell r="IT22">
            <v>0</v>
          </cell>
          <cell r="IU22">
            <v>0</v>
          </cell>
          <cell r="IV22">
            <v>0</v>
          </cell>
          <cell r="IW22">
            <v>0</v>
          </cell>
          <cell r="IX22">
            <v>0</v>
          </cell>
          <cell r="IY22">
            <v>0</v>
          </cell>
          <cell r="IZ22">
            <v>0</v>
          </cell>
          <cell r="JA22">
            <v>0</v>
          </cell>
          <cell r="JB22">
            <v>0</v>
          </cell>
          <cell r="JC22">
            <v>0</v>
          </cell>
          <cell r="JD22">
            <v>0</v>
          </cell>
          <cell r="JE22">
            <v>0</v>
          </cell>
          <cell r="JF22">
            <v>0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0</v>
          </cell>
          <cell r="KR22">
            <v>0</v>
          </cell>
          <cell r="KS22">
            <v>0</v>
          </cell>
          <cell r="KT22">
            <v>0</v>
          </cell>
          <cell r="KU22">
            <v>0</v>
          </cell>
          <cell r="KV22">
            <v>0</v>
          </cell>
          <cell r="KW22">
            <v>0</v>
          </cell>
          <cell r="KX22">
            <v>0</v>
          </cell>
          <cell r="KY22">
            <v>0</v>
          </cell>
          <cell r="KZ22">
            <v>0</v>
          </cell>
          <cell r="LA22">
            <v>0</v>
          </cell>
          <cell r="LB22">
            <v>0</v>
          </cell>
          <cell r="LC22">
            <v>0</v>
          </cell>
          <cell r="LD22">
            <v>0</v>
          </cell>
          <cell r="LE22">
            <v>0</v>
          </cell>
          <cell r="LF22">
            <v>0</v>
          </cell>
          <cell r="LG22">
            <v>0</v>
          </cell>
          <cell r="LH22">
            <v>0</v>
          </cell>
          <cell r="LI22">
            <v>0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2018</v>
          </cell>
          <cell r="OM22">
            <v>2018</v>
          </cell>
          <cell r="ON22">
            <v>2019</v>
          </cell>
          <cell r="OO22">
            <v>2019</v>
          </cell>
          <cell r="OP22" t="str">
            <v>з</v>
          </cell>
          <cell r="OR22">
            <v>0</v>
          </cell>
          <cell r="OT22">
            <v>4.8710752205216199</v>
          </cell>
        </row>
        <row r="23">
          <cell r="A23" t="str">
            <v>I_Che149</v>
          </cell>
          <cell r="B23" t="str">
            <v>1.1.3.1</v>
          </cell>
          <cell r="C23" t="str">
            <v xml:space="preserve">Строительство ВЛ-110кВ Грозненская ТЭС-ГРП110 ВЛ №-1 (1 цепь) протяженностью 5,3 км 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   </v>
          </cell>
          <cell r="D23" t="str">
            <v>I_Che149</v>
          </cell>
          <cell r="E23">
            <v>59.628870252866726</v>
          </cell>
          <cell r="H23">
            <v>81.999148329999997</v>
          </cell>
          <cell r="J23">
            <v>59.628870252866726</v>
          </cell>
          <cell r="K23">
            <v>27.106583722866723</v>
          </cell>
          <cell r="L23">
            <v>32.522286530000002</v>
          </cell>
          <cell r="M23">
            <v>0</v>
          </cell>
          <cell r="N23">
            <v>0</v>
          </cell>
          <cell r="O23">
            <v>0</v>
          </cell>
          <cell r="P23">
            <v>27.2242712</v>
          </cell>
          <cell r="Q23">
            <v>5.2980153300000001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49.476861799999995</v>
          </cell>
          <cell r="BH23">
            <v>0</v>
          </cell>
          <cell r="BI23">
            <v>0</v>
          </cell>
          <cell r="BJ23">
            <v>0</v>
          </cell>
          <cell r="BK23">
            <v>49.476861799999995</v>
          </cell>
          <cell r="BL23">
            <v>0</v>
          </cell>
          <cell r="BM23">
            <v>29.423018119999998</v>
          </cell>
          <cell r="BN23">
            <v>0</v>
          </cell>
          <cell r="BO23">
            <v>0</v>
          </cell>
          <cell r="BP23">
            <v>0</v>
          </cell>
          <cell r="BQ23">
            <v>29.423018119999998</v>
          </cell>
          <cell r="BR23">
            <v>0</v>
          </cell>
          <cell r="BS23">
            <v>20.05384368</v>
          </cell>
          <cell r="BT23">
            <v>0</v>
          </cell>
          <cell r="BU23">
            <v>0</v>
          </cell>
          <cell r="BV23">
            <v>0</v>
          </cell>
          <cell r="BW23">
            <v>20.05384368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1</v>
          </cell>
          <cell r="CR23">
            <v>2</v>
          </cell>
          <cell r="CS23" t="str">
            <v/>
          </cell>
          <cell r="CT23" t="str">
            <v/>
          </cell>
          <cell r="CU23" t="str">
            <v>1 2</v>
          </cell>
          <cell r="CX23">
            <v>50.532940892259937</v>
          </cell>
          <cell r="CY23">
            <v>1.9814567513360286</v>
          </cell>
          <cell r="CZ23">
            <v>41.317594413824096</v>
          </cell>
          <cell r="DA23">
            <v>0</v>
          </cell>
          <cell r="DB23">
            <v>7.2338897270998119</v>
          </cell>
          <cell r="DE23">
            <v>70.163026860000002</v>
          </cell>
          <cell r="DG23">
            <v>50.532940892259937</v>
          </cell>
          <cell r="DH23">
            <v>-19.630085967740065</v>
          </cell>
          <cell r="DI23">
            <v>70.163026860000002</v>
          </cell>
          <cell r="DJ23">
            <v>4.4898435000000001</v>
          </cell>
          <cell r="DK23">
            <v>62.764169840000001</v>
          </cell>
          <cell r="DL23">
            <v>0</v>
          </cell>
          <cell r="DM23">
            <v>2.9090135199999998</v>
          </cell>
          <cell r="DN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 t="str">
            <v/>
          </cell>
          <cell r="DY23" t="str">
            <v/>
          </cell>
          <cell r="DZ23" t="str">
            <v/>
          </cell>
          <cell r="EA23" t="str">
            <v/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 t="str">
            <v/>
          </cell>
          <cell r="FH23" t="str">
            <v/>
          </cell>
          <cell r="FI23" t="str">
            <v/>
          </cell>
          <cell r="FJ23" t="str">
            <v/>
          </cell>
          <cell r="FK23">
            <v>0</v>
          </cell>
          <cell r="FN23">
            <v>50.532940892259937</v>
          </cell>
          <cell r="FO23">
            <v>0</v>
          </cell>
          <cell r="FP23">
            <v>0</v>
          </cell>
          <cell r="FQ23">
            <v>0</v>
          </cell>
          <cell r="FR23">
            <v>5.3</v>
          </cell>
          <cell r="FS23">
            <v>5.3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Z23">
            <v>70.163026860000002</v>
          </cell>
          <cell r="GA23">
            <v>0</v>
          </cell>
          <cell r="GB23">
            <v>0</v>
          </cell>
          <cell r="GC23">
            <v>0</v>
          </cell>
          <cell r="GD23">
            <v>4.84</v>
          </cell>
          <cell r="GE23">
            <v>4.84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0</v>
          </cell>
          <cell r="GL23">
            <v>0</v>
          </cell>
          <cell r="GM23">
            <v>0</v>
          </cell>
          <cell r="GN23">
            <v>0</v>
          </cell>
          <cell r="GO23">
            <v>0</v>
          </cell>
          <cell r="GP23">
            <v>0</v>
          </cell>
          <cell r="GQ23">
            <v>0</v>
          </cell>
          <cell r="GR23">
            <v>0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0</v>
          </cell>
          <cell r="ID23">
            <v>0</v>
          </cell>
          <cell r="IE23">
            <v>0</v>
          </cell>
          <cell r="IF23">
            <v>0</v>
          </cell>
          <cell r="IG23">
            <v>0</v>
          </cell>
          <cell r="IH23">
            <v>0</v>
          </cell>
          <cell r="II23">
            <v>0</v>
          </cell>
          <cell r="IJ23">
            <v>0</v>
          </cell>
          <cell r="IK23">
            <v>0</v>
          </cell>
          <cell r="IL23">
            <v>0</v>
          </cell>
          <cell r="IM23">
            <v>0</v>
          </cell>
          <cell r="IN23">
            <v>0</v>
          </cell>
          <cell r="IO23">
            <v>0</v>
          </cell>
          <cell r="IP23">
            <v>0</v>
          </cell>
          <cell r="IQ23">
            <v>0</v>
          </cell>
          <cell r="IR23">
            <v>0</v>
          </cell>
          <cell r="IS23">
            <v>0</v>
          </cell>
          <cell r="IT23">
            <v>0</v>
          </cell>
          <cell r="IU23">
            <v>0</v>
          </cell>
          <cell r="IV23">
            <v>0</v>
          </cell>
          <cell r="IW23">
            <v>0</v>
          </cell>
          <cell r="IX23">
            <v>0</v>
          </cell>
          <cell r="IY23">
            <v>0</v>
          </cell>
          <cell r="IZ23">
            <v>0</v>
          </cell>
          <cell r="JA23">
            <v>0</v>
          </cell>
          <cell r="JB23">
            <v>0</v>
          </cell>
          <cell r="JC23">
            <v>0</v>
          </cell>
          <cell r="JD23">
            <v>0</v>
          </cell>
          <cell r="JE23">
            <v>0</v>
          </cell>
          <cell r="JF23">
            <v>0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0</v>
          </cell>
          <cell r="KR23">
            <v>0</v>
          </cell>
          <cell r="KS23">
            <v>0</v>
          </cell>
          <cell r="KT23">
            <v>0</v>
          </cell>
          <cell r="KU23">
            <v>0</v>
          </cell>
          <cell r="KV23">
            <v>0</v>
          </cell>
          <cell r="KW23">
            <v>0</v>
          </cell>
          <cell r="KX23">
            <v>0</v>
          </cell>
          <cell r="KY23">
            <v>0</v>
          </cell>
          <cell r="KZ23">
            <v>0</v>
          </cell>
          <cell r="LA23">
            <v>0</v>
          </cell>
          <cell r="LB23">
            <v>0</v>
          </cell>
          <cell r="LC23">
            <v>0</v>
          </cell>
          <cell r="LD23">
            <v>0</v>
          </cell>
          <cell r="LE23">
            <v>0</v>
          </cell>
          <cell r="LF23">
            <v>0</v>
          </cell>
          <cell r="LG23">
            <v>0</v>
          </cell>
          <cell r="LH23">
            <v>0</v>
          </cell>
          <cell r="LI23">
            <v>0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2018</v>
          </cell>
          <cell r="OM23">
            <v>2018</v>
          </cell>
          <cell r="ON23">
            <v>2019</v>
          </cell>
          <cell r="OO23">
            <v>2019</v>
          </cell>
          <cell r="OP23" t="str">
            <v>з</v>
          </cell>
          <cell r="OR23">
            <v>0</v>
          </cell>
          <cell r="OT23">
            <v>59.628870252866726</v>
          </cell>
        </row>
        <row r="24">
          <cell r="A24" t="str">
            <v>I_Che150</v>
          </cell>
          <cell r="B24" t="str">
            <v>1.1.3.1</v>
          </cell>
          <cell r="C24" t="str">
            <v>Строительство ВЛ-110кВ Грозненская ТЭС-ГРП110 ВЛ №-2 (2 цепь) протяженностью 5,3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4" t="str">
            <v>I_Che150</v>
          </cell>
          <cell r="E24">
            <v>59.628870252866726</v>
          </cell>
          <cell r="H24">
            <v>64.521247549999998</v>
          </cell>
          <cell r="J24">
            <v>59.628870252866726</v>
          </cell>
          <cell r="K24">
            <v>27.132896022866724</v>
          </cell>
          <cell r="L24">
            <v>32.495974230000002</v>
          </cell>
          <cell r="M24">
            <v>0</v>
          </cell>
          <cell r="N24">
            <v>0</v>
          </cell>
          <cell r="O24">
            <v>0</v>
          </cell>
          <cell r="P24">
            <v>27.175055099999998</v>
          </cell>
          <cell r="Q24">
            <v>5.3209191300000001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 t="str">
            <v/>
          </cell>
          <cell r="BC24" t="str">
            <v/>
          </cell>
          <cell r="BD24" t="str">
            <v/>
          </cell>
          <cell r="BE24" t="str">
            <v/>
          </cell>
          <cell r="BF24">
            <v>0</v>
          </cell>
          <cell r="BG24">
            <v>32.025273319999997</v>
          </cell>
          <cell r="BH24">
            <v>0</v>
          </cell>
          <cell r="BI24">
            <v>0</v>
          </cell>
          <cell r="BJ24">
            <v>0</v>
          </cell>
          <cell r="BK24">
            <v>32.025273319999997</v>
          </cell>
          <cell r="BL24">
            <v>0</v>
          </cell>
          <cell r="BM24">
            <v>29.079117</v>
          </cell>
          <cell r="BN24">
            <v>0</v>
          </cell>
          <cell r="BO24">
            <v>0</v>
          </cell>
          <cell r="BP24">
            <v>0</v>
          </cell>
          <cell r="BQ24">
            <v>29.079117</v>
          </cell>
          <cell r="BR24">
            <v>0</v>
          </cell>
          <cell r="BS24">
            <v>2.9461563200000001</v>
          </cell>
          <cell r="BT24">
            <v>0</v>
          </cell>
          <cell r="BU24">
            <v>0</v>
          </cell>
          <cell r="BV24">
            <v>0</v>
          </cell>
          <cell r="BW24">
            <v>2.9461563200000001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1</v>
          </cell>
          <cell r="CR24">
            <v>2</v>
          </cell>
          <cell r="CS24" t="str">
            <v/>
          </cell>
          <cell r="CT24" t="str">
            <v/>
          </cell>
          <cell r="CU24" t="str">
            <v>1 2</v>
          </cell>
          <cell r="CX24">
            <v>50.532940892259937</v>
          </cell>
          <cell r="CY24">
            <v>1.9814567513360286</v>
          </cell>
          <cell r="CZ24">
            <v>41.317594413824096</v>
          </cell>
          <cell r="DA24">
            <v>0</v>
          </cell>
          <cell r="DB24">
            <v>7.2338897270998119</v>
          </cell>
          <cell r="DE24">
            <v>64.90114217</v>
          </cell>
          <cell r="DG24">
            <v>50.532940892259937</v>
          </cell>
          <cell r="DH24">
            <v>-14.368201277740063</v>
          </cell>
          <cell r="DI24">
            <v>64.90114217</v>
          </cell>
          <cell r="DJ24">
            <v>4.5092534999999998</v>
          </cell>
          <cell r="DK24">
            <v>57.879934140000003</v>
          </cell>
          <cell r="DL24">
            <v>0</v>
          </cell>
          <cell r="DM24">
            <v>2.5119545300000001</v>
          </cell>
          <cell r="DN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 t="str">
            <v/>
          </cell>
          <cell r="DY24" t="str">
            <v/>
          </cell>
          <cell r="DZ24" t="str">
            <v/>
          </cell>
          <cell r="EA24" t="str">
            <v/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 t="str">
            <v/>
          </cell>
          <cell r="FH24" t="str">
            <v/>
          </cell>
          <cell r="FI24" t="str">
            <v/>
          </cell>
          <cell r="FJ24" t="str">
            <v/>
          </cell>
          <cell r="FK24">
            <v>0</v>
          </cell>
          <cell r="FN24">
            <v>50.532940892259937</v>
          </cell>
          <cell r="FO24">
            <v>0</v>
          </cell>
          <cell r="FP24">
            <v>0</v>
          </cell>
          <cell r="FQ24">
            <v>0</v>
          </cell>
          <cell r="FR24">
            <v>5.3</v>
          </cell>
          <cell r="FS24">
            <v>5.3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Z24">
            <v>64.90114217</v>
          </cell>
          <cell r="GA24">
            <v>0</v>
          </cell>
          <cell r="GB24">
            <v>0</v>
          </cell>
          <cell r="GC24">
            <v>0</v>
          </cell>
          <cell r="GD24">
            <v>4.5</v>
          </cell>
          <cell r="GE24">
            <v>4.5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  <cell r="GL24">
            <v>0</v>
          </cell>
          <cell r="GM24">
            <v>0</v>
          </cell>
          <cell r="GN24">
            <v>0</v>
          </cell>
          <cell r="GO24">
            <v>0</v>
          </cell>
          <cell r="GP24">
            <v>0</v>
          </cell>
          <cell r="GQ24">
            <v>0</v>
          </cell>
          <cell r="GR24">
            <v>0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0</v>
          </cell>
          <cell r="ID24">
            <v>0</v>
          </cell>
          <cell r="IE24">
            <v>0</v>
          </cell>
          <cell r="IF24">
            <v>0</v>
          </cell>
          <cell r="IG24">
            <v>0</v>
          </cell>
          <cell r="IH24">
            <v>0</v>
          </cell>
          <cell r="II24">
            <v>0</v>
          </cell>
          <cell r="IJ24">
            <v>0</v>
          </cell>
          <cell r="IK24">
            <v>0</v>
          </cell>
          <cell r="IL24">
            <v>0</v>
          </cell>
          <cell r="IM24">
            <v>0</v>
          </cell>
          <cell r="IN24">
            <v>0</v>
          </cell>
          <cell r="IO24">
            <v>0</v>
          </cell>
          <cell r="IP24">
            <v>0</v>
          </cell>
          <cell r="IQ24">
            <v>0</v>
          </cell>
          <cell r="IR24">
            <v>0</v>
          </cell>
          <cell r="IS24">
            <v>0</v>
          </cell>
          <cell r="IT24">
            <v>0</v>
          </cell>
          <cell r="IU24">
            <v>0</v>
          </cell>
          <cell r="IV24">
            <v>0</v>
          </cell>
          <cell r="IW24">
            <v>0</v>
          </cell>
          <cell r="IX24">
            <v>0</v>
          </cell>
          <cell r="IY24">
            <v>0</v>
          </cell>
          <cell r="IZ24">
            <v>0</v>
          </cell>
          <cell r="JA24">
            <v>0</v>
          </cell>
          <cell r="JB24">
            <v>0</v>
          </cell>
          <cell r="JC24">
            <v>0</v>
          </cell>
          <cell r="JD24">
            <v>0</v>
          </cell>
          <cell r="JE24">
            <v>0</v>
          </cell>
          <cell r="JF24">
            <v>0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0</v>
          </cell>
          <cell r="KR24">
            <v>0</v>
          </cell>
          <cell r="KS24">
            <v>0</v>
          </cell>
          <cell r="KT24">
            <v>0</v>
          </cell>
          <cell r="KU24">
            <v>0</v>
          </cell>
          <cell r="KV24">
            <v>0</v>
          </cell>
          <cell r="KW24">
            <v>0</v>
          </cell>
          <cell r="KX24">
            <v>0</v>
          </cell>
          <cell r="KY24">
            <v>0</v>
          </cell>
          <cell r="KZ24">
            <v>0</v>
          </cell>
          <cell r="LA24">
            <v>0</v>
          </cell>
          <cell r="LB24">
            <v>0</v>
          </cell>
          <cell r="LC24">
            <v>0</v>
          </cell>
          <cell r="LD24">
            <v>0</v>
          </cell>
          <cell r="LE24">
            <v>0</v>
          </cell>
          <cell r="LF24">
            <v>0</v>
          </cell>
          <cell r="LG24">
            <v>0</v>
          </cell>
          <cell r="LH24">
            <v>0</v>
          </cell>
          <cell r="LI24">
            <v>0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2018</v>
          </cell>
          <cell r="OM24">
            <v>2018</v>
          </cell>
          <cell r="ON24">
            <v>2019</v>
          </cell>
          <cell r="OO24">
            <v>2019</v>
          </cell>
          <cell r="OP24" t="str">
            <v>з</v>
          </cell>
          <cell r="OR24">
            <v>0</v>
          </cell>
          <cell r="OT24">
            <v>59.628870252866726</v>
          </cell>
        </row>
        <row r="25">
          <cell r="A25" t="str">
            <v>I_Che151</v>
          </cell>
          <cell r="B25" t="str">
            <v>1.1.3.1</v>
          </cell>
          <cell r="C25" t="str">
            <v>Строительство ВЛ-110кВ Грозненская ТЭС-ПС№84 протяженностью 4,5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5" t="str">
            <v>I_Che151</v>
          </cell>
          <cell r="E25">
            <v>57.017072322850488</v>
          </cell>
          <cell r="H25">
            <v>58.794175920000001</v>
          </cell>
          <cell r="J25">
            <v>57.017072322850488</v>
          </cell>
          <cell r="K25">
            <v>30.880756362850491</v>
          </cell>
          <cell r="L25">
            <v>26.136315959999997</v>
          </cell>
          <cell r="M25">
            <v>0</v>
          </cell>
          <cell r="N25">
            <v>0</v>
          </cell>
          <cell r="O25">
            <v>0</v>
          </cell>
          <cell r="P25">
            <v>20.842078279999999</v>
          </cell>
          <cell r="Q25">
            <v>5.2942376800000002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32.657859960000003</v>
          </cell>
          <cell r="BH25">
            <v>0</v>
          </cell>
          <cell r="BI25">
            <v>0</v>
          </cell>
          <cell r="BJ25">
            <v>0</v>
          </cell>
          <cell r="BK25">
            <v>32.657859960000003</v>
          </cell>
          <cell r="BL25">
            <v>0</v>
          </cell>
          <cell r="BM25">
            <v>32.657859960000003</v>
          </cell>
          <cell r="BN25">
            <v>0</v>
          </cell>
          <cell r="BO25">
            <v>0</v>
          </cell>
          <cell r="BP25">
            <v>0</v>
          </cell>
          <cell r="BQ25">
            <v>32.657859960000003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1</v>
          </cell>
          <cell r="CR25" t="str">
            <v/>
          </cell>
          <cell r="CS25" t="str">
            <v/>
          </cell>
          <cell r="CT25" t="str">
            <v/>
          </cell>
          <cell r="CU25" t="str">
            <v>1</v>
          </cell>
          <cell r="CX25">
            <v>48.319552815974994</v>
          </cell>
          <cell r="CY25">
            <v>1.8946671707249996</v>
          </cell>
          <cell r="CZ25">
            <v>39.507846767999993</v>
          </cell>
          <cell r="DA25">
            <v>0</v>
          </cell>
          <cell r="DB25">
            <v>6.9170388772500013</v>
          </cell>
          <cell r="DE25">
            <v>58.031423759999996</v>
          </cell>
          <cell r="DG25">
            <v>48.319552815974994</v>
          </cell>
          <cell r="DH25">
            <v>-9.7118709440250015</v>
          </cell>
          <cell r="DI25">
            <v>58.031423759999996</v>
          </cell>
          <cell r="DJ25">
            <v>4.4866420999999992</v>
          </cell>
          <cell r="DK25">
            <v>51.26332618</v>
          </cell>
          <cell r="DL25">
            <v>0</v>
          </cell>
          <cell r="DM25">
            <v>2.28145548</v>
          </cell>
          <cell r="DN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 t="str">
            <v/>
          </cell>
          <cell r="DY25" t="str">
            <v/>
          </cell>
          <cell r="DZ25" t="str">
            <v/>
          </cell>
          <cell r="EA25" t="str">
            <v/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 t="str">
            <v/>
          </cell>
          <cell r="FH25" t="str">
            <v/>
          </cell>
          <cell r="FI25" t="str">
            <v/>
          </cell>
          <cell r="FJ25" t="str">
            <v/>
          </cell>
          <cell r="FK25">
            <v>0</v>
          </cell>
          <cell r="FN25">
            <v>48.319552815974994</v>
          </cell>
          <cell r="FO25">
            <v>0</v>
          </cell>
          <cell r="FP25">
            <v>0</v>
          </cell>
          <cell r="FQ25">
            <v>0</v>
          </cell>
          <cell r="FR25">
            <v>4.5</v>
          </cell>
          <cell r="FS25">
            <v>4.5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Z25">
            <v>58.031423759999996</v>
          </cell>
          <cell r="GA25">
            <v>0</v>
          </cell>
          <cell r="GB25">
            <v>0</v>
          </cell>
          <cell r="GC25">
            <v>0</v>
          </cell>
          <cell r="GD25">
            <v>3.3149999999999999</v>
          </cell>
          <cell r="GE25">
            <v>3.3149999999999999</v>
          </cell>
          <cell r="GF25">
            <v>0</v>
          </cell>
          <cell r="GG25">
            <v>0</v>
          </cell>
          <cell r="GH25">
            <v>0</v>
          </cell>
          <cell r="GI25">
            <v>0</v>
          </cell>
          <cell r="GJ25">
            <v>0</v>
          </cell>
          <cell r="GK25">
            <v>0</v>
          </cell>
          <cell r="GL25">
            <v>0</v>
          </cell>
          <cell r="GM25">
            <v>0</v>
          </cell>
          <cell r="GN25">
            <v>0</v>
          </cell>
          <cell r="GO25">
            <v>0</v>
          </cell>
          <cell r="GP25">
            <v>0</v>
          </cell>
          <cell r="GQ25">
            <v>0</v>
          </cell>
          <cell r="GR25">
            <v>0</v>
          </cell>
          <cell r="GS25">
            <v>0</v>
          </cell>
          <cell r="GT25">
            <v>0</v>
          </cell>
          <cell r="GU25">
            <v>0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0</v>
          </cell>
          <cell r="HS25">
            <v>0</v>
          </cell>
          <cell r="HT25">
            <v>0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0</v>
          </cell>
          <cell r="IA25">
            <v>0</v>
          </cell>
          <cell r="IB25">
            <v>0</v>
          </cell>
          <cell r="IC25">
            <v>0</v>
          </cell>
          <cell r="ID25">
            <v>0</v>
          </cell>
          <cell r="IE25">
            <v>0</v>
          </cell>
          <cell r="IF25">
            <v>0</v>
          </cell>
          <cell r="IG25">
            <v>0</v>
          </cell>
          <cell r="IH25">
            <v>0</v>
          </cell>
          <cell r="II25">
            <v>0</v>
          </cell>
          <cell r="IJ25">
            <v>0</v>
          </cell>
          <cell r="IK25">
            <v>0</v>
          </cell>
          <cell r="IL25">
            <v>0</v>
          </cell>
          <cell r="IM25">
            <v>0</v>
          </cell>
          <cell r="IN25">
            <v>0</v>
          </cell>
          <cell r="IO25">
            <v>0</v>
          </cell>
          <cell r="IP25">
            <v>0</v>
          </cell>
          <cell r="IQ25">
            <v>0</v>
          </cell>
          <cell r="IR25">
            <v>0</v>
          </cell>
          <cell r="IS25">
            <v>0</v>
          </cell>
          <cell r="IT25">
            <v>0</v>
          </cell>
          <cell r="IU25">
            <v>0</v>
          </cell>
          <cell r="IV25">
            <v>0</v>
          </cell>
          <cell r="IW25">
            <v>0</v>
          </cell>
          <cell r="IX25">
            <v>0</v>
          </cell>
          <cell r="IY25">
            <v>0</v>
          </cell>
          <cell r="IZ25">
            <v>0</v>
          </cell>
          <cell r="JA25">
            <v>0</v>
          </cell>
          <cell r="JB25">
            <v>0</v>
          </cell>
          <cell r="JC25">
            <v>0</v>
          </cell>
          <cell r="JD25">
            <v>0</v>
          </cell>
          <cell r="JE25">
            <v>0</v>
          </cell>
          <cell r="JF25">
            <v>0</v>
          </cell>
          <cell r="JG25">
            <v>0</v>
          </cell>
          <cell r="JH25">
            <v>0</v>
          </cell>
          <cell r="JI25">
            <v>0</v>
          </cell>
          <cell r="JJ25">
            <v>0</v>
          </cell>
          <cell r="JK25">
            <v>0</v>
          </cell>
          <cell r="JL25">
            <v>0</v>
          </cell>
          <cell r="JM25">
            <v>0</v>
          </cell>
          <cell r="JN25">
            <v>0</v>
          </cell>
          <cell r="JO25">
            <v>0</v>
          </cell>
          <cell r="JP25">
            <v>0</v>
          </cell>
          <cell r="JQ25">
            <v>0</v>
          </cell>
          <cell r="JR25">
            <v>0</v>
          </cell>
          <cell r="JS25">
            <v>0</v>
          </cell>
          <cell r="JT25">
            <v>0</v>
          </cell>
          <cell r="JU25">
            <v>0</v>
          </cell>
          <cell r="JV25">
            <v>0</v>
          </cell>
          <cell r="JW25">
            <v>0</v>
          </cell>
          <cell r="JX25">
            <v>0</v>
          </cell>
          <cell r="JY25">
            <v>0</v>
          </cell>
          <cell r="JZ25">
            <v>0</v>
          </cell>
          <cell r="KA25">
            <v>0</v>
          </cell>
          <cell r="KB25">
            <v>0</v>
          </cell>
          <cell r="KC25">
            <v>0</v>
          </cell>
          <cell r="KD25">
            <v>0</v>
          </cell>
          <cell r="KE25">
            <v>0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0</v>
          </cell>
          <cell r="KR25">
            <v>0</v>
          </cell>
          <cell r="KS25">
            <v>0</v>
          </cell>
          <cell r="KT25">
            <v>0</v>
          </cell>
          <cell r="KU25">
            <v>0</v>
          </cell>
          <cell r="KV25">
            <v>0</v>
          </cell>
          <cell r="KW25">
            <v>0</v>
          </cell>
          <cell r="KX25">
            <v>0</v>
          </cell>
          <cell r="KY25">
            <v>0</v>
          </cell>
          <cell r="KZ25">
            <v>0</v>
          </cell>
          <cell r="LA25">
            <v>0</v>
          </cell>
          <cell r="LB25">
            <v>0</v>
          </cell>
          <cell r="LC25">
            <v>0</v>
          </cell>
          <cell r="LD25">
            <v>0</v>
          </cell>
          <cell r="LE25">
            <v>0</v>
          </cell>
          <cell r="LF25">
            <v>0</v>
          </cell>
          <cell r="LG25">
            <v>0</v>
          </cell>
          <cell r="LH25">
            <v>0</v>
          </cell>
          <cell r="LI25">
            <v>0</v>
          </cell>
          <cell r="LJ25">
            <v>0</v>
          </cell>
          <cell r="LK25">
            <v>0</v>
          </cell>
          <cell r="LL25">
            <v>0</v>
          </cell>
          <cell r="LQ25">
            <v>0</v>
          </cell>
          <cell r="LR25">
            <v>0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>
            <v>2018</v>
          </cell>
          <cell r="OM25">
            <v>2018</v>
          </cell>
          <cell r="ON25">
            <v>2019</v>
          </cell>
          <cell r="OO25">
            <v>2019</v>
          </cell>
          <cell r="OP25" t="str">
            <v>з</v>
          </cell>
          <cell r="OR25">
            <v>0</v>
          </cell>
          <cell r="OT25">
            <v>57.017072322850488</v>
          </cell>
        </row>
        <row r="26">
          <cell r="A26" t="str">
            <v>I_Che152</v>
          </cell>
          <cell r="B26" t="str">
            <v>1.1.3.1</v>
          </cell>
          <cell r="C26" t="str">
            <v>Строительство ВЛ-110кВ  Грозненская ТЭС-Грозный с отпайкой на ПС Южная 1,2 цепь (2 цепная) протяженностью 2 км каждая в рамках осуществления ТП энерге</v>
          </cell>
          <cell r="D26" t="str">
            <v>I_Che152</v>
          </cell>
          <cell r="E26">
            <v>32.101498262255298</v>
          </cell>
          <cell r="H26">
            <v>29.797130832000001</v>
          </cell>
          <cell r="J26">
            <v>32.101498262255298</v>
          </cell>
          <cell r="K26">
            <v>5.4365093802552984</v>
          </cell>
          <cell r="L26">
            <v>26.664988881999999</v>
          </cell>
          <cell r="M26">
            <v>0</v>
          </cell>
          <cell r="N26">
            <v>0</v>
          </cell>
          <cell r="O26">
            <v>0</v>
          </cell>
          <cell r="P26">
            <v>22.36040865</v>
          </cell>
          <cell r="Q26">
            <v>4.3045802320000002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3.1321419500000003</v>
          </cell>
          <cell r="BH26">
            <v>0</v>
          </cell>
          <cell r="BI26">
            <v>0</v>
          </cell>
          <cell r="BJ26">
            <v>0</v>
          </cell>
          <cell r="BK26">
            <v>3.1321419500000003</v>
          </cell>
          <cell r="BL26">
            <v>0</v>
          </cell>
          <cell r="BM26">
            <v>0.83635194999999996</v>
          </cell>
          <cell r="BN26">
            <v>0</v>
          </cell>
          <cell r="BO26">
            <v>0</v>
          </cell>
          <cell r="BP26">
            <v>0</v>
          </cell>
          <cell r="BQ26">
            <v>0.83635194999999996</v>
          </cell>
          <cell r="BR26">
            <v>0</v>
          </cell>
          <cell r="BS26">
            <v>2.2957900000000002</v>
          </cell>
          <cell r="BT26">
            <v>0</v>
          </cell>
          <cell r="BU26">
            <v>0</v>
          </cell>
          <cell r="BV26">
            <v>0</v>
          </cell>
          <cell r="BW26">
            <v>2.2957900000000002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1</v>
          </cell>
          <cell r="CR26">
            <v>2</v>
          </cell>
          <cell r="CS26" t="str">
            <v/>
          </cell>
          <cell r="CT26" t="str">
            <v/>
          </cell>
          <cell r="CU26" t="str">
            <v>1 2</v>
          </cell>
          <cell r="CX26">
            <v>27.204659544284151</v>
          </cell>
          <cell r="CY26">
            <v>1.0667270768338888</v>
          </cell>
          <cell r="CZ26">
            <v>22.243532028215427</v>
          </cell>
          <cell r="DA26">
            <v>0</v>
          </cell>
          <cell r="DB26">
            <v>3.894400439234833</v>
          </cell>
          <cell r="DE26">
            <v>102.79228253999999</v>
          </cell>
          <cell r="DG26">
            <v>27.204659544284151</v>
          </cell>
          <cell r="DH26">
            <v>22.644722854284151</v>
          </cell>
          <cell r="DI26">
            <v>4.5599366900000007</v>
          </cell>
          <cell r="DJ26">
            <v>4.5599366900000007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1</v>
          </cell>
          <cell r="DY26">
            <v>2</v>
          </cell>
          <cell r="DZ26" t="str">
            <v/>
          </cell>
          <cell r="EA26" t="str">
            <v/>
          </cell>
          <cell r="EB26" t="str">
            <v>1 2</v>
          </cell>
          <cell r="EC26">
            <v>98.232345849999987</v>
          </cell>
          <cell r="ED26">
            <v>0</v>
          </cell>
          <cell r="EE26">
            <v>94.090279620000004</v>
          </cell>
          <cell r="EF26">
            <v>0</v>
          </cell>
          <cell r="EG26">
            <v>4.1420662300000002</v>
          </cell>
          <cell r="EH26">
            <v>95.867375849999988</v>
          </cell>
          <cell r="EI26">
            <v>0</v>
          </cell>
          <cell r="EJ26">
            <v>94.090279620000004</v>
          </cell>
          <cell r="EK26">
            <v>0</v>
          </cell>
          <cell r="EL26">
            <v>1.7770962299999999</v>
          </cell>
          <cell r="EM26">
            <v>2.36497</v>
          </cell>
          <cell r="EN26">
            <v>0</v>
          </cell>
          <cell r="EO26">
            <v>0</v>
          </cell>
          <cell r="EP26">
            <v>0</v>
          </cell>
          <cell r="EQ26">
            <v>2.36497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 t="str">
            <v/>
          </cell>
          <cell r="FH26" t="str">
            <v/>
          </cell>
          <cell r="FI26" t="str">
            <v/>
          </cell>
          <cell r="FJ26" t="str">
            <v/>
          </cell>
          <cell r="FK26">
            <v>0</v>
          </cell>
          <cell r="FN26">
            <v>27.204659544284151</v>
          </cell>
          <cell r="FO26">
            <v>0</v>
          </cell>
          <cell r="FP26">
            <v>0</v>
          </cell>
          <cell r="FQ26">
            <v>0</v>
          </cell>
          <cell r="FR26">
            <v>2</v>
          </cell>
          <cell r="FS26">
            <v>0</v>
          </cell>
          <cell r="FT26">
            <v>2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Z26">
            <v>0</v>
          </cell>
          <cell r="GA26">
            <v>0</v>
          </cell>
          <cell r="GB26">
            <v>0</v>
          </cell>
          <cell r="GC26">
            <v>0</v>
          </cell>
          <cell r="GD26">
            <v>0</v>
          </cell>
          <cell r="GE26">
            <v>0</v>
          </cell>
          <cell r="GF26">
            <v>0</v>
          </cell>
          <cell r="GG26">
            <v>0</v>
          </cell>
          <cell r="GH26">
            <v>0</v>
          </cell>
          <cell r="GI26">
            <v>0</v>
          </cell>
          <cell r="GJ26">
            <v>0</v>
          </cell>
          <cell r="GK26">
            <v>0</v>
          </cell>
          <cell r="GL26">
            <v>0</v>
          </cell>
          <cell r="GM26">
            <v>0</v>
          </cell>
          <cell r="GN26">
            <v>0</v>
          </cell>
          <cell r="GO26">
            <v>0</v>
          </cell>
          <cell r="GP26">
            <v>0</v>
          </cell>
          <cell r="GQ26">
            <v>0</v>
          </cell>
          <cell r="GR26">
            <v>0</v>
          </cell>
          <cell r="GS26">
            <v>0</v>
          </cell>
          <cell r="GT26">
            <v>0</v>
          </cell>
          <cell r="GU26">
            <v>0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0</v>
          </cell>
          <cell r="HS26">
            <v>0</v>
          </cell>
          <cell r="HT26">
            <v>0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0</v>
          </cell>
          <cell r="IA26">
            <v>0</v>
          </cell>
          <cell r="IB26">
            <v>0</v>
          </cell>
          <cell r="IC26">
            <v>0</v>
          </cell>
          <cell r="ID26">
            <v>0</v>
          </cell>
          <cell r="IE26">
            <v>0</v>
          </cell>
          <cell r="IF26">
            <v>0</v>
          </cell>
          <cell r="IG26">
            <v>0</v>
          </cell>
          <cell r="IH26">
            <v>0</v>
          </cell>
          <cell r="II26">
            <v>0</v>
          </cell>
          <cell r="IJ26">
            <v>0</v>
          </cell>
          <cell r="IK26">
            <v>0</v>
          </cell>
          <cell r="IL26">
            <v>0</v>
          </cell>
          <cell r="IM26">
            <v>0</v>
          </cell>
          <cell r="IN26">
            <v>0</v>
          </cell>
          <cell r="IO26">
            <v>0</v>
          </cell>
          <cell r="IP26">
            <v>0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102.79228254</v>
          </cell>
          <cell r="IZ26">
            <v>0</v>
          </cell>
          <cell r="JA26">
            <v>0</v>
          </cell>
          <cell r="JB26">
            <v>0</v>
          </cell>
          <cell r="JC26">
            <v>3.4590000000000001</v>
          </cell>
          <cell r="JD26">
            <v>3.4590000000000001</v>
          </cell>
          <cell r="JE26">
            <v>0</v>
          </cell>
          <cell r="JF26">
            <v>0</v>
          </cell>
          <cell r="JG26">
            <v>0</v>
          </cell>
          <cell r="JH26">
            <v>0</v>
          </cell>
          <cell r="JI26">
            <v>0</v>
          </cell>
          <cell r="JJ26">
            <v>0</v>
          </cell>
          <cell r="JK26">
            <v>0</v>
          </cell>
          <cell r="JL26">
            <v>0</v>
          </cell>
          <cell r="JM26">
            <v>0</v>
          </cell>
          <cell r="JN26">
            <v>0</v>
          </cell>
          <cell r="JO26">
            <v>0</v>
          </cell>
          <cell r="JP26">
            <v>0</v>
          </cell>
          <cell r="JQ26">
            <v>0</v>
          </cell>
          <cell r="JR26">
            <v>0</v>
          </cell>
          <cell r="JS26">
            <v>0</v>
          </cell>
          <cell r="JT26">
            <v>0</v>
          </cell>
          <cell r="JU26">
            <v>102.79228254</v>
          </cell>
          <cell r="JV26">
            <v>0</v>
          </cell>
          <cell r="JW26">
            <v>0</v>
          </cell>
          <cell r="JX26">
            <v>0</v>
          </cell>
          <cell r="JY26">
            <v>3.4590000000000001</v>
          </cell>
          <cell r="JZ26">
            <v>3.4590000000000001</v>
          </cell>
          <cell r="KA26">
            <v>0</v>
          </cell>
          <cell r="KB26">
            <v>0</v>
          </cell>
          <cell r="KC26">
            <v>0</v>
          </cell>
          <cell r="KD26">
            <v>0</v>
          </cell>
          <cell r="KE26">
            <v>0</v>
          </cell>
          <cell r="KF26">
            <v>0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0</v>
          </cell>
          <cell r="KO26">
            <v>0</v>
          </cell>
          <cell r="KP26">
            <v>0</v>
          </cell>
          <cell r="KQ26">
            <v>0</v>
          </cell>
          <cell r="KR26">
            <v>0</v>
          </cell>
          <cell r="KS26">
            <v>0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0</v>
          </cell>
          <cell r="LC26">
            <v>0</v>
          </cell>
          <cell r="LD26">
            <v>0</v>
          </cell>
          <cell r="LE26">
            <v>0</v>
          </cell>
          <cell r="LF26">
            <v>0</v>
          </cell>
          <cell r="LG26">
            <v>0</v>
          </cell>
          <cell r="LH26">
            <v>0</v>
          </cell>
          <cell r="LI26">
            <v>0</v>
          </cell>
          <cell r="LJ26">
            <v>0</v>
          </cell>
          <cell r="LK26">
            <v>0</v>
          </cell>
          <cell r="LL26">
            <v>0</v>
          </cell>
          <cell r="LQ26">
            <v>0</v>
          </cell>
          <cell r="LR26">
            <v>0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0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>
            <v>2018</v>
          </cell>
          <cell r="OM26">
            <v>2019</v>
          </cell>
          <cell r="ON26">
            <v>2019</v>
          </cell>
          <cell r="OO26">
            <v>2019</v>
          </cell>
          <cell r="OP26" t="str">
            <v>з</v>
          </cell>
          <cell r="OR26">
            <v>0</v>
          </cell>
          <cell r="OT26">
            <v>32.101498262255298</v>
          </cell>
        </row>
        <row r="27">
          <cell r="A27" t="str">
            <v>I_Che153</v>
          </cell>
          <cell r="B27" t="str">
            <v>1.1.3.1</v>
          </cell>
          <cell r="C27" t="str">
            <v>Строительство ВЛ-110кВ Грозненская ТЭС-Плиево-Новая (до границы с Республикой Ингушетия) с организацией схемы плавки гололеда протяженностью 53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7" t="str">
            <v>I_Che153</v>
          </cell>
          <cell r="E27">
            <v>561.23955774133265</v>
          </cell>
          <cell r="H27">
            <v>127.04359942000001</v>
          </cell>
          <cell r="J27">
            <v>561.23955774133265</v>
          </cell>
          <cell r="K27">
            <v>486.98321474133263</v>
          </cell>
          <cell r="L27">
            <v>74.256343000000001</v>
          </cell>
          <cell r="M27">
            <v>0</v>
          </cell>
          <cell r="N27">
            <v>0</v>
          </cell>
          <cell r="O27">
            <v>0</v>
          </cell>
          <cell r="P27">
            <v>74.256343000000001</v>
          </cell>
          <cell r="Q27">
            <v>0</v>
          </cell>
          <cell r="R27">
            <v>168.37186732239959</v>
          </cell>
          <cell r="S27">
            <v>0</v>
          </cell>
          <cell r="T27">
            <v>0</v>
          </cell>
          <cell r="U27">
            <v>0</v>
          </cell>
          <cell r="V27">
            <v>168.37186732239959</v>
          </cell>
          <cell r="W27">
            <v>0</v>
          </cell>
          <cell r="X27">
            <v>168.37186732239959</v>
          </cell>
          <cell r="Y27">
            <v>0</v>
          </cell>
          <cell r="Z27">
            <v>0</v>
          </cell>
          <cell r="AA27">
            <v>0</v>
          </cell>
          <cell r="AB27">
            <v>168.37186732239959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1</v>
          </cell>
          <cell r="BC27" t="str">
            <v/>
          </cell>
          <cell r="BD27" t="str">
            <v/>
          </cell>
          <cell r="BE27" t="str">
            <v/>
          </cell>
          <cell r="BF27" t="str">
            <v>1</v>
          </cell>
          <cell r="BG27">
            <v>52.787256420000006</v>
          </cell>
          <cell r="BH27">
            <v>0</v>
          </cell>
          <cell r="BI27">
            <v>0</v>
          </cell>
          <cell r="BJ27">
            <v>0</v>
          </cell>
          <cell r="BK27">
            <v>52.787256420000006</v>
          </cell>
          <cell r="BL27">
            <v>0</v>
          </cell>
          <cell r="BM27">
            <v>50.136670700000003</v>
          </cell>
          <cell r="BN27">
            <v>0</v>
          </cell>
          <cell r="BO27">
            <v>0</v>
          </cell>
          <cell r="BP27">
            <v>0</v>
          </cell>
          <cell r="BQ27">
            <v>50.136670700000003</v>
          </cell>
          <cell r="BR27">
            <v>0</v>
          </cell>
          <cell r="BS27">
            <v>2.65058572</v>
          </cell>
          <cell r="BT27">
            <v>0</v>
          </cell>
          <cell r="BU27">
            <v>0</v>
          </cell>
          <cell r="BV27">
            <v>0</v>
          </cell>
          <cell r="BW27">
            <v>2.65058572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1</v>
          </cell>
          <cell r="CR27">
            <v>2</v>
          </cell>
          <cell r="CS27" t="str">
            <v/>
          </cell>
          <cell r="CT27" t="str">
            <v/>
          </cell>
          <cell r="CU27" t="str">
            <v>1 2</v>
          </cell>
          <cell r="CX27">
            <v>475.62674384858701</v>
          </cell>
          <cell r="CY27">
            <v>18.649890666843731</v>
          </cell>
          <cell r="CZ27">
            <v>388.88995074723192</v>
          </cell>
          <cell r="DA27">
            <v>0</v>
          </cell>
          <cell r="DB27">
            <v>68.086902434511359</v>
          </cell>
          <cell r="DE27">
            <v>401.58630275000002</v>
          </cell>
          <cell r="DG27">
            <v>475.62674384858701</v>
          </cell>
          <cell r="DH27">
            <v>467.36288981858701</v>
          </cell>
          <cell r="DI27">
            <v>8.263854030000001</v>
          </cell>
          <cell r="DJ27">
            <v>8.263854030000001</v>
          </cell>
          <cell r="DK27">
            <v>0</v>
          </cell>
          <cell r="DL27">
            <v>0</v>
          </cell>
          <cell r="DM27">
            <v>0</v>
          </cell>
          <cell r="DN27">
            <v>142.68802315457594</v>
          </cell>
          <cell r="DS27">
            <v>142.68802315457594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1</v>
          </cell>
          <cell r="DY27">
            <v>2</v>
          </cell>
          <cell r="DZ27" t="str">
            <v/>
          </cell>
          <cell r="EA27" t="str">
            <v/>
          </cell>
          <cell r="EB27" t="str">
            <v>1 2</v>
          </cell>
          <cell r="EC27">
            <v>393.32244872000001</v>
          </cell>
          <cell r="ED27">
            <v>0</v>
          </cell>
          <cell r="EE27">
            <v>386.53098899999998</v>
          </cell>
          <cell r="EF27">
            <v>0</v>
          </cell>
          <cell r="EG27">
            <v>6.7914597200000006</v>
          </cell>
          <cell r="EH27">
            <v>1.4571099999999999</v>
          </cell>
          <cell r="EI27">
            <v>0</v>
          </cell>
          <cell r="EJ27">
            <v>0</v>
          </cell>
          <cell r="EK27">
            <v>0</v>
          </cell>
          <cell r="EL27">
            <v>1.4571099999999999</v>
          </cell>
          <cell r="EM27">
            <v>391.86533872000001</v>
          </cell>
          <cell r="EN27">
            <v>0</v>
          </cell>
          <cell r="EO27">
            <v>386.53098899999998</v>
          </cell>
          <cell r="EP27">
            <v>0</v>
          </cell>
          <cell r="EQ27">
            <v>5.3343497200000005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 t="str">
            <v/>
          </cell>
          <cell r="FH27" t="str">
            <v/>
          </cell>
          <cell r="FI27" t="str">
            <v/>
          </cell>
          <cell r="FJ27">
            <v>4</v>
          </cell>
          <cell r="FK27" t="str">
            <v>4</v>
          </cell>
          <cell r="FN27">
            <v>475.62674384858701</v>
          </cell>
          <cell r="FO27">
            <v>0</v>
          </cell>
          <cell r="FP27">
            <v>0</v>
          </cell>
          <cell r="FQ27">
            <v>0</v>
          </cell>
          <cell r="FR27">
            <v>53</v>
          </cell>
          <cell r="FS27">
            <v>53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Z27">
            <v>0</v>
          </cell>
          <cell r="GA27">
            <v>0</v>
          </cell>
          <cell r="GB27">
            <v>0</v>
          </cell>
          <cell r="GC27">
            <v>0</v>
          </cell>
          <cell r="GD27">
            <v>0</v>
          </cell>
          <cell r="GE27">
            <v>0</v>
          </cell>
          <cell r="GF27">
            <v>0</v>
          </cell>
          <cell r="GG27">
            <v>0</v>
          </cell>
          <cell r="GH27">
            <v>0</v>
          </cell>
          <cell r="GI27">
            <v>0</v>
          </cell>
          <cell r="GJ27">
            <v>0</v>
          </cell>
          <cell r="GK27">
            <v>475.62674384858701</v>
          </cell>
          <cell r="GL27">
            <v>0</v>
          </cell>
          <cell r="GM27">
            <v>0</v>
          </cell>
          <cell r="GN27">
            <v>0</v>
          </cell>
          <cell r="GO27">
            <v>53</v>
          </cell>
          <cell r="GP27">
            <v>53</v>
          </cell>
          <cell r="GQ27">
            <v>0</v>
          </cell>
          <cell r="GR27">
            <v>0</v>
          </cell>
          <cell r="GS27">
            <v>0</v>
          </cell>
          <cell r="GT27">
            <v>0</v>
          </cell>
          <cell r="GU27">
            <v>0</v>
          </cell>
          <cell r="GV27">
            <v>475.62674384858701</v>
          </cell>
          <cell r="GW27">
            <v>0</v>
          </cell>
          <cell r="GX27">
            <v>0</v>
          </cell>
          <cell r="GY27">
            <v>0</v>
          </cell>
          <cell r="GZ27">
            <v>53</v>
          </cell>
          <cell r="HA27">
            <v>53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0</v>
          </cell>
          <cell r="HS27">
            <v>0</v>
          </cell>
          <cell r="HT27">
            <v>0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0</v>
          </cell>
          <cell r="IA27">
            <v>0</v>
          </cell>
          <cell r="IB27">
            <v>0</v>
          </cell>
          <cell r="IC27">
            <v>0</v>
          </cell>
          <cell r="ID27">
            <v>0</v>
          </cell>
          <cell r="IE27">
            <v>0</v>
          </cell>
          <cell r="IF27">
            <v>0</v>
          </cell>
          <cell r="IG27">
            <v>0</v>
          </cell>
          <cell r="IH27">
            <v>0</v>
          </cell>
          <cell r="II27">
            <v>0</v>
          </cell>
          <cell r="IJ27">
            <v>0</v>
          </cell>
          <cell r="IK27">
            <v>0</v>
          </cell>
          <cell r="IL27">
            <v>0</v>
          </cell>
          <cell r="IM27">
            <v>0</v>
          </cell>
          <cell r="IN27">
            <v>0</v>
          </cell>
          <cell r="IO27">
            <v>0</v>
          </cell>
          <cell r="IP27">
            <v>0</v>
          </cell>
          <cell r="IQ27">
            <v>0</v>
          </cell>
          <cell r="IR27">
            <v>0</v>
          </cell>
          <cell r="IS27">
            <v>0</v>
          </cell>
          <cell r="IT27">
            <v>0</v>
          </cell>
          <cell r="IU27">
            <v>0</v>
          </cell>
          <cell r="IV27">
            <v>0</v>
          </cell>
          <cell r="IW27">
            <v>0</v>
          </cell>
          <cell r="IX27">
            <v>0</v>
          </cell>
          <cell r="IY27">
            <v>0</v>
          </cell>
          <cell r="IZ27">
            <v>0</v>
          </cell>
          <cell r="JA27">
            <v>0</v>
          </cell>
          <cell r="JB27">
            <v>0</v>
          </cell>
          <cell r="JC27">
            <v>0</v>
          </cell>
          <cell r="JD27">
            <v>0</v>
          </cell>
          <cell r="JE27">
            <v>0</v>
          </cell>
          <cell r="JF27">
            <v>0</v>
          </cell>
          <cell r="JG27">
            <v>0</v>
          </cell>
          <cell r="JH27">
            <v>0</v>
          </cell>
          <cell r="JI27">
            <v>0</v>
          </cell>
          <cell r="JJ27">
            <v>0</v>
          </cell>
          <cell r="JK27">
            <v>0</v>
          </cell>
          <cell r="JL27">
            <v>0</v>
          </cell>
          <cell r="JM27">
            <v>0</v>
          </cell>
          <cell r="JN27">
            <v>0</v>
          </cell>
          <cell r="JO27">
            <v>0</v>
          </cell>
          <cell r="JP27">
            <v>0</v>
          </cell>
          <cell r="JQ27">
            <v>0</v>
          </cell>
          <cell r="JR27">
            <v>0</v>
          </cell>
          <cell r="JS27">
            <v>0</v>
          </cell>
          <cell r="JT27">
            <v>0</v>
          </cell>
          <cell r="JU27">
            <v>0</v>
          </cell>
          <cell r="JV27">
            <v>0</v>
          </cell>
          <cell r="JW27">
            <v>0</v>
          </cell>
          <cell r="JX27">
            <v>0</v>
          </cell>
          <cell r="JY27">
            <v>0</v>
          </cell>
          <cell r="JZ27">
            <v>0</v>
          </cell>
          <cell r="KA27">
            <v>0</v>
          </cell>
          <cell r="KB27">
            <v>0</v>
          </cell>
          <cell r="KC27">
            <v>0</v>
          </cell>
          <cell r="KD27">
            <v>0</v>
          </cell>
          <cell r="KE27">
            <v>0</v>
          </cell>
          <cell r="KF27">
            <v>0</v>
          </cell>
          <cell r="KG27">
            <v>0</v>
          </cell>
          <cell r="KH27">
            <v>0</v>
          </cell>
          <cell r="KI27">
            <v>0</v>
          </cell>
          <cell r="KJ27">
            <v>0</v>
          </cell>
          <cell r="KK27">
            <v>0</v>
          </cell>
          <cell r="KL27">
            <v>0</v>
          </cell>
          <cell r="KM27">
            <v>0</v>
          </cell>
          <cell r="KN27">
            <v>0</v>
          </cell>
          <cell r="KO27">
            <v>0</v>
          </cell>
          <cell r="KP27">
            <v>0</v>
          </cell>
          <cell r="KQ27">
            <v>0</v>
          </cell>
          <cell r="KR27">
            <v>0</v>
          </cell>
          <cell r="KS27">
            <v>0</v>
          </cell>
          <cell r="KT27">
            <v>0</v>
          </cell>
          <cell r="KU27">
            <v>0</v>
          </cell>
          <cell r="KV27">
            <v>0</v>
          </cell>
          <cell r="KW27">
            <v>0</v>
          </cell>
          <cell r="KX27">
            <v>0</v>
          </cell>
          <cell r="KY27">
            <v>0</v>
          </cell>
          <cell r="KZ27">
            <v>0</v>
          </cell>
          <cell r="LA27">
            <v>0</v>
          </cell>
          <cell r="LB27">
            <v>0</v>
          </cell>
          <cell r="LC27">
            <v>0</v>
          </cell>
          <cell r="LD27">
            <v>0</v>
          </cell>
          <cell r="LE27">
            <v>0</v>
          </cell>
          <cell r="LF27">
            <v>0</v>
          </cell>
          <cell r="LG27">
            <v>0</v>
          </cell>
          <cell r="LH27">
            <v>0</v>
          </cell>
          <cell r="LI27">
            <v>0</v>
          </cell>
          <cell r="LJ27">
            <v>0</v>
          </cell>
          <cell r="LK27">
            <v>0</v>
          </cell>
          <cell r="LL27">
            <v>0</v>
          </cell>
          <cell r="LQ27">
            <v>0</v>
          </cell>
          <cell r="LR27">
            <v>0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0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>
            <v>2018</v>
          </cell>
          <cell r="OM27">
            <v>2019</v>
          </cell>
          <cell r="ON27">
            <v>2019</v>
          </cell>
          <cell r="OO27">
            <v>2019</v>
          </cell>
          <cell r="OP27" t="str">
            <v>с</v>
          </cell>
          <cell r="OR27">
            <v>0</v>
          </cell>
          <cell r="OT27">
            <v>561.23955774133265</v>
          </cell>
        </row>
        <row r="28">
          <cell r="A28" t="str">
            <v>Г</v>
          </cell>
          <cell r="B28" t="str">
            <v>1.1.3.1</v>
          </cell>
          <cell r="C28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D28" t="str">
            <v>Г</v>
          </cell>
          <cell r="E28">
            <v>0</v>
          </cell>
          <cell r="H28">
            <v>0</v>
          </cell>
          <cell r="J28">
            <v>852.29004287199996</v>
          </cell>
          <cell r="K28">
            <v>0</v>
          </cell>
          <cell r="L28">
            <v>852.29004287199996</v>
          </cell>
          <cell r="M28">
            <v>0</v>
          </cell>
          <cell r="N28">
            <v>0</v>
          </cell>
          <cell r="O28">
            <v>75.508838269152477</v>
          </cell>
          <cell r="P28">
            <v>178.17639041999999</v>
          </cell>
          <cell r="Q28">
            <v>598.60481432284746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 t="str">
            <v/>
          </cell>
          <cell r="CR28" t="str">
            <v/>
          </cell>
          <cell r="CS28" t="str">
            <v/>
          </cell>
          <cell r="CT28" t="str">
            <v/>
          </cell>
          <cell r="CU28">
            <v>0</v>
          </cell>
          <cell r="CX28">
            <v>3812.2178934788185</v>
          </cell>
          <cell r="CY28">
            <v>572.7289210797162</v>
          </cell>
          <cell r="CZ28">
            <v>1552.4358180467182</v>
          </cell>
          <cell r="DA28">
            <v>1396.6332410204841</v>
          </cell>
          <cell r="DB28">
            <v>351.73938608438334</v>
          </cell>
          <cell r="DE28">
            <v>0</v>
          </cell>
          <cell r="DG28">
            <v>606.57616354999993</v>
          </cell>
          <cell r="DH28">
            <v>0</v>
          </cell>
          <cell r="DI28">
            <v>606.57616354999993</v>
          </cell>
          <cell r="DJ28">
            <v>38.906113530000006</v>
          </cell>
          <cell r="DK28">
            <v>197.33895278</v>
          </cell>
          <cell r="DL28">
            <v>344.75768944999993</v>
          </cell>
          <cell r="DM28">
            <v>25.573407790000001</v>
          </cell>
          <cell r="DN28">
            <v>277.00832313952753</v>
          </cell>
          <cell r="DS28">
            <v>142.68802315457594</v>
          </cell>
          <cell r="DT28">
            <v>56.493174655273869</v>
          </cell>
          <cell r="DU28">
            <v>49.232590688265262</v>
          </cell>
          <cell r="DV28">
            <v>28.594534641412469</v>
          </cell>
          <cell r="DW28">
            <v>49.232590688265262</v>
          </cell>
          <cell r="DX28" t="str">
            <v/>
          </cell>
          <cell r="DY28" t="str">
            <v/>
          </cell>
          <cell r="DZ28" t="str">
            <v/>
          </cell>
          <cell r="EA28" t="str">
            <v/>
          </cell>
          <cell r="EB28">
            <v>0</v>
          </cell>
          <cell r="EC28">
            <v>870.93788626000003</v>
          </cell>
          <cell r="ED28">
            <v>346.03663713000003</v>
          </cell>
          <cell r="EE28">
            <v>488.22764986999994</v>
          </cell>
          <cell r="EF28">
            <v>24.389055679999998</v>
          </cell>
          <cell r="EG28">
            <v>12.284543580000001</v>
          </cell>
          <cell r="EH28">
            <v>323.89559782000003</v>
          </cell>
          <cell r="EI28">
            <v>224.59279934</v>
          </cell>
          <cell r="EJ28">
            <v>95.952902250000008</v>
          </cell>
          <cell r="EK28">
            <v>0</v>
          </cell>
          <cell r="EL28">
            <v>3.3498962299999997</v>
          </cell>
          <cell r="EM28">
            <v>547.04228843999999</v>
          </cell>
          <cell r="EN28">
            <v>121.44383779</v>
          </cell>
          <cell r="EO28">
            <v>392.27474761999997</v>
          </cell>
          <cell r="EP28">
            <v>24.389055679999998</v>
          </cell>
          <cell r="EQ28">
            <v>8.9346473500000005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 t="str">
            <v/>
          </cell>
          <cell r="FH28" t="str">
            <v/>
          </cell>
          <cell r="FI28" t="str">
            <v/>
          </cell>
          <cell r="FJ28" t="str">
            <v/>
          </cell>
          <cell r="FK28">
            <v>0</v>
          </cell>
          <cell r="FN28">
            <v>3102.5564480438834</v>
          </cell>
          <cell r="FO28">
            <v>0</v>
          </cell>
          <cell r="FP28">
            <v>175.58</v>
          </cell>
          <cell r="FQ28">
            <v>0</v>
          </cell>
          <cell r="FR28">
            <v>697.62100000000009</v>
          </cell>
          <cell r="FS28">
            <v>695.62100000000009</v>
          </cell>
          <cell r="FT28">
            <v>2</v>
          </cell>
          <cell r="FU28">
            <v>0</v>
          </cell>
          <cell r="FV28">
            <v>162</v>
          </cell>
          <cell r="FW28">
            <v>0</v>
          </cell>
          <cell r="FX28">
            <v>162</v>
          </cell>
          <cell r="FZ28">
            <v>604.26295830000004</v>
          </cell>
          <cell r="GA28">
            <v>0</v>
          </cell>
          <cell r="GB28">
            <v>10.842000000000002</v>
          </cell>
          <cell r="GC28">
            <v>0</v>
          </cell>
          <cell r="GD28">
            <v>18.175000000000001</v>
          </cell>
          <cell r="GE28">
            <v>18.175000000000001</v>
          </cell>
          <cell r="GF28">
            <v>0</v>
          </cell>
          <cell r="GG28">
            <v>0</v>
          </cell>
          <cell r="GH28">
            <v>112</v>
          </cell>
          <cell r="GI28">
            <v>0</v>
          </cell>
          <cell r="GJ28">
            <v>112</v>
          </cell>
          <cell r="GK28">
            <v>514.82344348999948</v>
          </cell>
          <cell r="GL28">
            <v>0</v>
          </cell>
          <cell r="GM28">
            <v>0</v>
          </cell>
          <cell r="GN28">
            <v>0</v>
          </cell>
          <cell r="GO28">
            <v>59.307000000000002</v>
          </cell>
          <cell r="GP28">
            <v>59.307000000000002</v>
          </cell>
          <cell r="GQ28">
            <v>0</v>
          </cell>
          <cell r="GR28">
            <v>0</v>
          </cell>
          <cell r="GS28">
            <v>1</v>
          </cell>
          <cell r="GT28">
            <v>0</v>
          </cell>
          <cell r="GU28">
            <v>1</v>
          </cell>
          <cell r="GV28">
            <v>475.62674384858701</v>
          </cell>
          <cell r="GW28">
            <v>0</v>
          </cell>
          <cell r="GX28">
            <v>0</v>
          </cell>
          <cell r="GY28">
            <v>0</v>
          </cell>
          <cell r="GZ28">
            <v>53</v>
          </cell>
          <cell r="HA28">
            <v>53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0</v>
          </cell>
          <cell r="HS28">
            <v>0</v>
          </cell>
          <cell r="HT28">
            <v>0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0</v>
          </cell>
          <cell r="IA28">
            <v>0</v>
          </cell>
          <cell r="IB28">
            <v>0</v>
          </cell>
          <cell r="IC28">
            <v>39.196699641412465</v>
          </cell>
          <cell r="ID28">
            <v>0</v>
          </cell>
          <cell r="IE28">
            <v>0</v>
          </cell>
          <cell r="IF28">
            <v>0</v>
          </cell>
          <cell r="IG28">
            <v>0</v>
          </cell>
          <cell r="IH28">
            <v>6.3069999999999995</v>
          </cell>
          <cell r="II28">
            <v>0</v>
          </cell>
          <cell r="IJ28">
            <v>0</v>
          </cell>
          <cell r="IK28">
            <v>0</v>
          </cell>
          <cell r="IL28">
            <v>0</v>
          </cell>
          <cell r="IM28">
            <v>0</v>
          </cell>
          <cell r="IN28">
            <v>0</v>
          </cell>
          <cell r="IO28">
            <v>0</v>
          </cell>
          <cell r="IP28">
            <v>0</v>
          </cell>
          <cell r="IQ28">
            <v>0</v>
          </cell>
          <cell r="IR28">
            <v>0</v>
          </cell>
          <cell r="IS28">
            <v>0</v>
          </cell>
          <cell r="IT28">
            <v>0</v>
          </cell>
          <cell r="IU28">
            <v>0</v>
          </cell>
          <cell r="IV28">
            <v>0</v>
          </cell>
          <cell r="IW28">
            <v>0</v>
          </cell>
          <cell r="IX28">
            <v>0</v>
          </cell>
          <cell r="IY28">
            <v>104.98333589000001</v>
          </cell>
          <cell r="IZ28">
            <v>0</v>
          </cell>
          <cell r="JA28">
            <v>0</v>
          </cell>
          <cell r="JB28">
            <v>0</v>
          </cell>
          <cell r="JC28">
            <v>4.1915000000000004</v>
          </cell>
          <cell r="JD28">
            <v>4.1915000000000004</v>
          </cell>
          <cell r="JE28">
            <v>0</v>
          </cell>
          <cell r="JF28">
            <v>0</v>
          </cell>
          <cell r="JG28">
            <v>3</v>
          </cell>
          <cell r="JH28">
            <v>0</v>
          </cell>
          <cell r="JI28">
            <v>3</v>
          </cell>
          <cell r="JJ28">
            <v>2.0477729099999999</v>
          </cell>
          <cell r="JK28">
            <v>0</v>
          </cell>
          <cell r="JL28">
            <v>0</v>
          </cell>
          <cell r="JM28">
            <v>0</v>
          </cell>
          <cell r="JN28">
            <v>0.73250000000000004</v>
          </cell>
          <cell r="JO28">
            <v>0.73250000000000004</v>
          </cell>
          <cell r="JP28">
            <v>0</v>
          </cell>
          <cell r="JQ28">
            <v>0</v>
          </cell>
          <cell r="JR28">
            <v>0</v>
          </cell>
          <cell r="JS28">
            <v>0</v>
          </cell>
          <cell r="JT28">
            <v>0</v>
          </cell>
          <cell r="JU28">
            <v>102.93556298</v>
          </cell>
          <cell r="JV28">
            <v>0</v>
          </cell>
          <cell r="JW28">
            <v>0</v>
          </cell>
          <cell r="JX28">
            <v>0</v>
          </cell>
          <cell r="JY28">
            <v>3.4590000000000001</v>
          </cell>
          <cell r="JZ28">
            <v>3.4590000000000001</v>
          </cell>
          <cell r="KA28">
            <v>0</v>
          </cell>
          <cell r="KB28">
            <v>0</v>
          </cell>
          <cell r="KC28">
            <v>3</v>
          </cell>
          <cell r="KD28">
            <v>0</v>
          </cell>
          <cell r="KE28">
            <v>3</v>
          </cell>
          <cell r="KF28">
            <v>0</v>
          </cell>
          <cell r="KG28">
            <v>0</v>
          </cell>
          <cell r="KH28">
            <v>0</v>
          </cell>
          <cell r="KI28">
            <v>0</v>
          </cell>
          <cell r="KJ28">
            <v>0</v>
          </cell>
          <cell r="KK28">
            <v>0</v>
          </cell>
          <cell r="KL28">
            <v>0</v>
          </cell>
          <cell r="KM28">
            <v>0</v>
          </cell>
          <cell r="KN28">
            <v>0</v>
          </cell>
          <cell r="KO28">
            <v>0</v>
          </cell>
          <cell r="KP28">
            <v>0</v>
          </cell>
          <cell r="KQ28">
            <v>0</v>
          </cell>
          <cell r="KR28">
            <v>0</v>
          </cell>
          <cell r="KS28">
            <v>0</v>
          </cell>
          <cell r="KT28">
            <v>0</v>
          </cell>
          <cell r="KU28">
            <v>0</v>
          </cell>
          <cell r="KV28">
            <v>0</v>
          </cell>
          <cell r="KW28">
            <v>0</v>
          </cell>
          <cell r="KX28">
            <v>0</v>
          </cell>
          <cell r="KY28">
            <v>0</v>
          </cell>
          <cell r="KZ28">
            <v>0</v>
          </cell>
          <cell r="LA28">
            <v>0</v>
          </cell>
          <cell r="LB28">
            <v>0</v>
          </cell>
          <cell r="LC28">
            <v>0</v>
          </cell>
          <cell r="LD28">
            <v>0</v>
          </cell>
          <cell r="LE28">
            <v>0</v>
          </cell>
          <cell r="LF28">
            <v>0</v>
          </cell>
          <cell r="LG28">
            <v>0</v>
          </cell>
          <cell r="LH28">
            <v>0</v>
          </cell>
          <cell r="LI28">
            <v>0</v>
          </cell>
          <cell r="LJ28">
            <v>0</v>
          </cell>
          <cell r="LK28">
            <v>0</v>
          </cell>
          <cell r="LL28">
            <v>0</v>
          </cell>
          <cell r="LQ28">
            <v>0</v>
          </cell>
          <cell r="LR28">
            <v>0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0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>
            <v>0</v>
          </cell>
          <cell r="OM28">
            <v>0</v>
          </cell>
          <cell r="ON28">
            <v>0</v>
          </cell>
          <cell r="OO28">
            <v>0</v>
          </cell>
          <cell r="OP28">
            <v>0</v>
          </cell>
          <cell r="OR28">
            <v>0</v>
          </cell>
          <cell r="OT28">
            <v>2031.6875938646697</v>
          </cell>
        </row>
        <row r="29">
          <cell r="A29" t="str">
            <v>Г</v>
          </cell>
          <cell r="B29" t="str">
            <v>1.1.3.1</v>
          </cell>
          <cell r="C29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29" t="str">
            <v>Г</v>
          </cell>
          <cell r="E29">
            <v>224.12803382990978</v>
          </cell>
          <cell r="H29">
            <v>246.17686506000001</v>
          </cell>
          <cell r="J29">
            <v>881.25770909190976</v>
          </cell>
          <cell r="K29">
            <v>28.967666219909788</v>
          </cell>
          <cell r="L29">
            <v>852.29004287199996</v>
          </cell>
          <cell r="M29">
            <v>0</v>
          </cell>
          <cell r="N29">
            <v>0</v>
          </cell>
          <cell r="O29">
            <v>75.508838269152477</v>
          </cell>
          <cell r="P29">
            <v>178.17639041999999</v>
          </cell>
          <cell r="Q29">
            <v>598.60481432284746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51.016497449999996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51.016497449999996</v>
          </cell>
          <cell r="BM29">
            <v>48.419644949999999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48.419644949999999</v>
          </cell>
          <cell r="BS29">
            <v>2.5968525000000002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2.5968525000000002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1</v>
          </cell>
          <cell r="CR29">
            <v>2</v>
          </cell>
          <cell r="CS29" t="str">
            <v/>
          </cell>
          <cell r="CT29" t="str">
            <v/>
          </cell>
          <cell r="CU29" t="str">
            <v>1 2</v>
          </cell>
          <cell r="CX29">
            <v>3812.2178934788185</v>
          </cell>
          <cell r="CY29">
            <v>572.7289210797162</v>
          </cell>
          <cell r="CZ29">
            <v>1552.4358180467182</v>
          </cell>
          <cell r="DA29">
            <v>1396.6332410204841</v>
          </cell>
          <cell r="DB29">
            <v>351.73938608438334</v>
          </cell>
          <cell r="DE29">
            <v>228.34992054</v>
          </cell>
          <cell r="DG29">
            <v>587.6714599602625</v>
          </cell>
          <cell r="DH29">
            <v>-18.904703589737458</v>
          </cell>
          <cell r="DI29">
            <v>606.57616354999993</v>
          </cell>
          <cell r="DJ29">
            <v>38.906113530000006</v>
          </cell>
          <cell r="DK29">
            <v>197.33895278</v>
          </cell>
          <cell r="DL29">
            <v>344.75768944999993</v>
          </cell>
          <cell r="DM29">
            <v>25.573407790000001</v>
          </cell>
          <cell r="DN29">
            <v>277.00832313952753</v>
          </cell>
          <cell r="DS29">
            <v>142.68802315457594</v>
          </cell>
          <cell r="DT29">
            <v>56.493174655273869</v>
          </cell>
          <cell r="DU29">
            <v>49.232590688265262</v>
          </cell>
          <cell r="DV29">
            <v>28.594534641412469</v>
          </cell>
          <cell r="DW29">
            <v>49.232590688265262</v>
          </cell>
          <cell r="DX29" t="str">
            <v/>
          </cell>
          <cell r="DY29">
            <v>2</v>
          </cell>
          <cell r="DZ29" t="str">
            <v/>
          </cell>
          <cell r="EA29" t="str">
            <v/>
          </cell>
          <cell r="EB29" t="str">
            <v>2</v>
          </cell>
          <cell r="EC29">
            <v>870.93788626000003</v>
          </cell>
          <cell r="ED29">
            <v>346.03663713000003</v>
          </cell>
          <cell r="EE29">
            <v>488.22764986999994</v>
          </cell>
          <cell r="EF29">
            <v>24.389055679999998</v>
          </cell>
          <cell r="EG29">
            <v>12.284543580000001</v>
          </cell>
          <cell r="EH29">
            <v>323.89559782000003</v>
          </cell>
          <cell r="EI29">
            <v>224.59279934</v>
          </cell>
          <cell r="EJ29">
            <v>95.952902250000008</v>
          </cell>
          <cell r="EK29">
            <v>0</v>
          </cell>
          <cell r="EL29">
            <v>3.3498962299999997</v>
          </cell>
          <cell r="EM29">
            <v>547.04228843999999</v>
          </cell>
          <cell r="EN29">
            <v>121.44383779</v>
          </cell>
          <cell r="EO29">
            <v>392.27474761999997</v>
          </cell>
          <cell r="EP29">
            <v>24.389055679999998</v>
          </cell>
          <cell r="EQ29">
            <v>8.9346473500000005</v>
          </cell>
          <cell r="ER29">
            <v>0</v>
          </cell>
          <cell r="ES29">
            <v>0</v>
          </cell>
          <cell r="ET29">
            <v>0</v>
          </cell>
          <cell r="EU29">
            <v>0</v>
          </cell>
          <cell r="EV29">
            <v>0</v>
          </cell>
          <cell r="EW29">
            <v>0</v>
          </cell>
          <cell r="EX29">
            <v>0</v>
          </cell>
          <cell r="EY29">
            <v>0</v>
          </cell>
          <cell r="EZ29">
            <v>0</v>
          </cell>
          <cell r="FA29">
            <v>0</v>
          </cell>
          <cell r="FB29">
            <v>0</v>
          </cell>
          <cell r="FC29">
            <v>0</v>
          </cell>
          <cell r="FD29">
            <v>0</v>
          </cell>
          <cell r="FE29">
            <v>0</v>
          </cell>
          <cell r="FF29">
            <v>0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3102.5564480438834</v>
          </cell>
          <cell r="FO29">
            <v>0</v>
          </cell>
          <cell r="FP29">
            <v>175.58</v>
          </cell>
          <cell r="FQ29">
            <v>0</v>
          </cell>
          <cell r="FR29">
            <v>697.62100000000009</v>
          </cell>
          <cell r="FS29">
            <v>695.62100000000009</v>
          </cell>
          <cell r="FT29">
            <v>2</v>
          </cell>
          <cell r="FU29">
            <v>0</v>
          </cell>
          <cell r="FV29">
            <v>162</v>
          </cell>
          <cell r="FW29">
            <v>0</v>
          </cell>
          <cell r="FX29">
            <v>162</v>
          </cell>
          <cell r="FZ29">
            <v>604.26295830000004</v>
          </cell>
          <cell r="GA29">
            <v>0</v>
          </cell>
          <cell r="GB29">
            <v>10.842000000000002</v>
          </cell>
          <cell r="GC29">
            <v>0</v>
          </cell>
          <cell r="GD29">
            <v>18.175000000000001</v>
          </cell>
          <cell r="GE29">
            <v>18.175000000000001</v>
          </cell>
          <cell r="GF29">
            <v>0</v>
          </cell>
          <cell r="GG29">
            <v>0</v>
          </cell>
          <cell r="GH29">
            <v>112</v>
          </cell>
          <cell r="GI29">
            <v>0</v>
          </cell>
          <cell r="GJ29">
            <v>112</v>
          </cell>
          <cell r="GK29">
            <v>514.82344348999948</v>
          </cell>
          <cell r="GL29">
            <v>0</v>
          </cell>
          <cell r="GM29">
            <v>0</v>
          </cell>
          <cell r="GN29">
            <v>0</v>
          </cell>
          <cell r="GO29">
            <v>59.307000000000002</v>
          </cell>
          <cell r="GP29">
            <v>59.307000000000002</v>
          </cell>
          <cell r="GQ29">
            <v>0</v>
          </cell>
          <cell r="GR29">
            <v>0</v>
          </cell>
          <cell r="GS29">
            <v>1</v>
          </cell>
          <cell r="GT29">
            <v>0</v>
          </cell>
          <cell r="GU29">
            <v>1</v>
          </cell>
          <cell r="GV29">
            <v>475.62674384858701</v>
          </cell>
          <cell r="GW29">
            <v>0</v>
          </cell>
          <cell r="GX29">
            <v>0</v>
          </cell>
          <cell r="GY29">
            <v>0</v>
          </cell>
          <cell r="GZ29">
            <v>53</v>
          </cell>
          <cell r="HA29">
            <v>53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0</v>
          </cell>
          <cell r="HS29">
            <v>0</v>
          </cell>
          <cell r="HT29">
            <v>0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0</v>
          </cell>
          <cell r="IA29">
            <v>0</v>
          </cell>
          <cell r="IB29">
            <v>0</v>
          </cell>
          <cell r="IC29">
            <v>39.196699641412465</v>
          </cell>
          <cell r="ID29">
            <v>0</v>
          </cell>
          <cell r="IE29">
            <v>0</v>
          </cell>
          <cell r="IF29">
            <v>0</v>
          </cell>
          <cell r="IG29">
            <v>0</v>
          </cell>
          <cell r="IH29">
            <v>6.3069999999999995</v>
          </cell>
          <cell r="II29">
            <v>0</v>
          </cell>
          <cell r="IJ29">
            <v>0</v>
          </cell>
          <cell r="IK29">
            <v>0</v>
          </cell>
          <cell r="IL29">
            <v>0</v>
          </cell>
          <cell r="IM29">
            <v>0</v>
          </cell>
          <cell r="IN29">
            <v>0</v>
          </cell>
          <cell r="IO29">
            <v>0</v>
          </cell>
          <cell r="IP29">
            <v>0</v>
          </cell>
          <cell r="IQ29">
            <v>0</v>
          </cell>
          <cell r="IR29">
            <v>0</v>
          </cell>
          <cell r="IS29">
            <v>0</v>
          </cell>
          <cell r="IT29">
            <v>0</v>
          </cell>
          <cell r="IU29">
            <v>0</v>
          </cell>
          <cell r="IV29">
            <v>0</v>
          </cell>
          <cell r="IW29">
            <v>0</v>
          </cell>
          <cell r="IX29">
            <v>0</v>
          </cell>
          <cell r="IY29">
            <v>104.98333589000001</v>
          </cell>
          <cell r="IZ29">
            <v>0</v>
          </cell>
          <cell r="JA29">
            <v>0</v>
          </cell>
          <cell r="JB29">
            <v>0</v>
          </cell>
          <cell r="JC29">
            <v>4.1915000000000004</v>
          </cell>
          <cell r="JD29">
            <v>4.1915000000000004</v>
          </cell>
          <cell r="JE29">
            <v>0</v>
          </cell>
          <cell r="JF29">
            <v>0</v>
          </cell>
          <cell r="JG29">
            <v>3</v>
          </cell>
          <cell r="JH29">
            <v>0</v>
          </cell>
          <cell r="JI29">
            <v>3</v>
          </cell>
          <cell r="JJ29">
            <v>2.0477729099999999</v>
          </cell>
          <cell r="JK29">
            <v>0</v>
          </cell>
          <cell r="JL29">
            <v>0</v>
          </cell>
          <cell r="JM29">
            <v>0</v>
          </cell>
          <cell r="JN29">
            <v>0.73250000000000004</v>
          </cell>
          <cell r="JO29">
            <v>0.73250000000000004</v>
          </cell>
          <cell r="JP29">
            <v>0</v>
          </cell>
          <cell r="JQ29">
            <v>0</v>
          </cell>
          <cell r="JR29">
            <v>0</v>
          </cell>
          <cell r="JS29">
            <v>0</v>
          </cell>
          <cell r="JT29">
            <v>0</v>
          </cell>
          <cell r="JU29">
            <v>102.93556298</v>
          </cell>
          <cell r="JV29">
            <v>0</v>
          </cell>
          <cell r="JW29">
            <v>0</v>
          </cell>
          <cell r="JX29">
            <v>0</v>
          </cell>
          <cell r="JY29">
            <v>3.4590000000000001</v>
          </cell>
          <cell r="JZ29">
            <v>3.4590000000000001</v>
          </cell>
          <cell r="KA29">
            <v>0</v>
          </cell>
          <cell r="KB29">
            <v>0</v>
          </cell>
          <cell r="KC29">
            <v>3</v>
          </cell>
          <cell r="KD29">
            <v>0</v>
          </cell>
          <cell r="KE29">
            <v>3</v>
          </cell>
          <cell r="KF29">
            <v>0</v>
          </cell>
          <cell r="KG29">
            <v>0</v>
          </cell>
          <cell r="KH29">
            <v>0</v>
          </cell>
          <cell r="KI29">
            <v>0</v>
          </cell>
          <cell r="KJ29">
            <v>0</v>
          </cell>
          <cell r="KK29">
            <v>0</v>
          </cell>
          <cell r="KL29">
            <v>0</v>
          </cell>
          <cell r="KM29">
            <v>0</v>
          </cell>
          <cell r="KN29">
            <v>0</v>
          </cell>
          <cell r="KO29">
            <v>0</v>
          </cell>
          <cell r="KP29">
            <v>0</v>
          </cell>
          <cell r="KQ29">
            <v>0</v>
          </cell>
          <cell r="KR29">
            <v>0</v>
          </cell>
          <cell r="KS29">
            <v>0</v>
          </cell>
          <cell r="KT29">
            <v>0</v>
          </cell>
          <cell r="KU29">
            <v>0</v>
          </cell>
          <cell r="KV29">
            <v>0</v>
          </cell>
          <cell r="KW29">
            <v>0</v>
          </cell>
          <cell r="KX29">
            <v>0</v>
          </cell>
          <cell r="KY29">
            <v>0</v>
          </cell>
          <cell r="KZ29">
            <v>0</v>
          </cell>
          <cell r="LA29">
            <v>0</v>
          </cell>
          <cell r="LB29">
            <v>0</v>
          </cell>
          <cell r="LC29">
            <v>0</v>
          </cell>
          <cell r="LD29">
            <v>0</v>
          </cell>
          <cell r="LE29">
            <v>0</v>
          </cell>
          <cell r="LF29">
            <v>0</v>
          </cell>
          <cell r="LG29">
            <v>0</v>
          </cell>
          <cell r="LH29">
            <v>0</v>
          </cell>
          <cell r="LI29">
            <v>0</v>
          </cell>
          <cell r="LJ29">
            <v>0</v>
          </cell>
          <cell r="LK29">
            <v>0</v>
          </cell>
          <cell r="LL29">
            <v>0</v>
          </cell>
          <cell r="LQ29">
            <v>0</v>
          </cell>
          <cell r="LR29">
            <v>0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0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>
            <v>0</v>
          </cell>
          <cell r="OM29">
            <v>0</v>
          </cell>
          <cell r="ON29">
            <v>0</v>
          </cell>
          <cell r="OO29">
            <v>0</v>
          </cell>
          <cell r="OP29">
            <v>0</v>
          </cell>
          <cell r="OR29">
            <v>0</v>
          </cell>
          <cell r="OT29">
            <v>2031.6875938646697</v>
          </cell>
        </row>
        <row r="30">
          <cell r="A30" t="str">
            <v>I_Che154</v>
          </cell>
          <cell r="B30" t="str">
            <v>1.1.3.1</v>
          </cell>
          <cell r="C30" t="str">
            <v>Реконструкция ПС 110кВ ГРП-110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0" t="str">
            <v>I_Che154</v>
          </cell>
          <cell r="E30">
            <v>66.667199999999994</v>
          </cell>
          <cell r="H30">
            <v>104.56585699</v>
          </cell>
          <cell r="J30">
            <v>66.667199999999994</v>
          </cell>
          <cell r="K30">
            <v>-0.80260947000000726</v>
          </cell>
          <cell r="L30">
            <v>67.469809470000001</v>
          </cell>
          <cell r="M30">
            <v>0</v>
          </cell>
          <cell r="N30">
            <v>0</v>
          </cell>
          <cell r="O30">
            <v>0.79980928000000007</v>
          </cell>
          <cell r="P30">
            <v>0</v>
          </cell>
          <cell r="Q30">
            <v>66.670000189999996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 t="str">
            <v/>
          </cell>
          <cell r="BC30" t="str">
            <v/>
          </cell>
          <cell r="BD30" t="str">
            <v/>
          </cell>
          <cell r="BE30" t="str">
            <v/>
          </cell>
          <cell r="BF30">
            <v>0</v>
          </cell>
          <cell r="BG30">
            <v>37.096047519999999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37.096047519999999</v>
          </cell>
          <cell r="BM30">
            <v>37.096047519999999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37.096047519999999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1</v>
          </cell>
          <cell r="CR30" t="str">
            <v/>
          </cell>
          <cell r="CS30" t="str">
            <v/>
          </cell>
          <cell r="CT30" t="str">
            <v/>
          </cell>
          <cell r="CU30" t="str">
            <v>1</v>
          </cell>
          <cell r="CX30">
            <v>56.497627118644068</v>
          </cell>
          <cell r="CY30">
            <v>5.9458143054923873</v>
          </cell>
          <cell r="CZ30">
            <v>4.3215084745762704</v>
          </cell>
          <cell r="DA30">
            <v>40.744338983050845</v>
          </cell>
          <cell r="DB30">
            <v>5.48596535552457</v>
          </cell>
          <cell r="DE30">
            <v>88.737137840000003</v>
          </cell>
          <cell r="DG30">
            <v>56.497627118644068</v>
          </cell>
          <cell r="DH30">
            <v>-32.239510721355934</v>
          </cell>
          <cell r="DI30">
            <v>88.737137840000003</v>
          </cell>
          <cell r="DJ30">
            <v>3.4956187999999999</v>
          </cell>
          <cell r="DK30">
            <v>6.20566979</v>
          </cell>
          <cell r="DL30">
            <v>70.941214029999998</v>
          </cell>
          <cell r="DM30">
            <v>8.0946352200000007</v>
          </cell>
          <cell r="DN30">
            <v>0</v>
          </cell>
          <cell r="DS30">
            <v>0</v>
          </cell>
          <cell r="DT30">
            <v>0</v>
          </cell>
          <cell r="DU30">
            <v>0</v>
          </cell>
          <cell r="DV30">
            <v>0</v>
          </cell>
          <cell r="DW30">
            <v>0</v>
          </cell>
          <cell r="DX30" t="str">
            <v/>
          </cell>
          <cell r="DY30" t="str">
            <v/>
          </cell>
          <cell r="DZ30" t="str">
            <v/>
          </cell>
          <cell r="EA30" t="str">
            <v/>
          </cell>
          <cell r="EB30">
            <v>0</v>
          </cell>
          <cell r="EC30">
            <v>0</v>
          </cell>
          <cell r="ED30">
            <v>0</v>
          </cell>
          <cell r="EE30">
            <v>0</v>
          </cell>
          <cell r="EF30">
            <v>0</v>
          </cell>
          <cell r="EG30">
            <v>0</v>
          </cell>
          <cell r="EH30">
            <v>0</v>
          </cell>
          <cell r="EI30">
            <v>0</v>
          </cell>
          <cell r="EJ30">
            <v>0</v>
          </cell>
          <cell r="EK30">
            <v>0</v>
          </cell>
          <cell r="EL30">
            <v>0</v>
          </cell>
          <cell r="EM30">
            <v>0</v>
          </cell>
          <cell r="EN30">
            <v>0</v>
          </cell>
          <cell r="EO30">
            <v>0</v>
          </cell>
          <cell r="EP30">
            <v>0</v>
          </cell>
          <cell r="EQ30">
            <v>0</v>
          </cell>
          <cell r="ER30">
            <v>0</v>
          </cell>
          <cell r="ES30">
            <v>0</v>
          </cell>
          <cell r="ET30">
            <v>0</v>
          </cell>
          <cell r="EU30">
            <v>0</v>
          </cell>
          <cell r="EV30">
            <v>0</v>
          </cell>
          <cell r="EW30">
            <v>0</v>
          </cell>
          <cell r="EX30">
            <v>0</v>
          </cell>
          <cell r="EY30">
            <v>0</v>
          </cell>
          <cell r="EZ30">
            <v>0</v>
          </cell>
          <cell r="FA30">
            <v>0</v>
          </cell>
          <cell r="FB30">
            <v>0</v>
          </cell>
          <cell r="FC30">
            <v>0</v>
          </cell>
          <cell r="FD30">
            <v>0</v>
          </cell>
          <cell r="FE30">
            <v>0</v>
          </cell>
          <cell r="FF30">
            <v>0</v>
          </cell>
          <cell r="FG30" t="str">
            <v/>
          </cell>
          <cell r="FH30" t="str">
            <v/>
          </cell>
          <cell r="FI30" t="str">
            <v/>
          </cell>
          <cell r="FJ30" t="str">
            <v/>
          </cell>
          <cell r="FK30">
            <v>0</v>
          </cell>
          <cell r="FN30">
            <v>56.497627118644068</v>
          </cell>
          <cell r="FO30">
            <v>0</v>
          </cell>
          <cell r="FP30">
            <v>0</v>
          </cell>
          <cell r="FQ30">
            <v>0</v>
          </cell>
          <cell r="FR30">
            <v>0</v>
          </cell>
          <cell r="FS30">
            <v>0</v>
          </cell>
          <cell r="FT30">
            <v>0</v>
          </cell>
          <cell r="FU30">
            <v>0</v>
          </cell>
          <cell r="FV30">
            <v>2</v>
          </cell>
          <cell r="FW30">
            <v>0</v>
          </cell>
          <cell r="FX30">
            <v>2</v>
          </cell>
          <cell r="FZ30">
            <v>88.737137840000003</v>
          </cell>
          <cell r="GA30">
            <v>0</v>
          </cell>
          <cell r="GB30">
            <v>0</v>
          </cell>
          <cell r="GC30">
            <v>0</v>
          </cell>
          <cell r="GD30">
            <v>0</v>
          </cell>
          <cell r="GE30">
            <v>0</v>
          </cell>
          <cell r="GF30">
            <v>0</v>
          </cell>
          <cell r="GG30">
            <v>0</v>
          </cell>
          <cell r="GH30">
            <v>2</v>
          </cell>
          <cell r="GI30">
            <v>0</v>
          </cell>
          <cell r="GJ30">
            <v>2</v>
          </cell>
          <cell r="GK30">
            <v>0</v>
          </cell>
          <cell r="GL30">
            <v>0</v>
          </cell>
          <cell r="GM30">
            <v>0</v>
          </cell>
          <cell r="GN30">
            <v>0</v>
          </cell>
          <cell r="GO30">
            <v>0</v>
          </cell>
          <cell r="GP30">
            <v>0</v>
          </cell>
          <cell r="GQ30">
            <v>0</v>
          </cell>
          <cell r="GR30">
            <v>0</v>
          </cell>
          <cell r="GS30">
            <v>0</v>
          </cell>
          <cell r="GT30">
            <v>0</v>
          </cell>
          <cell r="GU30">
            <v>0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0</v>
          </cell>
          <cell r="HS30">
            <v>0</v>
          </cell>
          <cell r="HT30">
            <v>0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0</v>
          </cell>
          <cell r="IA30">
            <v>0</v>
          </cell>
          <cell r="IB30">
            <v>0</v>
          </cell>
          <cell r="IC30">
            <v>0</v>
          </cell>
          <cell r="ID30">
            <v>0</v>
          </cell>
          <cell r="IE30">
            <v>0</v>
          </cell>
          <cell r="IF30">
            <v>0</v>
          </cell>
          <cell r="IG30">
            <v>0</v>
          </cell>
          <cell r="IH30">
            <v>0</v>
          </cell>
          <cell r="II30">
            <v>0</v>
          </cell>
          <cell r="IJ30">
            <v>0</v>
          </cell>
          <cell r="IK30">
            <v>0</v>
          </cell>
          <cell r="IL30">
            <v>0</v>
          </cell>
          <cell r="IM30">
            <v>0</v>
          </cell>
          <cell r="IN30">
            <v>0</v>
          </cell>
          <cell r="IO30">
            <v>0</v>
          </cell>
          <cell r="IP30">
            <v>0</v>
          </cell>
          <cell r="IQ30">
            <v>0</v>
          </cell>
          <cell r="IR30">
            <v>0</v>
          </cell>
          <cell r="IS30">
            <v>0</v>
          </cell>
          <cell r="IT30">
            <v>0</v>
          </cell>
          <cell r="IU30">
            <v>0</v>
          </cell>
          <cell r="IV30">
            <v>0</v>
          </cell>
          <cell r="IW30">
            <v>0</v>
          </cell>
          <cell r="IX30">
            <v>0</v>
          </cell>
          <cell r="IY30">
            <v>0</v>
          </cell>
          <cell r="IZ30">
            <v>0</v>
          </cell>
          <cell r="JA30">
            <v>0</v>
          </cell>
          <cell r="JB30">
            <v>0</v>
          </cell>
          <cell r="JC30">
            <v>0</v>
          </cell>
          <cell r="JD30">
            <v>0</v>
          </cell>
          <cell r="JE30">
            <v>0</v>
          </cell>
          <cell r="JF30">
            <v>0</v>
          </cell>
          <cell r="JG30">
            <v>0</v>
          </cell>
          <cell r="JH30">
            <v>0</v>
          </cell>
          <cell r="JI30">
            <v>0</v>
          </cell>
          <cell r="JJ30">
            <v>0</v>
          </cell>
          <cell r="JK30">
            <v>0</v>
          </cell>
          <cell r="JL30">
            <v>0</v>
          </cell>
          <cell r="JM30">
            <v>0</v>
          </cell>
          <cell r="JN30">
            <v>0</v>
          </cell>
          <cell r="JO30">
            <v>0</v>
          </cell>
          <cell r="JP30">
            <v>0</v>
          </cell>
          <cell r="JQ30">
            <v>0</v>
          </cell>
          <cell r="JR30">
            <v>0</v>
          </cell>
          <cell r="JS30">
            <v>0</v>
          </cell>
          <cell r="JT30">
            <v>0</v>
          </cell>
          <cell r="JU30">
            <v>0</v>
          </cell>
          <cell r="JV30">
            <v>0</v>
          </cell>
          <cell r="JW30">
            <v>0</v>
          </cell>
          <cell r="JX30">
            <v>0</v>
          </cell>
          <cell r="JY30">
            <v>0</v>
          </cell>
          <cell r="JZ30">
            <v>0</v>
          </cell>
          <cell r="KA30">
            <v>0</v>
          </cell>
          <cell r="KB30">
            <v>0</v>
          </cell>
          <cell r="KC30">
            <v>0</v>
          </cell>
          <cell r="KD30">
            <v>0</v>
          </cell>
          <cell r="KE30">
            <v>0</v>
          </cell>
          <cell r="KF30">
            <v>0</v>
          </cell>
          <cell r="KG30">
            <v>0</v>
          </cell>
          <cell r="KH30">
            <v>0</v>
          </cell>
          <cell r="KI30">
            <v>0</v>
          </cell>
          <cell r="KJ30">
            <v>0</v>
          </cell>
          <cell r="KK30">
            <v>0</v>
          </cell>
          <cell r="KL30">
            <v>0</v>
          </cell>
          <cell r="KM30">
            <v>0</v>
          </cell>
          <cell r="KN30">
            <v>0</v>
          </cell>
          <cell r="KO30">
            <v>0</v>
          </cell>
          <cell r="KP30">
            <v>0</v>
          </cell>
          <cell r="KQ30">
            <v>0</v>
          </cell>
          <cell r="KR30">
            <v>0</v>
          </cell>
          <cell r="KS30">
            <v>0</v>
          </cell>
          <cell r="KT30">
            <v>0</v>
          </cell>
          <cell r="KU30">
            <v>0</v>
          </cell>
          <cell r="KV30">
            <v>0</v>
          </cell>
          <cell r="KW30">
            <v>0</v>
          </cell>
          <cell r="KX30">
            <v>0</v>
          </cell>
          <cell r="KY30">
            <v>0</v>
          </cell>
          <cell r="KZ30">
            <v>0</v>
          </cell>
          <cell r="LA30">
            <v>0</v>
          </cell>
          <cell r="LB30">
            <v>0</v>
          </cell>
          <cell r="LC30">
            <v>0</v>
          </cell>
          <cell r="LD30">
            <v>0</v>
          </cell>
          <cell r="LE30">
            <v>0</v>
          </cell>
          <cell r="LF30">
            <v>0</v>
          </cell>
          <cell r="LG30">
            <v>0</v>
          </cell>
          <cell r="LH30">
            <v>0</v>
          </cell>
          <cell r="LI30">
            <v>0</v>
          </cell>
          <cell r="LJ30">
            <v>0</v>
          </cell>
          <cell r="LK30">
            <v>0</v>
          </cell>
          <cell r="LL30">
            <v>0</v>
          </cell>
          <cell r="LQ30">
            <v>0</v>
          </cell>
          <cell r="LR30">
            <v>0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0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>
            <v>2018</v>
          </cell>
          <cell r="OM30">
            <v>2018</v>
          </cell>
          <cell r="ON30">
            <v>2019</v>
          </cell>
          <cell r="OO30">
            <v>2019</v>
          </cell>
          <cell r="OP30" t="str">
            <v>з</v>
          </cell>
          <cell r="OR30">
            <v>0</v>
          </cell>
          <cell r="OT30">
            <v>66.667199999999994</v>
          </cell>
        </row>
        <row r="31">
          <cell r="A31" t="str">
            <v>I_Che155</v>
          </cell>
          <cell r="B31" t="str">
            <v>1.1.3.1</v>
          </cell>
          <cell r="C31" t="str">
            <v>Реконструкция ПС 110кВ Северная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1" t="str">
            <v>I_Che155</v>
          </cell>
          <cell r="E31">
            <v>66.667199999999994</v>
          </cell>
          <cell r="H31">
            <v>75.427327680000005</v>
          </cell>
          <cell r="J31">
            <v>66.667199999999994</v>
          </cell>
          <cell r="K31">
            <v>-0.36018780000000561</v>
          </cell>
          <cell r="L31">
            <v>67.0273878</v>
          </cell>
          <cell r="M31">
            <v>0</v>
          </cell>
          <cell r="N31">
            <v>0</v>
          </cell>
          <cell r="O31">
            <v>0.40121259999999997</v>
          </cell>
          <cell r="P31">
            <v>0</v>
          </cell>
          <cell r="Q31">
            <v>66.626175200000006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 t="str">
            <v/>
          </cell>
          <cell r="BC31" t="str">
            <v/>
          </cell>
          <cell r="BD31" t="str">
            <v/>
          </cell>
          <cell r="BE31" t="str">
            <v/>
          </cell>
          <cell r="BF31">
            <v>0</v>
          </cell>
          <cell r="BG31">
            <v>8.3999398799999998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8.3999398799999998</v>
          </cell>
          <cell r="BM31">
            <v>7.0909677000000002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7.0909677000000002</v>
          </cell>
          <cell r="BS31">
            <v>1.30897218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1.30897218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1</v>
          </cell>
          <cell r="CR31">
            <v>2</v>
          </cell>
          <cell r="CS31" t="str">
            <v/>
          </cell>
          <cell r="CT31" t="str">
            <v/>
          </cell>
          <cell r="CU31" t="str">
            <v>1 2</v>
          </cell>
          <cell r="CX31">
            <v>56.497627118644068</v>
          </cell>
          <cell r="CY31">
            <v>5.9458143054923873</v>
          </cell>
          <cell r="CZ31">
            <v>4.3215084745762704</v>
          </cell>
          <cell r="DA31">
            <v>40.744338983050845</v>
          </cell>
          <cell r="DB31">
            <v>5.48596535552457</v>
          </cell>
          <cell r="DE31">
            <v>63.98266606</v>
          </cell>
          <cell r="DG31">
            <v>56.497627118644068</v>
          </cell>
          <cell r="DH31">
            <v>-7.4850389413559313</v>
          </cell>
          <cell r="DI31">
            <v>63.98266606</v>
          </cell>
          <cell r="DJ31">
            <v>3.6648414599999999</v>
          </cell>
          <cell r="DK31">
            <v>6.0235589999999997</v>
          </cell>
          <cell r="DL31">
            <v>48.551260999999997</v>
          </cell>
          <cell r="DM31">
            <v>5.7430045999999999</v>
          </cell>
          <cell r="DN31">
            <v>0</v>
          </cell>
          <cell r="DS31">
            <v>0</v>
          </cell>
          <cell r="DT31">
            <v>0</v>
          </cell>
          <cell r="DU31">
            <v>0</v>
          </cell>
          <cell r="DV31">
            <v>0</v>
          </cell>
          <cell r="DW31">
            <v>0</v>
          </cell>
          <cell r="DX31" t="str">
            <v/>
          </cell>
          <cell r="DY31" t="str">
            <v/>
          </cell>
          <cell r="DZ31" t="str">
            <v/>
          </cell>
          <cell r="EA31" t="str">
            <v/>
          </cell>
          <cell r="EB31">
            <v>0</v>
          </cell>
          <cell r="EC31">
            <v>0</v>
          </cell>
          <cell r="ED31">
            <v>0</v>
          </cell>
          <cell r="EE31">
            <v>0</v>
          </cell>
          <cell r="EF31">
            <v>0</v>
          </cell>
          <cell r="EG31">
            <v>0</v>
          </cell>
          <cell r="EH31">
            <v>0</v>
          </cell>
          <cell r="EI31">
            <v>0</v>
          </cell>
          <cell r="EJ31">
            <v>0</v>
          </cell>
          <cell r="EK31">
            <v>0</v>
          </cell>
          <cell r="EL31">
            <v>0</v>
          </cell>
          <cell r="EM31">
            <v>0</v>
          </cell>
          <cell r="EN31">
            <v>0</v>
          </cell>
          <cell r="EO31">
            <v>0</v>
          </cell>
          <cell r="EP31">
            <v>0</v>
          </cell>
          <cell r="EQ31">
            <v>0</v>
          </cell>
          <cell r="ER31">
            <v>0</v>
          </cell>
          <cell r="ES31">
            <v>0</v>
          </cell>
          <cell r="ET31">
            <v>0</v>
          </cell>
          <cell r="EU31">
            <v>0</v>
          </cell>
          <cell r="EV31">
            <v>0</v>
          </cell>
          <cell r="EW31">
            <v>0</v>
          </cell>
          <cell r="EX31">
            <v>0</v>
          </cell>
          <cell r="EY31">
            <v>0</v>
          </cell>
          <cell r="EZ31">
            <v>0</v>
          </cell>
          <cell r="FA31">
            <v>0</v>
          </cell>
          <cell r="FB31">
            <v>0</v>
          </cell>
          <cell r="FC31">
            <v>0</v>
          </cell>
          <cell r="FD31">
            <v>0</v>
          </cell>
          <cell r="FE31">
            <v>0</v>
          </cell>
          <cell r="FF31">
            <v>0</v>
          </cell>
          <cell r="FG31" t="str">
            <v/>
          </cell>
          <cell r="FH31" t="str">
            <v/>
          </cell>
          <cell r="FI31" t="str">
            <v/>
          </cell>
          <cell r="FJ31" t="str">
            <v/>
          </cell>
          <cell r="FK31">
            <v>0</v>
          </cell>
          <cell r="FN31">
            <v>56.497627118644068</v>
          </cell>
          <cell r="FO31">
            <v>0</v>
          </cell>
          <cell r="FP31">
            <v>0</v>
          </cell>
          <cell r="FQ31">
            <v>0</v>
          </cell>
          <cell r="FR31">
            <v>0</v>
          </cell>
          <cell r="FS31">
            <v>0</v>
          </cell>
          <cell r="FT31">
            <v>0</v>
          </cell>
          <cell r="FU31">
            <v>0</v>
          </cell>
          <cell r="FV31">
            <v>2</v>
          </cell>
          <cell r="FW31">
            <v>0</v>
          </cell>
          <cell r="FX31">
            <v>2</v>
          </cell>
          <cell r="FZ31">
            <v>63.98266606</v>
          </cell>
          <cell r="GA31">
            <v>0</v>
          </cell>
          <cell r="GB31">
            <v>0</v>
          </cell>
          <cell r="GC31">
            <v>0</v>
          </cell>
          <cell r="GD31">
            <v>0</v>
          </cell>
          <cell r="GE31">
            <v>0</v>
          </cell>
          <cell r="GF31">
            <v>0</v>
          </cell>
          <cell r="GG31">
            <v>0</v>
          </cell>
          <cell r="GH31">
            <v>2</v>
          </cell>
          <cell r="GI31">
            <v>0</v>
          </cell>
          <cell r="GJ31">
            <v>2</v>
          </cell>
          <cell r="GK31">
            <v>0</v>
          </cell>
          <cell r="GL31">
            <v>0</v>
          </cell>
          <cell r="GM31">
            <v>0</v>
          </cell>
          <cell r="GN31">
            <v>0</v>
          </cell>
          <cell r="GO31">
            <v>0</v>
          </cell>
          <cell r="GP31">
            <v>0</v>
          </cell>
          <cell r="GQ31">
            <v>0</v>
          </cell>
          <cell r="GR31">
            <v>0</v>
          </cell>
          <cell r="GS31">
            <v>0</v>
          </cell>
          <cell r="GT31">
            <v>0</v>
          </cell>
          <cell r="GU31">
            <v>0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0</v>
          </cell>
          <cell r="HS31">
            <v>0</v>
          </cell>
          <cell r="HT31">
            <v>0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0</v>
          </cell>
          <cell r="IA31">
            <v>0</v>
          </cell>
          <cell r="IB31">
            <v>0</v>
          </cell>
          <cell r="IC31">
            <v>0</v>
          </cell>
          <cell r="ID31">
            <v>0</v>
          </cell>
          <cell r="IE31">
            <v>0</v>
          </cell>
          <cell r="IF31">
            <v>0</v>
          </cell>
          <cell r="IG31">
            <v>0</v>
          </cell>
          <cell r="IH31">
            <v>0</v>
          </cell>
          <cell r="II31">
            <v>0</v>
          </cell>
          <cell r="IJ31">
            <v>0</v>
          </cell>
          <cell r="IK31">
            <v>0</v>
          </cell>
          <cell r="IL31">
            <v>0</v>
          </cell>
          <cell r="IM31">
            <v>0</v>
          </cell>
          <cell r="IN31">
            <v>0</v>
          </cell>
          <cell r="IO31">
            <v>0</v>
          </cell>
          <cell r="IP31">
            <v>0</v>
          </cell>
          <cell r="IQ31">
            <v>0</v>
          </cell>
          <cell r="IR31">
            <v>0</v>
          </cell>
          <cell r="IS31">
            <v>0</v>
          </cell>
          <cell r="IT31">
            <v>0</v>
          </cell>
          <cell r="IU31">
            <v>0</v>
          </cell>
          <cell r="IV31">
            <v>0</v>
          </cell>
          <cell r="IW31">
            <v>0</v>
          </cell>
          <cell r="IX31">
            <v>0</v>
          </cell>
          <cell r="IY31">
            <v>0</v>
          </cell>
          <cell r="IZ31">
            <v>0</v>
          </cell>
          <cell r="JA31">
            <v>0</v>
          </cell>
          <cell r="JB31">
            <v>0</v>
          </cell>
          <cell r="JC31">
            <v>0</v>
          </cell>
          <cell r="JD31">
            <v>0</v>
          </cell>
          <cell r="JE31">
            <v>0</v>
          </cell>
          <cell r="JF31">
            <v>0</v>
          </cell>
          <cell r="JG31">
            <v>0</v>
          </cell>
          <cell r="JH31">
            <v>0</v>
          </cell>
          <cell r="JI31">
            <v>0</v>
          </cell>
          <cell r="JJ31">
            <v>0</v>
          </cell>
          <cell r="JK31">
            <v>0</v>
          </cell>
          <cell r="JL31">
            <v>0</v>
          </cell>
          <cell r="JM31">
            <v>0</v>
          </cell>
          <cell r="JN31">
            <v>0</v>
          </cell>
          <cell r="JO31">
            <v>0</v>
          </cell>
          <cell r="JP31">
            <v>0</v>
          </cell>
          <cell r="JQ31">
            <v>0</v>
          </cell>
          <cell r="JR31">
            <v>0</v>
          </cell>
          <cell r="JS31">
            <v>0</v>
          </cell>
          <cell r="JT31">
            <v>0</v>
          </cell>
          <cell r="JU31">
            <v>0</v>
          </cell>
          <cell r="JV31">
            <v>0</v>
          </cell>
          <cell r="JW31">
            <v>0</v>
          </cell>
          <cell r="JX31">
            <v>0</v>
          </cell>
          <cell r="JY31">
            <v>0</v>
          </cell>
          <cell r="JZ31">
            <v>0</v>
          </cell>
          <cell r="KA31">
            <v>0</v>
          </cell>
          <cell r="KB31">
            <v>0</v>
          </cell>
          <cell r="KC31">
            <v>0</v>
          </cell>
          <cell r="KD31">
            <v>0</v>
          </cell>
          <cell r="KE31">
            <v>0</v>
          </cell>
          <cell r="KF31">
            <v>0</v>
          </cell>
          <cell r="KG31">
            <v>0</v>
          </cell>
          <cell r="KH31">
            <v>0</v>
          </cell>
          <cell r="KI31">
            <v>0</v>
          </cell>
          <cell r="KJ31">
            <v>0</v>
          </cell>
          <cell r="KK31">
            <v>0</v>
          </cell>
          <cell r="KL31">
            <v>0</v>
          </cell>
          <cell r="KM31">
            <v>0</v>
          </cell>
          <cell r="KN31">
            <v>0</v>
          </cell>
          <cell r="KO31">
            <v>0</v>
          </cell>
          <cell r="KP31">
            <v>0</v>
          </cell>
          <cell r="KQ31">
            <v>0</v>
          </cell>
          <cell r="KR31">
            <v>0</v>
          </cell>
          <cell r="KS31">
            <v>0</v>
          </cell>
          <cell r="KT31">
            <v>0</v>
          </cell>
          <cell r="KU31">
            <v>0</v>
          </cell>
          <cell r="KV31">
            <v>0</v>
          </cell>
          <cell r="KW31">
            <v>0</v>
          </cell>
          <cell r="KX31">
            <v>0</v>
          </cell>
          <cell r="KY31">
            <v>0</v>
          </cell>
          <cell r="KZ31">
            <v>0</v>
          </cell>
          <cell r="LA31">
            <v>0</v>
          </cell>
          <cell r="LB31">
            <v>0</v>
          </cell>
          <cell r="LC31">
            <v>0</v>
          </cell>
          <cell r="LD31">
            <v>0</v>
          </cell>
          <cell r="LE31">
            <v>0</v>
          </cell>
          <cell r="LF31">
            <v>0</v>
          </cell>
          <cell r="LG31">
            <v>0</v>
          </cell>
          <cell r="LH31">
            <v>0</v>
          </cell>
          <cell r="LI31">
            <v>0</v>
          </cell>
          <cell r="LJ31">
            <v>0</v>
          </cell>
          <cell r="LK31">
            <v>0</v>
          </cell>
          <cell r="LL31">
            <v>0</v>
          </cell>
          <cell r="LQ31">
            <v>0</v>
          </cell>
          <cell r="LR31">
            <v>0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0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>
            <v>2018</v>
          </cell>
          <cell r="OM31">
            <v>2018</v>
          </cell>
          <cell r="ON31">
            <v>2019</v>
          </cell>
          <cell r="OO31">
            <v>2019</v>
          </cell>
          <cell r="OP31" t="str">
            <v>з</v>
          </cell>
          <cell r="OR31">
            <v>0</v>
          </cell>
          <cell r="OT31">
            <v>66.667199999999994</v>
          </cell>
        </row>
        <row r="32">
          <cell r="A32" t="str">
            <v>I_Che156</v>
          </cell>
          <cell r="B32" t="str">
            <v>1.1.3.1</v>
          </cell>
          <cell r="C32" t="str">
            <v>Техническое перевооружение ПС 110кВ Гудермес-Сити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2" t="str">
            <v>I_Che156</v>
          </cell>
          <cell r="E32">
            <v>6.4258690237000007</v>
          </cell>
          <cell r="H32">
            <v>1.3502471700000001</v>
          </cell>
          <cell r="J32">
            <v>6.4258690237000007</v>
          </cell>
          <cell r="K32">
            <v>5.3456712837000007</v>
          </cell>
          <cell r="L32">
            <v>1.08019774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1.08019774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 t="str">
            <v/>
          </cell>
          <cell r="BC32" t="str">
            <v/>
          </cell>
          <cell r="BD32" t="str">
            <v/>
          </cell>
          <cell r="BE32" t="str">
            <v/>
          </cell>
          <cell r="BF32">
            <v>0</v>
          </cell>
          <cell r="BG32">
            <v>0.27004942999999998</v>
          </cell>
          <cell r="BH32">
            <v>0</v>
          </cell>
          <cell r="BI32">
            <v>0</v>
          </cell>
          <cell r="BJ32">
            <v>0</v>
          </cell>
          <cell r="BK32">
            <v>0</v>
          </cell>
          <cell r="BL32">
            <v>0.27004942999999998</v>
          </cell>
          <cell r="BM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0.27004942999999998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0.27004942999999998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 t="str">
            <v/>
          </cell>
          <cell r="CR32">
            <v>2</v>
          </cell>
          <cell r="CS32" t="str">
            <v/>
          </cell>
          <cell r="CT32" t="str">
            <v/>
          </cell>
          <cell r="CU32" t="str">
            <v>2</v>
          </cell>
          <cell r="CX32">
            <v>5.4456517150000012</v>
          </cell>
          <cell r="CY32">
            <v>0.21294110169491659</v>
          </cell>
          <cell r="CZ32">
            <v>0.32378050000000003</v>
          </cell>
          <cell r="DA32">
            <v>4.7439431000000001</v>
          </cell>
          <cell r="DB32">
            <v>0.16498701330508475</v>
          </cell>
          <cell r="DE32">
            <v>3.4351589499999999</v>
          </cell>
          <cell r="DG32">
            <v>5.4456517150000012</v>
          </cell>
          <cell r="DH32">
            <v>4.3013744550000013</v>
          </cell>
          <cell r="DI32">
            <v>1.14427726</v>
          </cell>
          <cell r="DJ32">
            <v>1.14427726</v>
          </cell>
          <cell r="DK32">
            <v>0</v>
          </cell>
          <cell r="DL32">
            <v>0</v>
          </cell>
          <cell r="DM32">
            <v>0</v>
          </cell>
          <cell r="DN32">
            <v>0</v>
          </cell>
          <cell r="DS32">
            <v>0</v>
          </cell>
          <cell r="DT32">
            <v>0</v>
          </cell>
          <cell r="DU32">
            <v>0</v>
          </cell>
          <cell r="DV32">
            <v>0</v>
          </cell>
          <cell r="DW32">
            <v>0</v>
          </cell>
          <cell r="DX32" t="str">
            <v/>
          </cell>
          <cell r="DY32">
            <v>2</v>
          </cell>
          <cell r="DZ32" t="str">
            <v/>
          </cell>
          <cell r="EA32" t="str">
            <v/>
          </cell>
          <cell r="EB32" t="str">
            <v>2</v>
          </cell>
          <cell r="EC32">
            <v>2.29088169</v>
          </cell>
          <cell r="ED32">
            <v>7.6980999999999994E-2</v>
          </cell>
          <cell r="EE32">
            <v>2.0099830000000001</v>
          </cell>
          <cell r="EF32">
            <v>0.20391769000000001</v>
          </cell>
          <cell r="EG32">
            <v>0</v>
          </cell>
          <cell r="EH32">
            <v>0</v>
          </cell>
          <cell r="EI32">
            <v>0</v>
          </cell>
          <cell r="EJ32">
            <v>0</v>
          </cell>
          <cell r="EK32">
            <v>0</v>
          </cell>
          <cell r="EL32">
            <v>0</v>
          </cell>
          <cell r="EM32">
            <v>2.29088169</v>
          </cell>
          <cell r="EN32">
            <v>7.6980999999999994E-2</v>
          </cell>
          <cell r="EO32">
            <v>2.0099830000000001</v>
          </cell>
          <cell r="EP32">
            <v>0.20391769000000001</v>
          </cell>
          <cell r="EQ32">
            <v>0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0</v>
          </cell>
          <cell r="EZ32">
            <v>0</v>
          </cell>
          <cell r="FA32">
            <v>0</v>
          </cell>
          <cell r="FB32">
            <v>0</v>
          </cell>
          <cell r="FC32">
            <v>0</v>
          </cell>
          <cell r="FD32">
            <v>0</v>
          </cell>
          <cell r="FE32">
            <v>0</v>
          </cell>
          <cell r="FF32">
            <v>0</v>
          </cell>
          <cell r="FG32" t="str">
            <v/>
          </cell>
          <cell r="FH32" t="str">
            <v/>
          </cell>
          <cell r="FI32" t="str">
            <v/>
          </cell>
          <cell r="FJ32" t="str">
            <v/>
          </cell>
          <cell r="FK32">
            <v>0</v>
          </cell>
          <cell r="FN32">
            <v>5.4456517150000012</v>
          </cell>
          <cell r="FO32">
            <v>0</v>
          </cell>
          <cell r="FP32">
            <v>0</v>
          </cell>
          <cell r="FQ32">
            <v>0</v>
          </cell>
          <cell r="FR32">
            <v>0</v>
          </cell>
          <cell r="FS32">
            <v>0</v>
          </cell>
          <cell r="FT32">
            <v>0</v>
          </cell>
          <cell r="FU32">
            <v>0</v>
          </cell>
          <cell r="FV32">
            <v>1</v>
          </cell>
          <cell r="FW32">
            <v>0</v>
          </cell>
          <cell r="FX32">
            <v>1</v>
          </cell>
          <cell r="FZ32">
            <v>0</v>
          </cell>
          <cell r="GA32">
            <v>0</v>
          </cell>
          <cell r="GB32">
            <v>0</v>
          </cell>
          <cell r="GC32">
            <v>0</v>
          </cell>
          <cell r="GD32">
            <v>0</v>
          </cell>
          <cell r="GE32">
            <v>0</v>
          </cell>
          <cell r="GF32">
            <v>0</v>
          </cell>
          <cell r="GG32">
            <v>0</v>
          </cell>
          <cell r="GH32">
            <v>0</v>
          </cell>
          <cell r="GI32">
            <v>0</v>
          </cell>
          <cell r="GJ32">
            <v>0</v>
          </cell>
          <cell r="GK32">
            <v>0</v>
          </cell>
          <cell r="GL32">
            <v>0</v>
          </cell>
          <cell r="GM32">
            <v>0</v>
          </cell>
          <cell r="GN32">
            <v>0</v>
          </cell>
          <cell r="GO32">
            <v>0</v>
          </cell>
          <cell r="GP32">
            <v>0</v>
          </cell>
          <cell r="GQ32">
            <v>0</v>
          </cell>
          <cell r="GR32">
            <v>0</v>
          </cell>
          <cell r="GS32">
            <v>0</v>
          </cell>
          <cell r="GT32">
            <v>0</v>
          </cell>
          <cell r="GU32">
            <v>0</v>
          </cell>
          <cell r="GV32">
            <v>0</v>
          </cell>
          <cell r="GW32">
            <v>0</v>
          </cell>
          <cell r="GX32">
            <v>0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>
            <v>0</v>
          </cell>
          <cell r="HH32">
            <v>0</v>
          </cell>
          <cell r="HI32">
            <v>0</v>
          </cell>
          <cell r="HJ32">
            <v>0</v>
          </cell>
          <cell r="HK32">
            <v>0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>
            <v>0</v>
          </cell>
          <cell r="HR32">
            <v>0</v>
          </cell>
          <cell r="HS32">
            <v>0</v>
          </cell>
          <cell r="HT32">
            <v>0</v>
          </cell>
          <cell r="HU32">
            <v>0</v>
          </cell>
          <cell r="HV32">
            <v>0</v>
          </cell>
          <cell r="HW32">
            <v>0</v>
          </cell>
          <cell r="HX32">
            <v>0</v>
          </cell>
          <cell r="HY32">
            <v>0</v>
          </cell>
          <cell r="HZ32">
            <v>0</v>
          </cell>
          <cell r="IA32">
            <v>0</v>
          </cell>
          <cell r="IB32">
            <v>0</v>
          </cell>
          <cell r="IC32">
            <v>0</v>
          </cell>
          <cell r="ID32">
            <v>0</v>
          </cell>
          <cell r="IE32">
            <v>0</v>
          </cell>
          <cell r="IF32">
            <v>0</v>
          </cell>
          <cell r="IG32">
            <v>0</v>
          </cell>
          <cell r="IH32">
            <v>0</v>
          </cell>
          <cell r="II32">
            <v>0</v>
          </cell>
          <cell r="IJ32">
            <v>0</v>
          </cell>
          <cell r="IK32">
            <v>0</v>
          </cell>
          <cell r="IL32">
            <v>0</v>
          </cell>
          <cell r="IM32">
            <v>0</v>
          </cell>
          <cell r="IN32">
            <v>0</v>
          </cell>
          <cell r="IO32">
            <v>0</v>
          </cell>
          <cell r="IP32">
            <v>0</v>
          </cell>
          <cell r="IQ32">
            <v>0</v>
          </cell>
          <cell r="IR32">
            <v>0</v>
          </cell>
          <cell r="IS32">
            <v>0</v>
          </cell>
          <cell r="IT32">
            <v>0</v>
          </cell>
          <cell r="IU32">
            <v>0</v>
          </cell>
          <cell r="IV32">
            <v>0</v>
          </cell>
          <cell r="IW32">
            <v>0</v>
          </cell>
          <cell r="IX32">
            <v>0</v>
          </cell>
          <cell r="IY32">
            <v>0</v>
          </cell>
          <cell r="IZ32">
            <v>0</v>
          </cell>
          <cell r="JA32">
            <v>0</v>
          </cell>
          <cell r="JB32">
            <v>0</v>
          </cell>
          <cell r="JC32">
            <v>0</v>
          </cell>
          <cell r="JD32">
            <v>0</v>
          </cell>
          <cell r="JE32">
            <v>0</v>
          </cell>
          <cell r="JF32">
            <v>0</v>
          </cell>
          <cell r="JG32">
            <v>0</v>
          </cell>
          <cell r="JH32">
            <v>0</v>
          </cell>
          <cell r="JI32">
            <v>0</v>
          </cell>
          <cell r="JJ32">
            <v>0</v>
          </cell>
          <cell r="JK32">
            <v>0</v>
          </cell>
          <cell r="JL32">
            <v>0</v>
          </cell>
          <cell r="JM32">
            <v>0</v>
          </cell>
          <cell r="JN32">
            <v>0</v>
          </cell>
          <cell r="JO32">
            <v>0</v>
          </cell>
          <cell r="JP32">
            <v>0</v>
          </cell>
          <cell r="JQ32">
            <v>0</v>
          </cell>
          <cell r="JR32">
            <v>0</v>
          </cell>
          <cell r="JS32">
            <v>0</v>
          </cell>
          <cell r="JT32">
            <v>0</v>
          </cell>
          <cell r="JU32">
            <v>0</v>
          </cell>
          <cell r="JV32">
            <v>0</v>
          </cell>
          <cell r="JW32">
            <v>0</v>
          </cell>
          <cell r="JX32">
            <v>0</v>
          </cell>
          <cell r="JY32">
            <v>0</v>
          </cell>
          <cell r="JZ32">
            <v>0</v>
          </cell>
          <cell r="KA32">
            <v>0</v>
          </cell>
          <cell r="KB32">
            <v>0</v>
          </cell>
          <cell r="KC32">
            <v>0</v>
          </cell>
          <cell r="KD32">
            <v>0</v>
          </cell>
          <cell r="KE32">
            <v>0</v>
          </cell>
          <cell r="KF32">
            <v>0</v>
          </cell>
          <cell r="KG32">
            <v>0</v>
          </cell>
          <cell r="KH32">
            <v>0</v>
          </cell>
          <cell r="KI32">
            <v>0</v>
          </cell>
          <cell r="KJ32">
            <v>0</v>
          </cell>
          <cell r="KK32">
            <v>0</v>
          </cell>
          <cell r="KL32">
            <v>0</v>
          </cell>
          <cell r="KM32">
            <v>0</v>
          </cell>
          <cell r="KN32">
            <v>0</v>
          </cell>
          <cell r="KO32">
            <v>0</v>
          </cell>
          <cell r="KP32">
            <v>0</v>
          </cell>
          <cell r="KQ32">
            <v>0</v>
          </cell>
          <cell r="KR32">
            <v>0</v>
          </cell>
          <cell r="KS32">
            <v>0</v>
          </cell>
          <cell r="KT32">
            <v>0</v>
          </cell>
          <cell r="KU32">
            <v>0</v>
          </cell>
          <cell r="KV32">
            <v>0</v>
          </cell>
          <cell r="KW32">
            <v>0</v>
          </cell>
          <cell r="KX32">
            <v>0</v>
          </cell>
          <cell r="KY32">
            <v>0</v>
          </cell>
          <cell r="KZ32">
            <v>0</v>
          </cell>
          <cell r="LA32">
            <v>0</v>
          </cell>
          <cell r="LB32">
            <v>0</v>
          </cell>
          <cell r="LC32">
            <v>0</v>
          </cell>
          <cell r="LD32">
            <v>0</v>
          </cell>
          <cell r="LE32">
            <v>0</v>
          </cell>
          <cell r="LF32">
            <v>0</v>
          </cell>
          <cell r="LG32">
            <v>0</v>
          </cell>
          <cell r="LH32">
            <v>0</v>
          </cell>
          <cell r="LI32">
            <v>0</v>
          </cell>
          <cell r="LJ32">
            <v>0</v>
          </cell>
          <cell r="LK32">
            <v>0</v>
          </cell>
          <cell r="LL32">
            <v>0</v>
          </cell>
          <cell r="LQ32">
            <v>0</v>
          </cell>
          <cell r="LR32">
            <v>0</v>
          </cell>
          <cell r="LS32">
            <v>0</v>
          </cell>
          <cell r="LT32">
            <v>0</v>
          </cell>
          <cell r="LU32">
            <v>0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>
            <v>0</v>
          </cell>
          <cell r="MD32">
            <v>0</v>
          </cell>
          <cell r="ME32">
            <v>0</v>
          </cell>
          <cell r="MF32">
            <v>0</v>
          </cell>
          <cell r="MG32">
            <v>0</v>
          </cell>
          <cell r="MH32">
            <v>0</v>
          </cell>
          <cell r="MI32">
            <v>0</v>
          </cell>
          <cell r="MJ32">
            <v>0</v>
          </cell>
          <cell r="MK32">
            <v>0</v>
          </cell>
          <cell r="ML32">
            <v>0</v>
          </cell>
          <cell r="MM32">
            <v>0</v>
          </cell>
          <cell r="MN32">
            <v>0</v>
          </cell>
          <cell r="MO32">
            <v>0</v>
          </cell>
          <cell r="MP32">
            <v>0</v>
          </cell>
          <cell r="MQ32">
            <v>0</v>
          </cell>
          <cell r="MR32">
            <v>0</v>
          </cell>
          <cell r="MS32">
            <v>0</v>
          </cell>
          <cell r="MT32">
            <v>0</v>
          </cell>
          <cell r="MU32">
            <v>0</v>
          </cell>
          <cell r="MV32">
            <v>0</v>
          </cell>
          <cell r="MW32">
            <v>0</v>
          </cell>
          <cell r="MX32">
            <v>0</v>
          </cell>
          <cell r="MY32">
            <v>0</v>
          </cell>
          <cell r="MZ32">
            <v>0</v>
          </cell>
          <cell r="NA32">
            <v>0</v>
          </cell>
          <cell r="NB32">
            <v>0</v>
          </cell>
          <cell r="NC32">
            <v>0</v>
          </cell>
          <cell r="ND32">
            <v>0</v>
          </cell>
          <cell r="NE32">
            <v>0</v>
          </cell>
          <cell r="NF32">
            <v>0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>
            <v>2018</v>
          </cell>
          <cell r="OM32">
            <v>2019</v>
          </cell>
          <cell r="ON32">
            <v>2019</v>
          </cell>
          <cell r="OO32">
            <v>2019</v>
          </cell>
          <cell r="OP32" t="str">
            <v>з</v>
          </cell>
          <cell r="OR32">
            <v>0</v>
          </cell>
          <cell r="OT32">
            <v>6.4258690237000007</v>
          </cell>
        </row>
        <row r="33">
          <cell r="A33" t="str">
            <v>I_Che157</v>
          </cell>
          <cell r="B33" t="str">
            <v>1.1.3.1</v>
          </cell>
          <cell r="C33" t="str">
            <v>Техническое перевооружение ПС 110кВ Гудермес-Тяговая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3" t="str">
            <v>I_Che157</v>
          </cell>
          <cell r="E33">
            <v>6.3037113574200019</v>
          </cell>
          <cell r="H33">
            <v>1.2415396099999998</v>
          </cell>
          <cell r="J33">
            <v>6.3037113574200019</v>
          </cell>
          <cell r="K33">
            <v>5.3104796674200019</v>
          </cell>
          <cell r="L33">
            <v>0.99323169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0.99323169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 t="str">
            <v/>
          </cell>
          <cell r="BC33" t="str">
            <v/>
          </cell>
          <cell r="BD33" t="str">
            <v/>
          </cell>
          <cell r="BE33" t="str">
            <v/>
          </cell>
          <cell r="BF33">
            <v>0</v>
          </cell>
          <cell r="BG33">
            <v>0.24830791999999999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0.24830791999999999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0.24830791999999999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0.24830791999999999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 t="str">
            <v/>
          </cell>
          <cell r="CR33">
            <v>2</v>
          </cell>
          <cell r="CS33" t="str">
            <v/>
          </cell>
          <cell r="CT33" t="str">
            <v/>
          </cell>
          <cell r="CU33" t="str">
            <v>2</v>
          </cell>
          <cell r="CX33">
            <v>5.3421282690000016</v>
          </cell>
          <cell r="CY33">
            <v>0.12776466101695089</v>
          </cell>
          <cell r="CZ33">
            <v>0.32378050000000003</v>
          </cell>
          <cell r="DA33">
            <v>4.7439431000000001</v>
          </cell>
          <cell r="DB33">
            <v>0.14664000798305082</v>
          </cell>
          <cell r="DE33">
            <v>4.9372881399999997</v>
          </cell>
          <cell r="DG33">
            <v>5.3421282690000016</v>
          </cell>
          <cell r="DH33">
            <v>4.2899760590000016</v>
          </cell>
          <cell r="DI33">
            <v>1.05215221</v>
          </cell>
          <cell r="DJ33">
            <v>1.05215221</v>
          </cell>
          <cell r="DK33">
            <v>0</v>
          </cell>
          <cell r="DL33">
            <v>0</v>
          </cell>
          <cell r="DM33">
            <v>0</v>
          </cell>
          <cell r="DN33">
            <v>0</v>
          </cell>
          <cell r="DS33">
            <v>0</v>
          </cell>
          <cell r="DT33">
            <v>0</v>
          </cell>
          <cell r="DU33">
            <v>0</v>
          </cell>
          <cell r="DV33">
            <v>0</v>
          </cell>
          <cell r="DW33">
            <v>0</v>
          </cell>
          <cell r="DX33" t="str">
            <v/>
          </cell>
          <cell r="DY33">
            <v>2</v>
          </cell>
          <cell r="DZ33" t="str">
            <v/>
          </cell>
          <cell r="EA33" t="str">
            <v/>
          </cell>
          <cell r="EB33" t="str">
            <v>2</v>
          </cell>
          <cell r="EC33">
            <v>3.8851359300000001</v>
          </cell>
          <cell r="ED33">
            <v>0.25903500000000002</v>
          </cell>
          <cell r="EE33">
            <v>3.2832699999999999</v>
          </cell>
          <cell r="EF33">
            <v>0.34283092999999998</v>
          </cell>
          <cell r="EG33">
            <v>0</v>
          </cell>
          <cell r="EH33">
            <v>0</v>
          </cell>
          <cell r="EI33">
            <v>0</v>
          </cell>
          <cell r="EJ33">
            <v>0</v>
          </cell>
          <cell r="EK33">
            <v>0</v>
          </cell>
          <cell r="EL33">
            <v>0</v>
          </cell>
          <cell r="EM33">
            <v>3.8851359300000001</v>
          </cell>
          <cell r="EN33">
            <v>0.25903500000000002</v>
          </cell>
          <cell r="EO33">
            <v>3.2832699999999999</v>
          </cell>
          <cell r="EP33">
            <v>0.34283092999999998</v>
          </cell>
          <cell r="EQ33">
            <v>0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 t="str">
            <v/>
          </cell>
          <cell r="FH33" t="str">
            <v/>
          </cell>
          <cell r="FI33" t="str">
            <v/>
          </cell>
          <cell r="FJ33" t="str">
            <v/>
          </cell>
          <cell r="FK33">
            <v>0</v>
          </cell>
          <cell r="FN33">
            <v>5.3421282690000016</v>
          </cell>
          <cell r="FO33">
            <v>0</v>
          </cell>
          <cell r="FP33">
            <v>0</v>
          </cell>
          <cell r="FQ33">
            <v>0</v>
          </cell>
          <cell r="FR33">
            <v>0</v>
          </cell>
          <cell r="FS33">
            <v>0</v>
          </cell>
          <cell r="FT33">
            <v>0</v>
          </cell>
          <cell r="FU33">
            <v>0</v>
          </cell>
          <cell r="FV33">
            <v>1</v>
          </cell>
          <cell r="FW33">
            <v>0</v>
          </cell>
          <cell r="FX33">
            <v>1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>
            <v>0</v>
          </cell>
          <cell r="GL33">
            <v>0</v>
          </cell>
          <cell r="GM33">
            <v>0</v>
          </cell>
          <cell r="GN33">
            <v>0</v>
          </cell>
          <cell r="GO33">
            <v>0</v>
          </cell>
          <cell r="GP33">
            <v>0</v>
          </cell>
          <cell r="GQ33">
            <v>0</v>
          </cell>
          <cell r="GR33">
            <v>0</v>
          </cell>
          <cell r="GS33">
            <v>0</v>
          </cell>
          <cell r="GT33">
            <v>0</v>
          </cell>
          <cell r="GU33">
            <v>0</v>
          </cell>
          <cell r="GV33">
            <v>0</v>
          </cell>
          <cell r="GW33">
            <v>0</v>
          </cell>
          <cell r="GX33">
            <v>0</v>
          </cell>
          <cell r="GY33">
            <v>0</v>
          </cell>
          <cell r="GZ33">
            <v>0</v>
          </cell>
          <cell r="HA33">
            <v>0</v>
          </cell>
          <cell r="HB33">
            <v>0</v>
          </cell>
          <cell r="HC33">
            <v>0</v>
          </cell>
          <cell r="HD33">
            <v>0</v>
          </cell>
          <cell r="HE33">
            <v>0</v>
          </cell>
          <cell r="HF33">
            <v>0</v>
          </cell>
          <cell r="HG33">
            <v>0</v>
          </cell>
          <cell r="HH33">
            <v>0</v>
          </cell>
          <cell r="HI33">
            <v>0</v>
          </cell>
          <cell r="HJ33">
            <v>0</v>
          </cell>
          <cell r="HK33">
            <v>0</v>
          </cell>
          <cell r="HL33">
            <v>0</v>
          </cell>
          <cell r="HM33">
            <v>0</v>
          </cell>
          <cell r="HN33">
            <v>0</v>
          </cell>
          <cell r="HO33">
            <v>0</v>
          </cell>
          <cell r="HP33">
            <v>0</v>
          </cell>
          <cell r="HQ33">
            <v>0</v>
          </cell>
          <cell r="HR33">
            <v>0</v>
          </cell>
          <cell r="HS33">
            <v>0</v>
          </cell>
          <cell r="HT33">
            <v>0</v>
          </cell>
          <cell r="HU33">
            <v>0</v>
          </cell>
          <cell r="HV33">
            <v>0</v>
          </cell>
          <cell r="HW33">
            <v>0</v>
          </cell>
          <cell r="HX33">
            <v>0</v>
          </cell>
          <cell r="HY33">
            <v>0</v>
          </cell>
          <cell r="HZ33">
            <v>0</v>
          </cell>
          <cell r="IA33">
            <v>0</v>
          </cell>
          <cell r="IB33">
            <v>0</v>
          </cell>
          <cell r="IC33">
            <v>0</v>
          </cell>
          <cell r="ID33">
            <v>0</v>
          </cell>
          <cell r="IE33">
            <v>0</v>
          </cell>
          <cell r="IF33">
            <v>0</v>
          </cell>
          <cell r="IG33">
            <v>0</v>
          </cell>
          <cell r="IH33">
            <v>0</v>
          </cell>
          <cell r="II33">
            <v>0</v>
          </cell>
          <cell r="IJ33">
            <v>0</v>
          </cell>
          <cell r="IK33">
            <v>0</v>
          </cell>
          <cell r="IL33">
            <v>0</v>
          </cell>
          <cell r="IM33">
            <v>0</v>
          </cell>
          <cell r="IN33">
            <v>0</v>
          </cell>
          <cell r="IO33">
            <v>0</v>
          </cell>
          <cell r="IP33">
            <v>0</v>
          </cell>
          <cell r="IQ33">
            <v>0</v>
          </cell>
          <cell r="IR33">
            <v>0</v>
          </cell>
          <cell r="IS33">
            <v>0</v>
          </cell>
          <cell r="IT33">
            <v>0</v>
          </cell>
          <cell r="IU33">
            <v>0</v>
          </cell>
          <cell r="IV33">
            <v>0</v>
          </cell>
          <cell r="IW33">
            <v>0</v>
          </cell>
          <cell r="IX33">
            <v>0</v>
          </cell>
          <cell r="IY33">
            <v>0</v>
          </cell>
          <cell r="IZ33">
            <v>0</v>
          </cell>
          <cell r="JA33">
            <v>0</v>
          </cell>
          <cell r="JB33">
            <v>0</v>
          </cell>
          <cell r="JC33">
            <v>0</v>
          </cell>
          <cell r="JD33">
            <v>0</v>
          </cell>
          <cell r="JE33">
            <v>0</v>
          </cell>
          <cell r="JF33">
            <v>0</v>
          </cell>
          <cell r="JG33">
            <v>0</v>
          </cell>
          <cell r="JH33">
            <v>0</v>
          </cell>
          <cell r="JI33">
            <v>0</v>
          </cell>
          <cell r="JJ33">
            <v>0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0</v>
          </cell>
          <cell r="JS33">
            <v>0</v>
          </cell>
          <cell r="JT33">
            <v>0</v>
          </cell>
          <cell r="JU33">
            <v>0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0</v>
          </cell>
          <cell r="KD33">
            <v>0</v>
          </cell>
          <cell r="KE33">
            <v>0</v>
          </cell>
          <cell r="KF33">
            <v>0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0</v>
          </cell>
          <cell r="KO33">
            <v>0</v>
          </cell>
          <cell r="KP33">
            <v>0</v>
          </cell>
          <cell r="KQ33">
            <v>0</v>
          </cell>
          <cell r="KR33">
            <v>0</v>
          </cell>
          <cell r="KS33">
            <v>0</v>
          </cell>
          <cell r="KT33">
            <v>0</v>
          </cell>
          <cell r="KU33">
            <v>0</v>
          </cell>
          <cell r="KV33">
            <v>0</v>
          </cell>
          <cell r="KW33">
            <v>0</v>
          </cell>
          <cell r="KX33">
            <v>0</v>
          </cell>
          <cell r="KY33">
            <v>0</v>
          </cell>
          <cell r="KZ33">
            <v>0</v>
          </cell>
          <cell r="LA33">
            <v>0</v>
          </cell>
          <cell r="LB33">
            <v>0</v>
          </cell>
          <cell r="LC33">
            <v>0</v>
          </cell>
          <cell r="LD33">
            <v>0</v>
          </cell>
          <cell r="LE33">
            <v>0</v>
          </cell>
          <cell r="LF33">
            <v>0</v>
          </cell>
          <cell r="LG33">
            <v>0</v>
          </cell>
          <cell r="LH33">
            <v>0</v>
          </cell>
          <cell r="LI33">
            <v>0</v>
          </cell>
          <cell r="LJ33">
            <v>0</v>
          </cell>
          <cell r="LK33">
            <v>0</v>
          </cell>
          <cell r="LL33">
            <v>0</v>
          </cell>
          <cell r="LQ33">
            <v>0</v>
          </cell>
          <cell r="LR33">
            <v>0</v>
          </cell>
          <cell r="LS33">
            <v>0</v>
          </cell>
          <cell r="LT33">
            <v>0</v>
          </cell>
          <cell r="LU33">
            <v>0</v>
          </cell>
          <cell r="LX33">
            <v>0</v>
          </cell>
          <cell r="LY33">
            <v>0</v>
          </cell>
          <cell r="LZ33">
            <v>0</v>
          </cell>
          <cell r="MA33">
            <v>0</v>
          </cell>
          <cell r="MB33">
            <v>0</v>
          </cell>
          <cell r="MC33">
            <v>0</v>
          </cell>
          <cell r="MD33">
            <v>0</v>
          </cell>
          <cell r="ME33">
            <v>0</v>
          </cell>
          <cell r="MF33">
            <v>0</v>
          </cell>
          <cell r="MG33">
            <v>0</v>
          </cell>
          <cell r="MH33">
            <v>0</v>
          </cell>
          <cell r="MI33">
            <v>0</v>
          </cell>
          <cell r="MJ33">
            <v>0</v>
          </cell>
          <cell r="MK33">
            <v>0</v>
          </cell>
          <cell r="ML33">
            <v>0</v>
          </cell>
          <cell r="MM33">
            <v>0</v>
          </cell>
          <cell r="MN33">
            <v>0</v>
          </cell>
          <cell r="MO33">
            <v>0</v>
          </cell>
          <cell r="MP33">
            <v>0</v>
          </cell>
          <cell r="MQ33">
            <v>0</v>
          </cell>
          <cell r="MR33">
            <v>0</v>
          </cell>
          <cell r="MS33">
            <v>0</v>
          </cell>
          <cell r="MT33">
            <v>0</v>
          </cell>
          <cell r="MU33">
            <v>0</v>
          </cell>
          <cell r="MV33">
            <v>0</v>
          </cell>
          <cell r="MW33">
            <v>0</v>
          </cell>
          <cell r="MX33">
            <v>0</v>
          </cell>
          <cell r="MY33">
            <v>0</v>
          </cell>
          <cell r="MZ33">
            <v>0</v>
          </cell>
          <cell r="NA33">
            <v>0</v>
          </cell>
          <cell r="NB33">
            <v>0</v>
          </cell>
          <cell r="NC33">
            <v>0</v>
          </cell>
          <cell r="ND33">
            <v>0</v>
          </cell>
          <cell r="NE33">
            <v>0</v>
          </cell>
          <cell r="NF33">
            <v>0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>
            <v>2018</v>
          </cell>
          <cell r="OM33">
            <v>2019</v>
          </cell>
          <cell r="ON33">
            <v>2019</v>
          </cell>
          <cell r="OO33">
            <v>2019</v>
          </cell>
          <cell r="OP33" t="str">
            <v>з</v>
          </cell>
          <cell r="OR33">
            <v>0</v>
          </cell>
          <cell r="OT33">
            <v>6.3037113574200019</v>
          </cell>
        </row>
        <row r="34">
          <cell r="A34" t="str">
            <v>I_Che158</v>
          </cell>
          <cell r="B34" t="str">
            <v>1.1.3.1</v>
          </cell>
          <cell r="C34" t="str">
            <v>Техническое перевооружение ПС 110кВ Ищерская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4" t="str">
            <v>I_Che158</v>
          </cell>
          <cell r="E34">
            <v>4.2839554260000012</v>
          </cell>
          <cell r="H34">
            <v>4.7638842500000003</v>
          </cell>
          <cell r="J34">
            <v>4.2839554260000012</v>
          </cell>
          <cell r="K34">
            <v>-5.7955953999998755E-2</v>
          </cell>
          <cell r="L34">
            <v>4.34191138</v>
          </cell>
          <cell r="M34">
            <v>0</v>
          </cell>
          <cell r="N34">
            <v>0</v>
          </cell>
          <cell r="O34">
            <v>1.4131579999999999E-2</v>
          </cell>
          <cell r="P34">
            <v>0</v>
          </cell>
          <cell r="Q34">
            <v>4.3277798000000001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0.42197286999999994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0.42197286999999994</v>
          </cell>
          <cell r="BM34">
            <v>0.23619411999999998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0.23619411999999998</v>
          </cell>
          <cell r="BS34">
            <v>0.18577874999999999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0.18577874999999999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1</v>
          </cell>
          <cell r="CR34">
            <v>2</v>
          </cell>
          <cell r="CS34" t="str">
            <v/>
          </cell>
          <cell r="CT34" t="str">
            <v/>
          </cell>
          <cell r="CU34" t="str">
            <v>1 2</v>
          </cell>
          <cell r="CX34">
            <v>3.6304707000000009</v>
          </cell>
          <cell r="CY34">
            <v>0.10553070000000055</v>
          </cell>
          <cell r="CZ34">
            <v>7.7170000000000002E-2</v>
          </cell>
          <cell r="DA34">
            <v>3.3668200000000001</v>
          </cell>
          <cell r="DB34">
            <v>8.0950000000000064E-2</v>
          </cell>
          <cell r="DE34">
            <v>4.0393457100000001</v>
          </cell>
          <cell r="DG34">
            <v>3.6304707000000009</v>
          </cell>
          <cell r="DH34">
            <v>-0.40887500999999915</v>
          </cell>
          <cell r="DI34">
            <v>4.0393457100000001</v>
          </cell>
          <cell r="DJ34">
            <v>0.15743962</v>
          </cell>
          <cell r="DK34">
            <v>0.235292</v>
          </cell>
          <cell r="DL34">
            <v>3.432318</v>
          </cell>
          <cell r="DM34">
            <v>0.21429608999999999</v>
          </cell>
          <cell r="DN34">
            <v>0</v>
          </cell>
          <cell r="DS34">
            <v>0</v>
          </cell>
          <cell r="DT34">
            <v>0</v>
          </cell>
          <cell r="DU34">
            <v>0</v>
          </cell>
          <cell r="DV34">
            <v>0</v>
          </cell>
          <cell r="DW34">
            <v>0</v>
          </cell>
          <cell r="DX34" t="str">
            <v/>
          </cell>
          <cell r="DY34" t="str">
            <v/>
          </cell>
          <cell r="DZ34" t="str">
            <v/>
          </cell>
          <cell r="EA34" t="str">
            <v/>
          </cell>
          <cell r="EB34">
            <v>0</v>
          </cell>
          <cell r="EC34">
            <v>0</v>
          </cell>
          <cell r="ED34">
            <v>0</v>
          </cell>
          <cell r="EE34">
            <v>0</v>
          </cell>
          <cell r="EF34">
            <v>0</v>
          </cell>
          <cell r="EG34">
            <v>0</v>
          </cell>
          <cell r="EH34">
            <v>0</v>
          </cell>
          <cell r="EI34">
            <v>0</v>
          </cell>
          <cell r="EJ34">
            <v>0</v>
          </cell>
          <cell r="EK34">
            <v>0</v>
          </cell>
          <cell r="EL34">
            <v>0</v>
          </cell>
          <cell r="EM34">
            <v>0</v>
          </cell>
          <cell r="EN34">
            <v>0</v>
          </cell>
          <cell r="EO34">
            <v>0</v>
          </cell>
          <cell r="EP34">
            <v>0</v>
          </cell>
          <cell r="EQ34">
            <v>0</v>
          </cell>
          <cell r="ER34">
            <v>0</v>
          </cell>
          <cell r="ES34">
            <v>0</v>
          </cell>
          <cell r="ET34">
            <v>0</v>
          </cell>
          <cell r="EU34">
            <v>0</v>
          </cell>
          <cell r="EV34">
            <v>0</v>
          </cell>
          <cell r="EW34">
            <v>0</v>
          </cell>
          <cell r="EX34">
            <v>0</v>
          </cell>
          <cell r="EY34">
            <v>0</v>
          </cell>
          <cell r="EZ34">
            <v>0</v>
          </cell>
          <cell r="FA34">
            <v>0</v>
          </cell>
          <cell r="FB34">
            <v>0</v>
          </cell>
          <cell r="FC34">
            <v>0</v>
          </cell>
          <cell r="FD34">
            <v>0</v>
          </cell>
          <cell r="FE34">
            <v>0</v>
          </cell>
          <cell r="FF34">
            <v>0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3.6304707000000009</v>
          </cell>
          <cell r="FO34">
            <v>0</v>
          </cell>
          <cell r="FP34">
            <v>0</v>
          </cell>
          <cell r="FQ34">
            <v>0</v>
          </cell>
          <cell r="FR34">
            <v>0</v>
          </cell>
          <cell r="FS34">
            <v>0</v>
          </cell>
          <cell r="FT34">
            <v>0</v>
          </cell>
          <cell r="FU34">
            <v>0</v>
          </cell>
          <cell r="FV34">
            <v>1</v>
          </cell>
          <cell r="FW34">
            <v>0</v>
          </cell>
          <cell r="FX34">
            <v>1</v>
          </cell>
          <cell r="FZ34">
            <v>4.0393457100000001</v>
          </cell>
          <cell r="GA34">
            <v>0</v>
          </cell>
          <cell r="GB34">
            <v>0</v>
          </cell>
          <cell r="GC34">
            <v>0</v>
          </cell>
          <cell r="GD34">
            <v>0</v>
          </cell>
          <cell r="GE34">
            <v>0</v>
          </cell>
          <cell r="GF34">
            <v>0</v>
          </cell>
          <cell r="GG34">
            <v>0</v>
          </cell>
          <cell r="GH34">
            <v>1</v>
          </cell>
          <cell r="GI34">
            <v>0</v>
          </cell>
          <cell r="GJ34">
            <v>1</v>
          </cell>
          <cell r="GK34">
            <v>0</v>
          </cell>
          <cell r="GL34">
            <v>0</v>
          </cell>
          <cell r="GM34">
            <v>0</v>
          </cell>
          <cell r="GN34">
            <v>0</v>
          </cell>
          <cell r="GO34">
            <v>0</v>
          </cell>
          <cell r="GP34">
            <v>0</v>
          </cell>
          <cell r="GQ34">
            <v>0</v>
          </cell>
          <cell r="GR34">
            <v>0</v>
          </cell>
          <cell r="GS34">
            <v>0</v>
          </cell>
          <cell r="GT34">
            <v>0</v>
          </cell>
          <cell r="GU34">
            <v>0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0</v>
          </cell>
          <cell r="HS34">
            <v>0</v>
          </cell>
          <cell r="HT34">
            <v>0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0</v>
          </cell>
          <cell r="IA34">
            <v>0</v>
          </cell>
          <cell r="IB34">
            <v>0</v>
          </cell>
          <cell r="IC34">
            <v>0</v>
          </cell>
          <cell r="ID34">
            <v>0</v>
          </cell>
          <cell r="IE34">
            <v>0</v>
          </cell>
          <cell r="IF34">
            <v>0</v>
          </cell>
          <cell r="IG34">
            <v>0</v>
          </cell>
          <cell r="IH34">
            <v>0</v>
          </cell>
          <cell r="II34">
            <v>0</v>
          </cell>
          <cell r="IJ34">
            <v>0</v>
          </cell>
          <cell r="IK34">
            <v>0</v>
          </cell>
          <cell r="IL34">
            <v>0</v>
          </cell>
          <cell r="IM34">
            <v>0</v>
          </cell>
          <cell r="IN34">
            <v>0</v>
          </cell>
          <cell r="IO34">
            <v>0</v>
          </cell>
          <cell r="IP34">
            <v>0</v>
          </cell>
          <cell r="IQ34">
            <v>0</v>
          </cell>
          <cell r="IR34">
            <v>0</v>
          </cell>
          <cell r="IS34">
            <v>0</v>
          </cell>
          <cell r="IT34">
            <v>0</v>
          </cell>
          <cell r="IU34">
            <v>0</v>
          </cell>
          <cell r="IV34">
            <v>0</v>
          </cell>
          <cell r="IW34">
            <v>0</v>
          </cell>
          <cell r="IX34">
            <v>0</v>
          </cell>
          <cell r="IY34">
            <v>0</v>
          </cell>
          <cell r="IZ34">
            <v>0</v>
          </cell>
          <cell r="JA34">
            <v>0</v>
          </cell>
          <cell r="JB34">
            <v>0</v>
          </cell>
          <cell r="JC34">
            <v>0</v>
          </cell>
          <cell r="JD34">
            <v>0</v>
          </cell>
          <cell r="JE34">
            <v>0</v>
          </cell>
          <cell r="JF34">
            <v>0</v>
          </cell>
          <cell r="JG34">
            <v>0</v>
          </cell>
          <cell r="JH34">
            <v>0</v>
          </cell>
          <cell r="JI34">
            <v>0</v>
          </cell>
          <cell r="JJ34">
            <v>0</v>
          </cell>
          <cell r="JK34">
            <v>0</v>
          </cell>
          <cell r="JL34">
            <v>0</v>
          </cell>
          <cell r="JM34">
            <v>0</v>
          </cell>
          <cell r="JN34">
            <v>0</v>
          </cell>
          <cell r="JO34">
            <v>0</v>
          </cell>
          <cell r="JP34">
            <v>0</v>
          </cell>
          <cell r="JQ34">
            <v>0</v>
          </cell>
          <cell r="JR34">
            <v>0</v>
          </cell>
          <cell r="JS34">
            <v>0</v>
          </cell>
          <cell r="JT34">
            <v>0</v>
          </cell>
          <cell r="JU34">
            <v>0</v>
          </cell>
          <cell r="JV34">
            <v>0</v>
          </cell>
          <cell r="JW34">
            <v>0</v>
          </cell>
          <cell r="JX34">
            <v>0</v>
          </cell>
          <cell r="JY34">
            <v>0</v>
          </cell>
          <cell r="JZ34">
            <v>0</v>
          </cell>
          <cell r="KA34">
            <v>0</v>
          </cell>
          <cell r="KB34">
            <v>0</v>
          </cell>
          <cell r="KC34">
            <v>0</v>
          </cell>
          <cell r="KD34">
            <v>0</v>
          </cell>
          <cell r="KE34">
            <v>0</v>
          </cell>
          <cell r="KF34">
            <v>0</v>
          </cell>
          <cell r="KG34">
            <v>0</v>
          </cell>
          <cell r="KH34">
            <v>0</v>
          </cell>
          <cell r="KI34">
            <v>0</v>
          </cell>
          <cell r="KJ34">
            <v>0</v>
          </cell>
          <cell r="KK34">
            <v>0</v>
          </cell>
          <cell r="KL34">
            <v>0</v>
          </cell>
          <cell r="KM34">
            <v>0</v>
          </cell>
          <cell r="KN34">
            <v>0</v>
          </cell>
          <cell r="KO34">
            <v>0</v>
          </cell>
          <cell r="KP34">
            <v>0</v>
          </cell>
          <cell r="KQ34">
            <v>0</v>
          </cell>
          <cell r="KR34">
            <v>0</v>
          </cell>
          <cell r="KS34">
            <v>0</v>
          </cell>
          <cell r="KT34">
            <v>0</v>
          </cell>
          <cell r="KU34">
            <v>0</v>
          </cell>
          <cell r="KV34">
            <v>0</v>
          </cell>
          <cell r="KW34">
            <v>0</v>
          </cell>
          <cell r="KX34">
            <v>0</v>
          </cell>
          <cell r="KY34">
            <v>0</v>
          </cell>
          <cell r="KZ34">
            <v>0</v>
          </cell>
          <cell r="LA34">
            <v>0</v>
          </cell>
          <cell r="LB34">
            <v>0</v>
          </cell>
          <cell r="LC34">
            <v>0</v>
          </cell>
          <cell r="LD34">
            <v>0</v>
          </cell>
          <cell r="LE34">
            <v>0</v>
          </cell>
          <cell r="LF34">
            <v>0</v>
          </cell>
          <cell r="LG34">
            <v>0</v>
          </cell>
          <cell r="LH34">
            <v>0</v>
          </cell>
          <cell r="LI34">
            <v>0</v>
          </cell>
          <cell r="LJ34">
            <v>0</v>
          </cell>
          <cell r="LK34">
            <v>0</v>
          </cell>
          <cell r="LL34">
            <v>0</v>
          </cell>
          <cell r="LQ34">
            <v>0</v>
          </cell>
          <cell r="LR34">
            <v>0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0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>
            <v>2018</v>
          </cell>
          <cell r="OM34">
            <v>2018</v>
          </cell>
          <cell r="ON34">
            <v>2019</v>
          </cell>
          <cell r="OO34">
            <v>2019</v>
          </cell>
          <cell r="OP34" t="str">
            <v>з</v>
          </cell>
          <cell r="OR34">
            <v>0</v>
          </cell>
          <cell r="OT34">
            <v>4.2839554260000012</v>
          </cell>
        </row>
        <row r="35">
          <cell r="A35" t="str">
            <v>I_Che159</v>
          </cell>
          <cell r="B35" t="str">
            <v>1.1.3.1</v>
          </cell>
          <cell r="C35" t="str">
            <v>Техническое перевооружение ПС 110кВ Наурская (установка релейной защиты и автоматики, противоаварийной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5" t="str">
            <v>I_Che159</v>
          </cell>
          <cell r="E35">
            <v>6.3647901905600008</v>
          </cell>
          <cell r="H35">
            <v>7.0265916000000006</v>
          </cell>
          <cell r="J35">
            <v>6.3647901905600008</v>
          </cell>
          <cell r="K35">
            <v>-2.4427559439999413E-2</v>
          </cell>
          <cell r="L35">
            <v>6.3892177500000003</v>
          </cell>
          <cell r="M35">
            <v>0</v>
          </cell>
          <cell r="N35">
            <v>0</v>
          </cell>
          <cell r="O35">
            <v>2.4427569999999999E-2</v>
          </cell>
          <cell r="P35">
            <v>0</v>
          </cell>
          <cell r="Q35">
            <v>6.36479018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 t="str">
            <v/>
          </cell>
          <cell r="BC35" t="str">
            <v/>
          </cell>
          <cell r="BD35" t="str">
            <v/>
          </cell>
          <cell r="BE35" t="str">
            <v/>
          </cell>
          <cell r="BF35">
            <v>0</v>
          </cell>
          <cell r="BG35">
            <v>0.63737385000000013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0.63737385000000013</v>
          </cell>
          <cell r="BM35">
            <v>0.32523374000000005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0.32523374000000005</v>
          </cell>
          <cell r="BS35">
            <v>0.31214011000000003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0.31214011000000003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>
            <v>1</v>
          </cell>
          <cell r="CR35">
            <v>2</v>
          </cell>
          <cell r="CS35" t="str">
            <v/>
          </cell>
          <cell r="CT35" t="str">
            <v/>
          </cell>
          <cell r="CU35" t="str">
            <v>1 2</v>
          </cell>
          <cell r="CX35">
            <v>5.393889992000001</v>
          </cell>
          <cell r="CY35">
            <v>0.17035288135593321</v>
          </cell>
          <cell r="CZ35">
            <v>0.32378050000000003</v>
          </cell>
          <cell r="DA35">
            <v>4.7439431000000001</v>
          </cell>
          <cell r="DB35">
            <v>0.15581351064406787</v>
          </cell>
          <cell r="DE35">
            <v>5.9584648800000002</v>
          </cell>
          <cell r="DG35">
            <v>5.393889992000001</v>
          </cell>
          <cell r="DH35">
            <v>-0.56457488799999922</v>
          </cell>
          <cell r="DI35">
            <v>5.9584648800000002</v>
          </cell>
          <cell r="DJ35">
            <v>0.45200950000000001</v>
          </cell>
          <cell r="DK35">
            <v>0.485487</v>
          </cell>
          <cell r="DL35">
            <v>4.7209190000000003</v>
          </cell>
          <cell r="DM35">
            <v>0.30004938000000003</v>
          </cell>
          <cell r="DN35">
            <v>0</v>
          </cell>
          <cell r="DS35">
            <v>0</v>
          </cell>
          <cell r="DT35">
            <v>0</v>
          </cell>
          <cell r="DU35">
            <v>0</v>
          </cell>
          <cell r="DV35">
            <v>0</v>
          </cell>
          <cell r="DW35">
            <v>0</v>
          </cell>
          <cell r="DX35" t="str">
            <v/>
          </cell>
          <cell r="DY35" t="str">
            <v/>
          </cell>
          <cell r="DZ35" t="str">
            <v/>
          </cell>
          <cell r="EA35" t="str">
            <v/>
          </cell>
          <cell r="EB35">
            <v>0</v>
          </cell>
          <cell r="EC35">
            <v>0</v>
          </cell>
          <cell r="ED35">
            <v>0</v>
          </cell>
          <cell r="EE35">
            <v>0</v>
          </cell>
          <cell r="EF35">
            <v>0</v>
          </cell>
          <cell r="EG35">
            <v>0</v>
          </cell>
          <cell r="EH35">
            <v>0</v>
          </cell>
          <cell r="EI35">
            <v>0</v>
          </cell>
          <cell r="EJ35">
            <v>0</v>
          </cell>
          <cell r="EK35">
            <v>0</v>
          </cell>
          <cell r="EL35">
            <v>0</v>
          </cell>
          <cell r="EM35">
            <v>0</v>
          </cell>
          <cell r="EN35">
            <v>0</v>
          </cell>
          <cell r="EO35">
            <v>0</v>
          </cell>
          <cell r="EP35">
            <v>0</v>
          </cell>
          <cell r="EQ35">
            <v>0</v>
          </cell>
          <cell r="ER35">
            <v>0</v>
          </cell>
          <cell r="ES35">
            <v>0</v>
          </cell>
          <cell r="ET35">
            <v>0</v>
          </cell>
          <cell r="EU35">
            <v>0</v>
          </cell>
          <cell r="EV35">
            <v>0</v>
          </cell>
          <cell r="EW35">
            <v>0</v>
          </cell>
          <cell r="EX35">
            <v>0</v>
          </cell>
          <cell r="EY35">
            <v>0</v>
          </cell>
          <cell r="EZ35">
            <v>0</v>
          </cell>
          <cell r="FA35">
            <v>0</v>
          </cell>
          <cell r="FB35">
            <v>0</v>
          </cell>
          <cell r="FC35">
            <v>0</v>
          </cell>
          <cell r="FD35">
            <v>0</v>
          </cell>
          <cell r="FE35">
            <v>0</v>
          </cell>
          <cell r="FF35">
            <v>0</v>
          </cell>
          <cell r="FG35" t="str">
            <v/>
          </cell>
          <cell r="FH35" t="str">
            <v/>
          </cell>
          <cell r="FI35" t="str">
            <v/>
          </cell>
          <cell r="FJ35" t="str">
            <v/>
          </cell>
          <cell r="FK35">
            <v>0</v>
          </cell>
          <cell r="FN35">
            <v>5.393889992000001</v>
          </cell>
          <cell r="FO35">
            <v>0</v>
          </cell>
          <cell r="FP35">
            <v>0</v>
          </cell>
          <cell r="FQ35">
            <v>0</v>
          </cell>
          <cell r="FR35">
            <v>0</v>
          </cell>
          <cell r="FS35">
            <v>0</v>
          </cell>
          <cell r="FT35">
            <v>0</v>
          </cell>
          <cell r="FU35">
            <v>0</v>
          </cell>
          <cell r="FV35">
            <v>1</v>
          </cell>
          <cell r="FW35">
            <v>0</v>
          </cell>
          <cell r="FX35">
            <v>1</v>
          </cell>
          <cell r="FZ35">
            <v>5.9584648800000002</v>
          </cell>
          <cell r="GA35">
            <v>0</v>
          </cell>
          <cell r="GB35">
            <v>0</v>
          </cell>
          <cell r="GC35">
            <v>0</v>
          </cell>
          <cell r="GD35">
            <v>0</v>
          </cell>
          <cell r="GE35">
            <v>0</v>
          </cell>
          <cell r="GF35">
            <v>0</v>
          </cell>
          <cell r="GG35">
            <v>0</v>
          </cell>
          <cell r="GH35">
            <v>1</v>
          </cell>
          <cell r="GI35">
            <v>0</v>
          </cell>
          <cell r="GJ35">
            <v>1</v>
          </cell>
          <cell r="GK35">
            <v>0</v>
          </cell>
          <cell r="GL35">
            <v>0</v>
          </cell>
          <cell r="GM35">
            <v>0</v>
          </cell>
          <cell r="GN35">
            <v>0</v>
          </cell>
          <cell r="GO35">
            <v>0</v>
          </cell>
          <cell r="GP35">
            <v>0</v>
          </cell>
          <cell r="GQ35">
            <v>0</v>
          </cell>
          <cell r="GR35">
            <v>0</v>
          </cell>
          <cell r="GS35">
            <v>0</v>
          </cell>
          <cell r="GT35">
            <v>0</v>
          </cell>
          <cell r="GU35">
            <v>0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>
            <v>0</v>
          </cell>
          <cell r="HH35">
            <v>0</v>
          </cell>
          <cell r="HI35">
            <v>0</v>
          </cell>
          <cell r="HJ35">
            <v>0</v>
          </cell>
          <cell r="HK35">
            <v>0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>
            <v>0</v>
          </cell>
          <cell r="HR35">
            <v>0</v>
          </cell>
          <cell r="HS35">
            <v>0</v>
          </cell>
          <cell r="HT35">
            <v>0</v>
          </cell>
          <cell r="HU35">
            <v>0</v>
          </cell>
          <cell r="HV35">
            <v>0</v>
          </cell>
          <cell r="HW35">
            <v>0</v>
          </cell>
          <cell r="HX35">
            <v>0</v>
          </cell>
          <cell r="HY35">
            <v>0</v>
          </cell>
          <cell r="HZ35">
            <v>0</v>
          </cell>
          <cell r="IA35">
            <v>0</v>
          </cell>
          <cell r="IB35">
            <v>0</v>
          </cell>
          <cell r="IC35">
            <v>0</v>
          </cell>
          <cell r="ID35">
            <v>0</v>
          </cell>
          <cell r="IE35">
            <v>0</v>
          </cell>
          <cell r="IF35">
            <v>0</v>
          </cell>
          <cell r="IG35">
            <v>0</v>
          </cell>
          <cell r="IH35">
            <v>0</v>
          </cell>
          <cell r="II35">
            <v>0</v>
          </cell>
          <cell r="IJ35">
            <v>0</v>
          </cell>
          <cell r="IK35">
            <v>0</v>
          </cell>
          <cell r="IL35">
            <v>0</v>
          </cell>
          <cell r="IM35">
            <v>0</v>
          </cell>
          <cell r="IN35">
            <v>0</v>
          </cell>
          <cell r="IO35">
            <v>0</v>
          </cell>
          <cell r="IP35">
            <v>0</v>
          </cell>
          <cell r="IQ35">
            <v>0</v>
          </cell>
          <cell r="IR35">
            <v>0</v>
          </cell>
          <cell r="IS35">
            <v>0</v>
          </cell>
          <cell r="IT35">
            <v>0</v>
          </cell>
          <cell r="IU35">
            <v>0</v>
          </cell>
          <cell r="IV35">
            <v>0</v>
          </cell>
          <cell r="IW35">
            <v>0</v>
          </cell>
          <cell r="IX35">
            <v>0</v>
          </cell>
          <cell r="IY35">
            <v>0</v>
          </cell>
          <cell r="IZ35">
            <v>0</v>
          </cell>
          <cell r="JA35">
            <v>0</v>
          </cell>
          <cell r="JB35">
            <v>0</v>
          </cell>
          <cell r="JC35">
            <v>0</v>
          </cell>
          <cell r="JD35">
            <v>0</v>
          </cell>
          <cell r="JE35">
            <v>0</v>
          </cell>
          <cell r="JF35">
            <v>0</v>
          </cell>
          <cell r="JG35">
            <v>0</v>
          </cell>
          <cell r="JH35">
            <v>0</v>
          </cell>
          <cell r="JI35">
            <v>0</v>
          </cell>
          <cell r="JJ35">
            <v>0</v>
          </cell>
          <cell r="JK35">
            <v>0</v>
          </cell>
          <cell r="JL35">
            <v>0</v>
          </cell>
          <cell r="JM35">
            <v>0</v>
          </cell>
          <cell r="JN35">
            <v>0</v>
          </cell>
          <cell r="JO35">
            <v>0</v>
          </cell>
          <cell r="JP35">
            <v>0</v>
          </cell>
          <cell r="JQ35">
            <v>0</v>
          </cell>
          <cell r="JR35">
            <v>0</v>
          </cell>
          <cell r="JS35">
            <v>0</v>
          </cell>
          <cell r="JT35">
            <v>0</v>
          </cell>
          <cell r="JU35">
            <v>0</v>
          </cell>
          <cell r="JV35">
            <v>0</v>
          </cell>
          <cell r="JW35">
            <v>0</v>
          </cell>
          <cell r="JX35">
            <v>0</v>
          </cell>
          <cell r="JY35">
            <v>0</v>
          </cell>
          <cell r="JZ35">
            <v>0</v>
          </cell>
          <cell r="KA35">
            <v>0</v>
          </cell>
          <cell r="KB35">
            <v>0</v>
          </cell>
          <cell r="KC35">
            <v>0</v>
          </cell>
          <cell r="KD35">
            <v>0</v>
          </cell>
          <cell r="KE35">
            <v>0</v>
          </cell>
          <cell r="KF35">
            <v>0</v>
          </cell>
          <cell r="KG35">
            <v>0</v>
          </cell>
          <cell r="KH35">
            <v>0</v>
          </cell>
          <cell r="KI35">
            <v>0</v>
          </cell>
          <cell r="KJ35">
            <v>0</v>
          </cell>
          <cell r="KK35">
            <v>0</v>
          </cell>
          <cell r="KL35">
            <v>0</v>
          </cell>
          <cell r="KM35">
            <v>0</v>
          </cell>
          <cell r="KN35">
            <v>0</v>
          </cell>
          <cell r="KO35">
            <v>0</v>
          </cell>
          <cell r="KP35">
            <v>0</v>
          </cell>
          <cell r="KQ35">
            <v>0</v>
          </cell>
          <cell r="KR35">
            <v>0</v>
          </cell>
          <cell r="KS35">
            <v>0</v>
          </cell>
          <cell r="KT35">
            <v>0</v>
          </cell>
          <cell r="KU35">
            <v>0</v>
          </cell>
          <cell r="KV35">
            <v>0</v>
          </cell>
          <cell r="KW35">
            <v>0</v>
          </cell>
          <cell r="KX35">
            <v>0</v>
          </cell>
          <cell r="KY35">
            <v>0</v>
          </cell>
          <cell r="KZ35">
            <v>0</v>
          </cell>
          <cell r="LA35">
            <v>0</v>
          </cell>
          <cell r="LB35">
            <v>0</v>
          </cell>
          <cell r="LC35">
            <v>0</v>
          </cell>
          <cell r="LD35">
            <v>0</v>
          </cell>
          <cell r="LE35">
            <v>0</v>
          </cell>
          <cell r="LF35">
            <v>0</v>
          </cell>
          <cell r="LG35">
            <v>0</v>
          </cell>
          <cell r="LH35">
            <v>0</v>
          </cell>
          <cell r="LI35">
            <v>0</v>
          </cell>
          <cell r="LJ35">
            <v>0</v>
          </cell>
          <cell r="LK35">
            <v>0</v>
          </cell>
          <cell r="LL35">
            <v>0</v>
          </cell>
          <cell r="LQ35">
            <v>0</v>
          </cell>
          <cell r="LR35">
            <v>0</v>
          </cell>
          <cell r="LS35">
            <v>0</v>
          </cell>
          <cell r="LT35">
            <v>0</v>
          </cell>
          <cell r="LU35">
            <v>0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>
            <v>0</v>
          </cell>
          <cell r="MD35">
            <v>0</v>
          </cell>
          <cell r="ME35">
            <v>0</v>
          </cell>
          <cell r="MF35">
            <v>0</v>
          </cell>
          <cell r="MG35">
            <v>0</v>
          </cell>
          <cell r="MH35">
            <v>0</v>
          </cell>
          <cell r="MI35">
            <v>0</v>
          </cell>
          <cell r="MJ35">
            <v>0</v>
          </cell>
          <cell r="MK35">
            <v>0</v>
          </cell>
          <cell r="ML35">
            <v>0</v>
          </cell>
          <cell r="MM35">
            <v>0</v>
          </cell>
          <cell r="MN35">
            <v>0</v>
          </cell>
          <cell r="MO35">
            <v>0</v>
          </cell>
          <cell r="MP35">
            <v>0</v>
          </cell>
          <cell r="MQ35">
            <v>0</v>
          </cell>
          <cell r="MR35">
            <v>0</v>
          </cell>
          <cell r="MS35">
            <v>0</v>
          </cell>
          <cell r="MT35">
            <v>0</v>
          </cell>
          <cell r="MU35">
            <v>0</v>
          </cell>
          <cell r="MV35">
            <v>0</v>
          </cell>
          <cell r="MW35">
            <v>0</v>
          </cell>
          <cell r="MX35">
            <v>0</v>
          </cell>
          <cell r="MY35">
            <v>0</v>
          </cell>
          <cell r="MZ35">
            <v>0</v>
          </cell>
          <cell r="NA35">
            <v>0</v>
          </cell>
          <cell r="NB35">
            <v>0</v>
          </cell>
          <cell r="NC35">
            <v>0</v>
          </cell>
          <cell r="ND35">
            <v>0</v>
          </cell>
          <cell r="NE35">
            <v>0</v>
          </cell>
          <cell r="NF35">
            <v>0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>
            <v>2018</v>
          </cell>
          <cell r="OM35">
            <v>2018</v>
          </cell>
          <cell r="ON35">
            <v>2019</v>
          </cell>
          <cell r="OO35">
            <v>2019</v>
          </cell>
          <cell r="OP35" t="str">
            <v>з</v>
          </cell>
          <cell r="OR35">
            <v>0</v>
          </cell>
          <cell r="OT35">
            <v>6.3647901905600008</v>
          </cell>
        </row>
        <row r="36">
          <cell r="A36" t="str">
            <v>I_Che161</v>
          </cell>
          <cell r="B36" t="str">
            <v>1.1.3.1</v>
          </cell>
          <cell r="C36" t="str">
            <v>Техническое перевооружение ПС 110кВ Южная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6" t="str">
            <v>I_Che161</v>
          </cell>
          <cell r="E36">
            <v>4.2424466839999999</v>
          </cell>
          <cell r="H36">
            <v>0.97962117999999987</v>
          </cell>
          <cell r="J36">
            <v>4.2424466839999999</v>
          </cell>
          <cell r="K36">
            <v>3.4587497439999999</v>
          </cell>
          <cell r="L36">
            <v>0.7836969399999999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0.7836969399999999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 t="str">
            <v/>
          </cell>
          <cell r="BC36" t="str">
            <v/>
          </cell>
          <cell r="BD36" t="str">
            <v/>
          </cell>
          <cell r="BE36" t="str">
            <v/>
          </cell>
          <cell r="BF36">
            <v>0</v>
          </cell>
          <cell r="BG36">
            <v>0.19592424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0.19592424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0.19592424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0.19592424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0</v>
          </cell>
          <cell r="CL36">
            <v>0</v>
          </cell>
          <cell r="CM36">
            <v>0</v>
          </cell>
          <cell r="CN36">
            <v>0</v>
          </cell>
          <cell r="CO36">
            <v>0</v>
          </cell>
          <cell r="CP36">
            <v>0</v>
          </cell>
          <cell r="CQ36" t="str">
            <v/>
          </cell>
          <cell r="CR36">
            <v>2</v>
          </cell>
          <cell r="CS36" t="str">
            <v/>
          </cell>
          <cell r="CT36" t="str">
            <v/>
          </cell>
          <cell r="CU36" t="str">
            <v>2</v>
          </cell>
          <cell r="CX36">
            <v>3.5952938000000003</v>
          </cell>
          <cell r="CY36">
            <v>7.0353799999999952E-2</v>
          </cell>
          <cell r="CZ36">
            <v>7.7170000000000002E-2</v>
          </cell>
          <cell r="DA36">
            <v>3.3668200000000001</v>
          </cell>
          <cell r="DB36">
            <v>8.0950000000000036E-2</v>
          </cell>
          <cell r="DE36">
            <v>11.074995919999999</v>
          </cell>
          <cell r="DG36">
            <v>3.5952938000000003</v>
          </cell>
          <cell r="DH36">
            <v>2.7651063600000003</v>
          </cell>
          <cell r="DI36">
            <v>0.83018744</v>
          </cell>
          <cell r="DJ36">
            <v>0.83018744</v>
          </cell>
          <cell r="DK36">
            <v>0</v>
          </cell>
          <cell r="DL36">
            <v>0</v>
          </cell>
          <cell r="DM36">
            <v>0</v>
          </cell>
          <cell r="DN36">
            <v>0</v>
          </cell>
          <cell r="DS36">
            <v>0</v>
          </cell>
          <cell r="DT36">
            <v>0</v>
          </cell>
          <cell r="DU36">
            <v>0</v>
          </cell>
          <cell r="DV36">
            <v>0</v>
          </cell>
          <cell r="DW36">
            <v>0</v>
          </cell>
          <cell r="DX36" t="str">
            <v/>
          </cell>
          <cell r="DY36">
            <v>2</v>
          </cell>
          <cell r="DZ36" t="str">
            <v/>
          </cell>
          <cell r="EA36" t="str">
            <v/>
          </cell>
          <cell r="EB36" t="str">
            <v>2</v>
          </cell>
          <cell r="EC36">
            <v>10.24480848</v>
          </cell>
          <cell r="ED36">
            <v>0</v>
          </cell>
          <cell r="EE36">
            <v>0.106422</v>
          </cell>
          <cell r="EF36">
            <v>9.1964609999999993</v>
          </cell>
          <cell r="EG36">
            <v>0.94192547999999998</v>
          </cell>
          <cell r="EH36">
            <v>0</v>
          </cell>
          <cell r="EI36">
            <v>0</v>
          </cell>
          <cell r="EJ36">
            <v>0</v>
          </cell>
          <cell r="EK36">
            <v>0</v>
          </cell>
          <cell r="EL36">
            <v>0</v>
          </cell>
          <cell r="EM36">
            <v>10.24480848</v>
          </cell>
          <cell r="EN36">
            <v>0</v>
          </cell>
          <cell r="EO36">
            <v>0.106422</v>
          </cell>
          <cell r="EP36">
            <v>9.1964609999999993</v>
          </cell>
          <cell r="EQ36">
            <v>0.94192547999999998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0</v>
          </cell>
          <cell r="FC36">
            <v>0</v>
          </cell>
          <cell r="FD36">
            <v>0</v>
          </cell>
          <cell r="FE36">
            <v>0</v>
          </cell>
          <cell r="FF36">
            <v>0</v>
          </cell>
          <cell r="FG36" t="str">
            <v/>
          </cell>
          <cell r="FH36" t="str">
            <v/>
          </cell>
          <cell r="FI36" t="str">
            <v/>
          </cell>
          <cell r="FJ36" t="str">
            <v/>
          </cell>
          <cell r="FK36">
            <v>0</v>
          </cell>
          <cell r="FN36">
            <v>3.5952938000000003</v>
          </cell>
          <cell r="FO36">
            <v>0</v>
          </cell>
          <cell r="FP36">
            <v>0</v>
          </cell>
          <cell r="FQ36">
            <v>0</v>
          </cell>
          <cell r="FR36">
            <v>0</v>
          </cell>
          <cell r="FS36">
            <v>0</v>
          </cell>
          <cell r="FT36">
            <v>0</v>
          </cell>
          <cell r="FU36">
            <v>0</v>
          </cell>
          <cell r="FV36">
            <v>1</v>
          </cell>
          <cell r="FW36">
            <v>0</v>
          </cell>
          <cell r="FX36">
            <v>1</v>
          </cell>
          <cell r="FZ36">
            <v>0</v>
          </cell>
          <cell r="GA36">
            <v>0</v>
          </cell>
          <cell r="GB36">
            <v>0</v>
          </cell>
          <cell r="GC36">
            <v>0</v>
          </cell>
          <cell r="GD36">
            <v>0</v>
          </cell>
          <cell r="GE36">
            <v>0</v>
          </cell>
          <cell r="GF36">
            <v>0</v>
          </cell>
          <cell r="GG36">
            <v>0</v>
          </cell>
          <cell r="GH36">
            <v>0</v>
          </cell>
          <cell r="GI36">
            <v>0</v>
          </cell>
          <cell r="GJ36">
            <v>0</v>
          </cell>
          <cell r="GK36">
            <v>0</v>
          </cell>
          <cell r="GL36">
            <v>0</v>
          </cell>
          <cell r="GM36">
            <v>0</v>
          </cell>
          <cell r="GN36">
            <v>0</v>
          </cell>
          <cell r="GO36">
            <v>0</v>
          </cell>
          <cell r="GP36">
            <v>0</v>
          </cell>
          <cell r="GQ36">
            <v>0</v>
          </cell>
          <cell r="GR36">
            <v>0</v>
          </cell>
          <cell r="GS36">
            <v>0</v>
          </cell>
          <cell r="GT36">
            <v>0</v>
          </cell>
          <cell r="GU36">
            <v>0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0</v>
          </cell>
          <cell r="HS36">
            <v>0</v>
          </cell>
          <cell r="HT36">
            <v>0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0</v>
          </cell>
          <cell r="IA36">
            <v>0</v>
          </cell>
          <cell r="IB36">
            <v>0</v>
          </cell>
          <cell r="IC36">
            <v>0</v>
          </cell>
          <cell r="ID36">
            <v>0</v>
          </cell>
          <cell r="IE36">
            <v>0</v>
          </cell>
          <cell r="IF36">
            <v>0</v>
          </cell>
          <cell r="IG36">
            <v>0</v>
          </cell>
          <cell r="IH36">
            <v>0</v>
          </cell>
          <cell r="II36">
            <v>0</v>
          </cell>
          <cell r="IJ36">
            <v>0</v>
          </cell>
          <cell r="IK36">
            <v>0</v>
          </cell>
          <cell r="IL36">
            <v>0</v>
          </cell>
          <cell r="IM36">
            <v>0</v>
          </cell>
          <cell r="IN36">
            <v>0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0</v>
          </cell>
          <cell r="IW36">
            <v>0</v>
          </cell>
          <cell r="IX36">
            <v>0</v>
          </cell>
          <cell r="IY36">
            <v>0</v>
          </cell>
          <cell r="IZ36">
            <v>0</v>
          </cell>
          <cell r="JA36">
            <v>0</v>
          </cell>
          <cell r="JB36">
            <v>0</v>
          </cell>
          <cell r="JC36">
            <v>0</v>
          </cell>
          <cell r="JD36">
            <v>0</v>
          </cell>
          <cell r="JE36">
            <v>0</v>
          </cell>
          <cell r="JF36">
            <v>0</v>
          </cell>
          <cell r="JG36">
            <v>0</v>
          </cell>
          <cell r="JH36">
            <v>0</v>
          </cell>
          <cell r="JI36">
            <v>0</v>
          </cell>
          <cell r="JJ36">
            <v>0</v>
          </cell>
          <cell r="JK36">
            <v>0</v>
          </cell>
          <cell r="JL36">
            <v>0</v>
          </cell>
          <cell r="JM36">
            <v>0</v>
          </cell>
          <cell r="JN36">
            <v>0</v>
          </cell>
          <cell r="JO36">
            <v>0</v>
          </cell>
          <cell r="JP36">
            <v>0</v>
          </cell>
          <cell r="JQ36">
            <v>0</v>
          </cell>
          <cell r="JR36">
            <v>0</v>
          </cell>
          <cell r="JS36">
            <v>0</v>
          </cell>
          <cell r="JT36">
            <v>0</v>
          </cell>
          <cell r="JU36">
            <v>0</v>
          </cell>
          <cell r="JV36">
            <v>0</v>
          </cell>
          <cell r="JW36">
            <v>0</v>
          </cell>
          <cell r="JX36">
            <v>0</v>
          </cell>
          <cell r="JY36">
            <v>0</v>
          </cell>
          <cell r="JZ36">
            <v>0</v>
          </cell>
          <cell r="KA36">
            <v>0</v>
          </cell>
          <cell r="KB36">
            <v>0</v>
          </cell>
          <cell r="KC36">
            <v>0</v>
          </cell>
          <cell r="KD36">
            <v>0</v>
          </cell>
          <cell r="KE36">
            <v>0</v>
          </cell>
          <cell r="KF36">
            <v>0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0</v>
          </cell>
          <cell r="KO36">
            <v>0</v>
          </cell>
          <cell r="KP36">
            <v>0</v>
          </cell>
          <cell r="KQ36">
            <v>0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0</v>
          </cell>
          <cell r="KZ36">
            <v>0</v>
          </cell>
          <cell r="LA36">
            <v>0</v>
          </cell>
          <cell r="LB36">
            <v>0</v>
          </cell>
          <cell r="LC36">
            <v>0</v>
          </cell>
          <cell r="LD36">
            <v>0</v>
          </cell>
          <cell r="LE36">
            <v>0</v>
          </cell>
          <cell r="LF36">
            <v>0</v>
          </cell>
          <cell r="LG36">
            <v>0</v>
          </cell>
          <cell r="LH36">
            <v>0</v>
          </cell>
          <cell r="LI36">
            <v>0</v>
          </cell>
          <cell r="LJ36">
            <v>0</v>
          </cell>
          <cell r="LK36">
            <v>0</v>
          </cell>
          <cell r="LL36">
            <v>0</v>
          </cell>
          <cell r="LQ36">
            <v>0</v>
          </cell>
          <cell r="LR36">
            <v>0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0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>
            <v>2018</v>
          </cell>
          <cell r="OM36">
            <v>2019</v>
          </cell>
          <cell r="ON36">
            <v>2019</v>
          </cell>
          <cell r="OO36">
            <v>2019</v>
          </cell>
          <cell r="OP36" t="str">
            <v>с</v>
          </cell>
          <cell r="OR36">
            <v>0</v>
          </cell>
          <cell r="OT36">
            <v>4.2424466839999999</v>
          </cell>
        </row>
        <row r="37">
          <cell r="A37" t="str">
            <v>I_Che163</v>
          </cell>
          <cell r="B37" t="str">
            <v>1.1.3.1</v>
          </cell>
          <cell r="C37" t="str">
            <v>Техническое перевооружение ПС 110кВ АКХП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7" t="str">
            <v>I_Che163</v>
          </cell>
          <cell r="E37">
            <v>4.2424543184767876</v>
          </cell>
          <cell r="H37">
            <v>9.6742689999999992E-2</v>
          </cell>
          <cell r="J37">
            <v>4.2424543184767876</v>
          </cell>
          <cell r="K37">
            <v>4.1650601684767876</v>
          </cell>
          <cell r="L37">
            <v>7.7394149999999995E-2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7.7394149999999995E-2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 t="str">
            <v/>
          </cell>
          <cell r="BC37" t="str">
            <v/>
          </cell>
          <cell r="BD37" t="str">
            <v/>
          </cell>
          <cell r="BE37" t="str">
            <v/>
          </cell>
          <cell r="BF37">
            <v>0</v>
          </cell>
          <cell r="BG37">
            <v>1.9348540000000001E-2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1.9348540000000001E-2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1.9348540000000001E-2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1.9348540000000001E-2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  <cell r="CN37">
            <v>0</v>
          </cell>
          <cell r="CO37">
            <v>0</v>
          </cell>
          <cell r="CP37">
            <v>0</v>
          </cell>
          <cell r="CQ37" t="str">
            <v/>
          </cell>
          <cell r="CR37">
            <v>2</v>
          </cell>
          <cell r="CS37" t="str">
            <v/>
          </cell>
          <cell r="CT37" t="str">
            <v/>
          </cell>
          <cell r="CU37" t="str">
            <v>2</v>
          </cell>
          <cell r="CX37">
            <v>3.5953002698955827</v>
          </cell>
          <cell r="CY37">
            <v>7.0360269895582347E-2</v>
          </cell>
          <cell r="CZ37">
            <v>7.7170000000000002E-2</v>
          </cell>
          <cell r="DA37">
            <v>3.3668200000000001</v>
          </cell>
          <cell r="DB37">
            <v>8.0950000000000036E-2</v>
          </cell>
          <cell r="DE37">
            <v>0.65535911000000002</v>
          </cell>
          <cell r="DG37">
            <v>3.5953002698955827</v>
          </cell>
          <cell r="DH37">
            <v>3.5133149398955825</v>
          </cell>
          <cell r="DI37">
            <v>8.1985329999999995E-2</v>
          </cell>
          <cell r="DJ37">
            <v>8.1985329999999995E-2</v>
          </cell>
          <cell r="DK37">
            <v>0</v>
          </cell>
          <cell r="DL37">
            <v>0</v>
          </cell>
          <cell r="DM37">
            <v>0</v>
          </cell>
          <cell r="DN37">
            <v>0</v>
          </cell>
          <cell r="DS37">
            <v>0</v>
          </cell>
          <cell r="DT37">
            <v>0</v>
          </cell>
          <cell r="DU37">
            <v>0</v>
          </cell>
          <cell r="DV37">
            <v>0</v>
          </cell>
          <cell r="DW37">
            <v>0</v>
          </cell>
          <cell r="DX37" t="str">
            <v/>
          </cell>
          <cell r="DY37">
            <v>2</v>
          </cell>
          <cell r="DZ37" t="str">
            <v/>
          </cell>
          <cell r="EA37" t="str">
            <v/>
          </cell>
          <cell r="EB37" t="str">
            <v>2</v>
          </cell>
          <cell r="EC37">
            <v>0.57337378000000006</v>
          </cell>
          <cell r="ED37">
            <v>0</v>
          </cell>
          <cell r="EE37">
            <v>2.2460999999999998E-2</v>
          </cell>
          <cell r="EF37">
            <v>0.49929800000000002</v>
          </cell>
          <cell r="EG37">
            <v>5.1614779999999999E-2</v>
          </cell>
          <cell r="EH37">
            <v>0</v>
          </cell>
          <cell r="EI37">
            <v>0</v>
          </cell>
          <cell r="EJ37">
            <v>0</v>
          </cell>
          <cell r="EK37">
            <v>0</v>
          </cell>
          <cell r="EL37">
            <v>0</v>
          </cell>
          <cell r="EM37">
            <v>0.57337378000000006</v>
          </cell>
          <cell r="EN37">
            <v>0</v>
          </cell>
          <cell r="EO37">
            <v>2.2460999999999998E-2</v>
          </cell>
          <cell r="EP37">
            <v>0.49929800000000002</v>
          </cell>
          <cell r="EQ37">
            <v>5.1614779999999999E-2</v>
          </cell>
          <cell r="ER37">
            <v>0</v>
          </cell>
          <cell r="ES37">
            <v>0</v>
          </cell>
          <cell r="ET37">
            <v>0</v>
          </cell>
          <cell r="EU37">
            <v>0</v>
          </cell>
          <cell r="EV37">
            <v>0</v>
          </cell>
          <cell r="EW37">
            <v>0</v>
          </cell>
          <cell r="EX37">
            <v>0</v>
          </cell>
          <cell r="EY37">
            <v>0</v>
          </cell>
          <cell r="EZ37">
            <v>0</v>
          </cell>
          <cell r="FA37">
            <v>0</v>
          </cell>
          <cell r="FB37">
            <v>0</v>
          </cell>
          <cell r="FC37">
            <v>0</v>
          </cell>
          <cell r="FD37">
            <v>0</v>
          </cell>
          <cell r="FE37">
            <v>0</v>
          </cell>
          <cell r="FF37">
            <v>0</v>
          </cell>
          <cell r="FG37" t="str">
            <v/>
          </cell>
          <cell r="FH37" t="str">
            <v/>
          </cell>
          <cell r="FI37" t="str">
            <v/>
          </cell>
          <cell r="FJ37" t="str">
            <v/>
          </cell>
          <cell r="FK37">
            <v>0</v>
          </cell>
          <cell r="FN37">
            <v>3.5953002698955827</v>
          </cell>
          <cell r="FO37">
            <v>0</v>
          </cell>
          <cell r="FP37">
            <v>0</v>
          </cell>
          <cell r="FQ37">
            <v>0</v>
          </cell>
          <cell r="FR37">
            <v>0</v>
          </cell>
          <cell r="FS37">
            <v>0</v>
          </cell>
          <cell r="FT37">
            <v>0</v>
          </cell>
          <cell r="FU37">
            <v>0</v>
          </cell>
          <cell r="FV37">
            <v>1</v>
          </cell>
          <cell r="FW37">
            <v>0</v>
          </cell>
          <cell r="FX37">
            <v>1</v>
          </cell>
          <cell r="FZ37">
            <v>0</v>
          </cell>
          <cell r="GA37">
            <v>0</v>
          </cell>
          <cell r="GB37">
            <v>0</v>
          </cell>
          <cell r="GC37">
            <v>0</v>
          </cell>
          <cell r="GD37">
            <v>0</v>
          </cell>
          <cell r="GE37">
            <v>0</v>
          </cell>
          <cell r="GF37">
            <v>0</v>
          </cell>
          <cell r="GG37">
            <v>0</v>
          </cell>
          <cell r="GH37">
            <v>0</v>
          </cell>
          <cell r="GI37">
            <v>0</v>
          </cell>
          <cell r="GJ37">
            <v>0</v>
          </cell>
          <cell r="GK37">
            <v>0</v>
          </cell>
          <cell r="GL37">
            <v>0</v>
          </cell>
          <cell r="GM37">
            <v>0</v>
          </cell>
          <cell r="GN37">
            <v>0</v>
          </cell>
          <cell r="GO37">
            <v>0</v>
          </cell>
          <cell r="GP37">
            <v>0</v>
          </cell>
          <cell r="GQ37">
            <v>0</v>
          </cell>
          <cell r="GR37">
            <v>0</v>
          </cell>
          <cell r="GS37">
            <v>0</v>
          </cell>
          <cell r="GT37">
            <v>0</v>
          </cell>
          <cell r="GU37">
            <v>0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0</v>
          </cell>
          <cell r="HS37">
            <v>0</v>
          </cell>
          <cell r="HT37">
            <v>0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0</v>
          </cell>
          <cell r="IA37">
            <v>0</v>
          </cell>
          <cell r="IB37">
            <v>0</v>
          </cell>
          <cell r="IC37">
            <v>0</v>
          </cell>
          <cell r="ID37">
            <v>0</v>
          </cell>
          <cell r="IE37">
            <v>0</v>
          </cell>
          <cell r="IF37">
            <v>0</v>
          </cell>
          <cell r="IG37">
            <v>0</v>
          </cell>
          <cell r="IH37">
            <v>0</v>
          </cell>
          <cell r="II37">
            <v>0</v>
          </cell>
          <cell r="IJ37">
            <v>0</v>
          </cell>
          <cell r="IK37">
            <v>0</v>
          </cell>
          <cell r="IL37">
            <v>0</v>
          </cell>
          <cell r="IM37">
            <v>0</v>
          </cell>
          <cell r="IN37">
            <v>0</v>
          </cell>
          <cell r="IO37">
            <v>0</v>
          </cell>
          <cell r="IP37">
            <v>0</v>
          </cell>
          <cell r="IQ37">
            <v>0</v>
          </cell>
          <cell r="IR37">
            <v>0</v>
          </cell>
          <cell r="IS37">
            <v>0</v>
          </cell>
          <cell r="IT37">
            <v>0</v>
          </cell>
          <cell r="IU37">
            <v>0</v>
          </cell>
          <cell r="IV37">
            <v>0</v>
          </cell>
          <cell r="IW37">
            <v>0</v>
          </cell>
          <cell r="IX37">
            <v>0</v>
          </cell>
          <cell r="IY37">
            <v>0</v>
          </cell>
          <cell r="IZ37">
            <v>0</v>
          </cell>
          <cell r="JA37">
            <v>0</v>
          </cell>
          <cell r="JB37">
            <v>0</v>
          </cell>
          <cell r="JC37">
            <v>0</v>
          </cell>
          <cell r="JD37">
            <v>0</v>
          </cell>
          <cell r="JE37">
            <v>0</v>
          </cell>
          <cell r="JF37">
            <v>0</v>
          </cell>
          <cell r="JG37">
            <v>0</v>
          </cell>
          <cell r="JH37">
            <v>0</v>
          </cell>
          <cell r="JI37">
            <v>0</v>
          </cell>
          <cell r="JJ37">
            <v>0</v>
          </cell>
          <cell r="JK37">
            <v>0</v>
          </cell>
          <cell r="JL37">
            <v>0</v>
          </cell>
          <cell r="JM37">
            <v>0</v>
          </cell>
          <cell r="JN37">
            <v>0</v>
          </cell>
          <cell r="JO37">
            <v>0</v>
          </cell>
          <cell r="JP37">
            <v>0</v>
          </cell>
          <cell r="JQ37">
            <v>0</v>
          </cell>
          <cell r="JR37">
            <v>0</v>
          </cell>
          <cell r="JS37">
            <v>0</v>
          </cell>
          <cell r="JT37">
            <v>0</v>
          </cell>
          <cell r="JU37">
            <v>0</v>
          </cell>
          <cell r="JV37">
            <v>0</v>
          </cell>
          <cell r="JW37">
            <v>0</v>
          </cell>
          <cell r="JX37">
            <v>0</v>
          </cell>
          <cell r="JY37">
            <v>0</v>
          </cell>
          <cell r="JZ37">
            <v>0</v>
          </cell>
          <cell r="KA37">
            <v>0</v>
          </cell>
          <cell r="KB37">
            <v>0</v>
          </cell>
          <cell r="KC37">
            <v>0</v>
          </cell>
          <cell r="KD37">
            <v>0</v>
          </cell>
          <cell r="KE37">
            <v>0</v>
          </cell>
          <cell r="KF37">
            <v>0</v>
          </cell>
          <cell r="KG37">
            <v>0</v>
          </cell>
          <cell r="KH37">
            <v>0</v>
          </cell>
          <cell r="KI37">
            <v>0</v>
          </cell>
          <cell r="KJ37">
            <v>0</v>
          </cell>
          <cell r="KK37">
            <v>0</v>
          </cell>
          <cell r="KL37">
            <v>0</v>
          </cell>
          <cell r="KM37">
            <v>0</v>
          </cell>
          <cell r="KN37">
            <v>0</v>
          </cell>
          <cell r="KO37">
            <v>0</v>
          </cell>
          <cell r="KP37">
            <v>0</v>
          </cell>
          <cell r="KQ37">
            <v>0</v>
          </cell>
          <cell r="KR37">
            <v>0</v>
          </cell>
          <cell r="KS37">
            <v>0</v>
          </cell>
          <cell r="KT37">
            <v>0</v>
          </cell>
          <cell r="KU37">
            <v>0</v>
          </cell>
          <cell r="KV37">
            <v>0</v>
          </cell>
          <cell r="KW37">
            <v>0</v>
          </cell>
          <cell r="KX37">
            <v>0</v>
          </cell>
          <cell r="KY37">
            <v>0</v>
          </cell>
          <cell r="KZ37">
            <v>0</v>
          </cell>
          <cell r="LA37">
            <v>0</v>
          </cell>
          <cell r="LB37">
            <v>0</v>
          </cell>
          <cell r="LC37">
            <v>0</v>
          </cell>
          <cell r="LD37">
            <v>0</v>
          </cell>
          <cell r="LE37">
            <v>0</v>
          </cell>
          <cell r="LF37">
            <v>0</v>
          </cell>
          <cell r="LG37">
            <v>0</v>
          </cell>
          <cell r="LH37">
            <v>0</v>
          </cell>
          <cell r="LI37">
            <v>0</v>
          </cell>
          <cell r="LJ37">
            <v>0</v>
          </cell>
          <cell r="LK37">
            <v>0</v>
          </cell>
          <cell r="LL37">
            <v>0</v>
          </cell>
          <cell r="LQ37">
            <v>0</v>
          </cell>
          <cell r="LR37">
            <v>0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0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>
            <v>2018</v>
          </cell>
          <cell r="OM37">
            <v>2019</v>
          </cell>
          <cell r="ON37">
            <v>2019</v>
          </cell>
          <cell r="OO37">
            <v>2019</v>
          </cell>
          <cell r="OP37" t="str">
            <v>с</v>
          </cell>
          <cell r="OR37">
            <v>0</v>
          </cell>
          <cell r="OT37">
            <v>4.2424543184767876</v>
          </cell>
        </row>
        <row r="38">
          <cell r="A38" t="str">
            <v>I_Che162</v>
          </cell>
          <cell r="B38" t="str">
            <v>1.1.3.1</v>
          </cell>
          <cell r="C38" t="str">
            <v>Техническое перевооружение ПС 110кВ Аргунская ТЭЦ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8" t="str">
            <v>I_Che162</v>
          </cell>
          <cell r="E38">
            <v>6.5126933317530007</v>
          </cell>
          <cell r="H38">
            <v>0.28165667</v>
          </cell>
          <cell r="J38">
            <v>6.5126933317530007</v>
          </cell>
          <cell r="K38">
            <v>6.2873679917530003</v>
          </cell>
          <cell r="L38">
            <v>0.22532533999999999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0.22532533999999999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 t="str">
            <v/>
          </cell>
          <cell r="BC38" t="str">
            <v/>
          </cell>
          <cell r="BD38" t="str">
            <v/>
          </cell>
          <cell r="BE38" t="str">
            <v/>
          </cell>
          <cell r="BF38">
            <v>0</v>
          </cell>
          <cell r="BG38">
            <v>5.6331329999999999E-2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5.6331329999999999E-2</v>
          </cell>
          <cell r="BM38">
            <v>0</v>
          </cell>
          <cell r="BN38">
            <v>0</v>
          </cell>
          <cell r="BO38">
            <v>0</v>
          </cell>
          <cell r="BP38">
            <v>0</v>
          </cell>
          <cell r="BQ38">
            <v>0</v>
          </cell>
          <cell r="BR38">
            <v>0</v>
          </cell>
          <cell r="BS38">
            <v>5.6331329999999999E-2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5.6331329999999999E-2</v>
          </cell>
          <cell r="BY38">
            <v>0</v>
          </cell>
          <cell r="BZ38">
            <v>0</v>
          </cell>
          <cell r="CA38">
            <v>0</v>
          </cell>
          <cell r="CB38">
            <v>0</v>
          </cell>
          <cell r="CC38">
            <v>0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0</v>
          </cell>
          <cell r="CL38">
            <v>0</v>
          </cell>
          <cell r="CM38">
            <v>0</v>
          </cell>
          <cell r="CN38">
            <v>0</v>
          </cell>
          <cell r="CO38">
            <v>0</v>
          </cell>
          <cell r="CP38">
            <v>0</v>
          </cell>
          <cell r="CQ38" t="str">
            <v/>
          </cell>
          <cell r="CR38">
            <v>2</v>
          </cell>
          <cell r="CS38" t="str">
            <v/>
          </cell>
          <cell r="CT38" t="str">
            <v/>
          </cell>
          <cell r="CU38" t="str">
            <v>2</v>
          </cell>
          <cell r="CX38">
            <v>5.5192316370788141</v>
          </cell>
          <cell r="CY38">
            <v>0.1768140158923735</v>
          </cell>
          <cell r="CZ38">
            <v>0.32378050000000003</v>
          </cell>
          <cell r="DA38">
            <v>4.7439431000000001</v>
          </cell>
          <cell r="DB38">
            <v>0.27469402118644076</v>
          </cell>
          <cell r="DE38">
            <v>2.7506974500000001</v>
          </cell>
          <cell r="DG38">
            <v>5.5192316370788141</v>
          </cell>
          <cell r="DH38">
            <v>5.2805395370788144</v>
          </cell>
          <cell r="DI38">
            <v>0.23869210000000002</v>
          </cell>
          <cell r="DJ38">
            <v>0.23869210000000002</v>
          </cell>
          <cell r="DK38">
            <v>0</v>
          </cell>
          <cell r="DL38">
            <v>0</v>
          </cell>
          <cell r="DM38">
            <v>0</v>
          </cell>
          <cell r="DN38">
            <v>0</v>
          </cell>
          <cell r="DS38">
            <v>0</v>
          </cell>
          <cell r="DT38">
            <v>0</v>
          </cell>
          <cell r="DU38">
            <v>0</v>
          </cell>
          <cell r="DV38">
            <v>0</v>
          </cell>
          <cell r="DW38">
            <v>0</v>
          </cell>
          <cell r="DX38" t="str">
            <v/>
          </cell>
          <cell r="DY38">
            <v>2</v>
          </cell>
          <cell r="DZ38" t="str">
            <v/>
          </cell>
          <cell r="EA38" t="str">
            <v/>
          </cell>
          <cell r="EB38" t="str">
            <v>2</v>
          </cell>
          <cell r="EC38">
            <v>2.5120053499999999</v>
          </cell>
          <cell r="ED38">
            <v>0</v>
          </cell>
          <cell r="EE38">
            <v>0.31027100000000002</v>
          </cell>
          <cell r="EF38">
            <v>1.989744</v>
          </cell>
          <cell r="EG38">
            <v>0.21199034999999999</v>
          </cell>
          <cell r="EH38">
            <v>0</v>
          </cell>
          <cell r="EI38">
            <v>0</v>
          </cell>
          <cell r="EJ38">
            <v>0</v>
          </cell>
          <cell r="EK38">
            <v>0</v>
          </cell>
          <cell r="EL38">
            <v>0</v>
          </cell>
          <cell r="EM38">
            <v>2.5120053499999999</v>
          </cell>
          <cell r="EN38">
            <v>0</v>
          </cell>
          <cell r="EO38">
            <v>0.31027100000000002</v>
          </cell>
          <cell r="EP38">
            <v>1.989744</v>
          </cell>
          <cell r="EQ38">
            <v>0.21199034999999999</v>
          </cell>
          <cell r="ER38">
            <v>0</v>
          </cell>
          <cell r="ES38">
            <v>0</v>
          </cell>
          <cell r="ET38">
            <v>0</v>
          </cell>
          <cell r="EU38">
            <v>0</v>
          </cell>
          <cell r="EV38">
            <v>0</v>
          </cell>
          <cell r="EW38">
            <v>0</v>
          </cell>
          <cell r="EX38">
            <v>0</v>
          </cell>
          <cell r="EY38">
            <v>0</v>
          </cell>
          <cell r="EZ38">
            <v>0</v>
          </cell>
          <cell r="FA38">
            <v>0</v>
          </cell>
          <cell r="FB38">
            <v>0</v>
          </cell>
          <cell r="FC38">
            <v>0</v>
          </cell>
          <cell r="FD38">
            <v>0</v>
          </cell>
          <cell r="FE38">
            <v>0</v>
          </cell>
          <cell r="FF38">
            <v>0</v>
          </cell>
          <cell r="FG38" t="str">
            <v/>
          </cell>
          <cell r="FH38" t="str">
            <v/>
          </cell>
          <cell r="FI38" t="str">
            <v/>
          </cell>
          <cell r="FJ38" t="str">
            <v/>
          </cell>
          <cell r="FK38">
            <v>0</v>
          </cell>
          <cell r="FN38">
            <v>5.5192316370788141</v>
          </cell>
          <cell r="FO38">
            <v>0</v>
          </cell>
          <cell r="FP38">
            <v>0</v>
          </cell>
          <cell r="FQ38">
            <v>0</v>
          </cell>
          <cell r="FR38">
            <v>0</v>
          </cell>
          <cell r="FS38">
            <v>0</v>
          </cell>
          <cell r="FT38">
            <v>0</v>
          </cell>
          <cell r="FU38">
            <v>0</v>
          </cell>
          <cell r="FV38">
            <v>1</v>
          </cell>
          <cell r="FW38">
            <v>0</v>
          </cell>
          <cell r="FX38">
            <v>1</v>
          </cell>
          <cell r="FZ38">
            <v>0</v>
          </cell>
          <cell r="GA38">
            <v>0</v>
          </cell>
          <cell r="GB38">
            <v>0</v>
          </cell>
          <cell r="GC38">
            <v>0</v>
          </cell>
          <cell r="GD38">
            <v>0</v>
          </cell>
          <cell r="GE38">
            <v>0</v>
          </cell>
          <cell r="GF38">
            <v>0</v>
          </cell>
          <cell r="GG38">
            <v>0</v>
          </cell>
          <cell r="GH38">
            <v>0</v>
          </cell>
          <cell r="GI38">
            <v>0</v>
          </cell>
          <cell r="GJ38">
            <v>0</v>
          </cell>
          <cell r="GK38">
            <v>0</v>
          </cell>
          <cell r="GL38">
            <v>0</v>
          </cell>
          <cell r="GM38">
            <v>0</v>
          </cell>
          <cell r="GN38">
            <v>0</v>
          </cell>
          <cell r="GO38">
            <v>0</v>
          </cell>
          <cell r="GP38">
            <v>0</v>
          </cell>
          <cell r="GQ38">
            <v>0</v>
          </cell>
          <cell r="GR38">
            <v>0</v>
          </cell>
          <cell r="GS38">
            <v>0</v>
          </cell>
          <cell r="GT38">
            <v>0</v>
          </cell>
          <cell r="GU38">
            <v>0</v>
          </cell>
          <cell r="GV38">
            <v>0</v>
          </cell>
          <cell r="GW38">
            <v>0</v>
          </cell>
          <cell r="GX38">
            <v>0</v>
          </cell>
          <cell r="GY38">
            <v>0</v>
          </cell>
          <cell r="GZ38">
            <v>0</v>
          </cell>
          <cell r="HA38">
            <v>0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0</v>
          </cell>
          <cell r="HS38">
            <v>0</v>
          </cell>
          <cell r="HT38">
            <v>0</v>
          </cell>
          <cell r="HU38">
            <v>0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HZ38">
            <v>0</v>
          </cell>
          <cell r="IA38">
            <v>0</v>
          </cell>
          <cell r="IB38">
            <v>0</v>
          </cell>
          <cell r="IC38">
            <v>0</v>
          </cell>
          <cell r="ID38">
            <v>0</v>
          </cell>
          <cell r="IE38">
            <v>0</v>
          </cell>
          <cell r="IF38">
            <v>0</v>
          </cell>
          <cell r="IG38">
            <v>0</v>
          </cell>
          <cell r="IH38">
            <v>0</v>
          </cell>
          <cell r="II38">
            <v>0</v>
          </cell>
          <cell r="IJ38">
            <v>0</v>
          </cell>
          <cell r="IK38">
            <v>0</v>
          </cell>
          <cell r="IL38">
            <v>0</v>
          </cell>
          <cell r="IM38">
            <v>0</v>
          </cell>
          <cell r="IN38">
            <v>0</v>
          </cell>
          <cell r="IO38">
            <v>0</v>
          </cell>
          <cell r="IP38">
            <v>0</v>
          </cell>
          <cell r="IQ38">
            <v>0</v>
          </cell>
          <cell r="IR38">
            <v>0</v>
          </cell>
          <cell r="IS38">
            <v>0</v>
          </cell>
          <cell r="IT38">
            <v>0</v>
          </cell>
          <cell r="IU38">
            <v>0</v>
          </cell>
          <cell r="IV38">
            <v>0</v>
          </cell>
          <cell r="IW38">
            <v>0</v>
          </cell>
          <cell r="IX38">
            <v>0</v>
          </cell>
          <cell r="IY38">
            <v>0</v>
          </cell>
          <cell r="IZ38">
            <v>0</v>
          </cell>
          <cell r="JA38">
            <v>0</v>
          </cell>
          <cell r="JB38">
            <v>0</v>
          </cell>
          <cell r="JC38">
            <v>0</v>
          </cell>
          <cell r="JD38">
            <v>0</v>
          </cell>
          <cell r="JE38">
            <v>0</v>
          </cell>
          <cell r="JF38">
            <v>0</v>
          </cell>
          <cell r="JG38">
            <v>0</v>
          </cell>
          <cell r="JH38">
            <v>0</v>
          </cell>
          <cell r="JI38">
            <v>0</v>
          </cell>
          <cell r="JJ38">
            <v>0</v>
          </cell>
          <cell r="JK38">
            <v>0</v>
          </cell>
          <cell r="JL38">
            <v>0</v>
          </cell>
          <cell r="JM38">
            <v>0</v>
          </cell>
          <cell r="JN38">
            <v>0</v>
          </cell>
          <cell r="JO38">
            <v>0</v>
          </cell>
          <cell r="JP38">
            <v>0</v>
          </cell>
          <cell r="JQ38">
            <v>0</v>
          </cell>
          <cell r="JR38">
            <v>0</v>
          </cell>
          <cell r="JS38">
            <v>0</v>
          </cell>
          <cell r="JT38">
            <v>0</v>
          </cell>
          <cell r="JU38">
            <v>0</v>
          </cell>
          <cell r="JV38">
            <v>0</v>
          </cell>
          <cell r="JW38">
            <v>0</v>
          </cell>
          <cell r="JX38">
            <v>0</v>
          </cell>
          <cell r="JY38">
            <v>0</v>
          </cell>
          <cell r="JZ38">
            <v>0</v>
          </cell>
          <cell r="KA38">
            <v>0</v>
          </cell>
          <cell r="KB38">
            <v>0</v>
          </cell>
          <cell r="KC38">
            <v>0</v>
          </cell>
          <cell r="KD38">
            <v>0</v>
          </cell>
          <cell r="KE38">
            <v>0</v>
          </cell>
          <cell r="KF38">
            <v>0</v>
          </cell>
          <cell r="KG38">
            <v>0</v>
          </cell>
          <cell r="KH38">
            <v>0</v>
          </cell>
          <cell r="KI38">
            <v>0</v>
          </cell>
          <cell r="KJ38">
            <v>0</v>
          </cell>
          <cell r="KK38">
            <v>0</v>
          </cell>
          <cell r="KL38">
            <v>0</v>
          </cell>
          <cell r="KM38">
            <v>0</v>
          </cell>
          <cell r="KN38">
            <v>0</v>
          </cell>
          <cell r="KO38">
            <v>0</v>
          </cell>
          <cell r="KP38">
            <v>0</v>
          </cell>
          <cell r="KQ38">
            <v>0</v>
          </cell>
          <cell r="KR38">
            <v>0</v>
          </cell>
          <cell r="KS38">
            <v>0</v>
          </cell>
          <cell r="KT38">
            <v>0</v>
          </cell>
          <cell r="KU38">
            <v>0</v>
          </cell>
          <cell r="KV38">
            <v>0</v>
          </cell>
          <cell r="KW38">
            <v>0</v>
          </cell>
          <cell r="KX38">
            <v>0</v>
          </cell>
          <cell r="KY38">
            <v>0</v>
          </cell>
          <cell r="KZ38">
            <v>0</v>
          </cell>
          <cell r="LA38">
            <v>0</v>
          </cell>
          <cell r="LB38">
            <v>0</v>
          </cell>
          <cell r="LC38">
            <v>0</v>
          </cell>
          <cell r="LD38">
            <v>0</v>
          </cell>
          <cell r="LE38">
            <v>0</v>
          </cell>
          <cell r="LF38">
            <v>0</v>
          </cell>
          <cell r="LG38">
            <v>0</v>
          </cell>
          <cell r="LH38">
            <v>0</v>
          </cell>
          <cell r="LI38">
            <v>0</v>
          </cell>
          <cell r="LJ38">
            <v>0</v>
          </cell>
          <cell r="LK38">
            <v>0</v>
          </cell>
          <cell r="LL38">
            <v>0</v>
          </cell>
          <cell r="LQ38">
            <v>0</v>
          </cell>
          <cell r="LR38">
            <v>0</v>
          </cell>
          <cell r="LS38">
            <v>0</v>
          </cell>
          <cell r="LT38">
            <v>0</v>
          </cell>
          <cell r="LU38">
            <v>0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>
            <v>0</v>
          </cell>
          <cell r="MD38">
            <v>0</v>
          </cell>
          <cell r="ME38">
            <v>0</v>
          </cell>
          <cell r="MF38">
            <v>0</v>
          </cell>
          <cell r="MG38">
            <v>0</v>
          </cell>
          <cell r="MH38">
            <v>0</v>
          </cell>
          <cell r="MI38">
            <v>0</v>
          </cell>
          <cell r="MJ38">
            <v>0</v>
          </cell>
          <cell r="MK38">
            <v>0</v>
          </cell>
          <cell r="ML38">
            <v>0</v>
          </cell>
          <cell r="MM38">
            <v>0</v>
          </cell>
          <cell r="MN38">
            <v>0</v>
          </cell>
          <cell r="MO38">
            <v>0</v>
          </cell>
          <cell r="MP38">
            <v>0</v>
          </cell>
          <cell r="MQ38">
            <v>0</v>
          </cell>
          <cell r="MR38">
            <v>0</v>
          </cell>
          <cell r="MS38">
            <v>0</v>
          </cell>
          <cell r="MT38">
            <v>0</v>
          </cell>
          <cell r="MU38">
            <v>0</v>
          </cell>
          <cell r="MV38">
            <v>0</v>
          </cell>
          <cell r="MW38">
            <v>0</v>
          </cell>
          <cell r="MX38">
            <v>0</v>
          </cell>
          <cell r="MY38">
            <v>0</v>
          </cell>
          <cell r="MZ38">
            <v>0</v>
          </cell>
          <cell r="NA38">
            <v>0</v>
          </cell>
          <cell r="NB38">
            <v>0</v>
          </cell>
          <cell r="NC38">
            <v>0</v>
          </cell>
          <cell r="ND38">
            <v>0</v>
          </cell>
          <cell r="NE38">
            <v>0</v>
          </cell>
          <cell r="NF38">
            <v>0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>
            <v>2018</v>
          </cell>
          <cell r="OM38">
            <v>2019</v>
          </cell>
          <cell r="ON38">
            <v>2019</v>
          </cell>
          <cell r="OO38">
            <v>2019</v>
          </cell>
          <cell r="OP38" t="str">
            <v>с</v>
          </cell>
          <cell r="OR38">
            <v>0</v>
          </cell>
          <cell r="OT38">
            <v>6.5126933317530007</v>
          </cell>
        </row>
        <row r="39">
          <cell r="A39" t="str">
            <v>I_Che160</v>
          </cell>
          <cell r="B39" t="str">
            <v>1.1.3.1</v>
          </cell>
          <cell r="C39" t="str">
            <v>Техническое перевооружение ПС 110кВ №84 (установка релейной защиты и автоматики, телемеханики, организация сети связи)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9" t="str">
            <v>I_Che160</v>
          </cell>
          <cell r="E39">
            <v>52.417713498000005</v>
          </cell>
          <cell r="H39">
            <v>50.443397219999994</v>
          </cell>
          <cell r="J39">
            <v>52.417713498000005</v>
          </cell>
          <cell r="K39">
            <v>5.6455181480000078</v>
          </cell>
          <cell r="L39">
            <v>46.772195349999997</v>
          </cell>
          <cell r="M39">
            <v>0</v>
          </cell>
          <cell r="N39">
            <v>0</v>
          </cell>
          <cell r="O39">
            <v>0.19774679000000001</v>
          </cell>
          <cell r="P39">
            <v>0</v>
          </cell>
          <cell r="Q39">
            <v>46.57444856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 t="str">
            <v/>
          </cell>
          <cell r="BC39" t="str">
            <v/>
          </cell>
          <cell r="BD39" t="str">
            <v/>
          </cell>
          <cell r="BE39" t="str">
            <v/>
          </cell>
          <cell r="BF39">
            <v>0</v>
          </cell>
          <cell r="BG39">
            <v>3.67120187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3.67120187</v>
          </cell>
          <cell r="BM39">
            <v>3.67120187</v>
          </cell>
          <cell r="BN39">
            <v>0</v>
          </cell>
          <cell r="BO39">
            <v>0</v>
          </cell>
          <cell r="BP39">
            <v>0</v>
          </cell>
          <cell r="BQ39">
            <v>0</v>
          </cell>
          <cell r="BR39">
            <v>3.67120187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0</v>
          </cell>
          <cell r="CL39">
            <v>0</v>
          </cell>
          <cell r="CM39">
            <v>0</v>
          </cell>
          <cell r="CN39">
            <v>0</v>
          </cell>
          <cell r="CO39">
            <v>0</v>
          </cell>
          <cell r="CP39">
            <v>0</v>
          </cell>
          <cell r="CQ39">
            <v>1</v>
          </cell>
          <cell r="CR39" t="str">
            <v/>
          </cell>
          <cell r="CS39" t="str">
            <v/>
          </cell>
          <cell r="CT39" t="str">
            <v/>
          </cell>
          <cell r="CU39" t="str">
            <v>1</v>
          </cell>
          <cell r="CX39">
            <v>44.421791100000007</v>
          </cell>
          <cell r="CY39">
            <v>1.4410708474576301</v>
          </cell>
          <cell r="CZ39">
            <v>4.1923575</v>
          </cell>
          <cell r="DA39">
            <v>37.550650000000005</v>
          </cell>
          <cell r="DB39">
            <v>1.2377127525423726</v>
          </cell>
          <cell r="DE39">
            <v>42.77880648</v>
          </cell>
          <cell r="DG39">
            <v>44.421791100000007</v>
          </cell>
          <cell r="DH39">
            <v>1.6429846200000071</v>
          </cell>
          <cell r="DI39">
            <v>42.77880648</v>
          </cell>
          <cell r="DJ39">
            <v>1.31118866</v>
          </cell>
          <cell r="DK39">
            <v>4.4371280000000004</v>
          </cell>
          <cell r="DL39">
            <v>33.721555000000002</v>
          </cell>
          <cell r="DM39">
            <v>3.3089348199999997</v>
          </cell>
          <cell r="DN39">
            <v>0</v>
          </cell>
          <cell r="DS39">
            <v>0</v>
          </cell>
          <cell r="DT39">
            <v>0</v>
          </cell>
          <cell r="DU39">
            <v>0</v>
          </cell>
          <cell r="DV39">
            <v>0</v>
          </cell>
          <cell r="DW39">
            <v>0</v>
          </cell>
          <cell r="DX39" t="str">
            <v/>
          </cell>
          <cell r="DY39" t="str">
            <v/>
          </cell>
          <cell r="DZ39" t="str">
            <v/>
          </cell>
          <cell r="EA39" t="str">
            <v/>
          </cell>
          <cell r="EB39">
            <v>0</v>
          </cell>
          <cell r="EC39">
            <v>0</v>
          </cell>
          <cell r="ED39">
            <v>0</v>
          </cell>
          <cell r="EE39">
            <v>0</v>
          </cell>
          <cell r="EF39">
            <v>0</v>
          </cell>
          <cell r="EG39">
            <v>0</v>
          </cell>
          <cell r="EH39">
            <v>0</v>
          </cell>
          <cell r="EI39">
            <v>0</v>
          </cell>
          <cell r="EJ39">
            <v>0</v>
          </cell>
          <cell r="EK39">
            <v>0</v>
          </cell>
          <cell r="EL39">
            <v>0</v>
          </cell>
          <cell r="EM39">
            <v>0</v>
          </cell>
          <cell r="EN39">
            <v>0</v>
          </cell>
          <cell r="EO39">
            <v>0</v>
          </cell>
          <cell r="EP39">
            <v>0</v>
          </cell>
          <cell r="EQ39">
            <v>0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0</v>
          </cell>
          <cell r="FC39">
            <v>0</v>
          </cell>
          <cell r="FD39">
            <v>0</v>
          </cell>
          <cell r="FE39">
            <v>0</v>
          </cell>
          <cell r="FF39">
            <v>0</v>
          </cell>
          <cell r="FG39" t="str">
            <v/>
          </cell>
          <cell r="FH39" t="str">
            <v/>
          </cell>
          <cell r="FI39" t="str">
            <v/>
          </cell>
          <cell r="FJ39" t="str">
            <v/>
          </cell>
          <cell r="FK39">
            <v>0</v>
          </cell>
          <cell r="FN39">
            <v>44.421791100000007</v>
          </cell>
          <cell r="FO39">
            <v>0</v>
          </cell>
          <cell r="FP39">
            <v>0</v>
          </cell>
          <cell r="FQ39">
            <v>0</v>
          </cell>
          <cell r="FR39">
            <v>0</v>
          </cell>
          <cell r="FS39">
            <v>0</v>
          </cell>
          <cell r="FT39">
            <v>0</v>
          </cell>
          <cell r="FU39">
            <v>0</v>
          </cell>
          <cell r="FV39">
            <v>1</v>
          </cell>
          <cell r="FW39">
            <v>0</v>
          </cell>
          <cell r="FX39">
            <v>1</v>
          </cell>
          <cell r="FZ39">
            <v>42.77880648</v>
          </cell>
          <cell r="GA39">
            <v>0</v>
          </cell>
          <cell r="GB39">
            <v>0</v>
          </cell>
          <cell r="GC39">
            <v>0</v>
          </cell>
          <cell r="GD39">
            <v>0</v>
          </cell>
          <cell r="GE39">
            <v>0</v>
          </cell>
          <cell r="GF39">
            <v>0</v>
          </cell>
          <cell r="GG39">
            <v>0</v>
          </cell>
          <cell r="GH39">
            <v>1</v>
          </cell>
          <cell r="GI39">
            <v>0</v>
          </cell>
          <cell r="GJ39">
            <v>1</v>
          </cell>
          <cell r="GK39">
            <v>0</v>
          </cell>
          <cell r="GL39">
            <v>0</v>
          </cell>
          <cell r="GM39">
            <v>0</v>
          </cell>
          <cell r="GN39">
            <v>0</v>
          </cell>
          <cell r="GO39">
            <v>0</v>
          </cell>
          <cell r="GP39">
            <v>0</v>
          </cell>
          <cell r="GQ39">
            <v>0</v>
          </cell>
          <cell r="GR39">
            <v>0</v>
          </cell>
          <cell r="GS39">
            <v>0</v>
          </cell>
          <cell r="GT39">
            <v>0</v>
          </cell>
          <cell r="GU39">
            <v>0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0</v>
          </cell>
          <cell r="HS39">
            <v>0</v>
          </cell>
          <cell r="HT39">
            <v>0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0</v>
          </cell>
          <cell r="IA39">
            <v>0</v>
          </cell>
          <cell r="IB39">
            <v>0</v>
          </cell>
          <cell r="IC39">
            <v>0</v>
          </cell>
          <cell r="ID39">
            <v>0</v>
          </cell>
          <cell r="IE39">
            <v>0</v>
          </cell>
          <cell r="IF39">
            <v>0</v>
          </cell>
          <cell r="IG39">
            <v>0</v>
          </cell>
          <cell r="IH39">
            <v>0</v>
          </cell>
          <cell r="II39">
            <v>0</v>
          </cell>
          <cell r="IJ39">
            <v>0</v>
          </cell>
          <cell r="IK39">
            <v>0</v>
          </cell>
          <cell r="IL39">
            <v>0</v>
          </cell>
          <cell r="IM39">
            <v>0</v>
          </cell>
          <cell r="IN39">
            <v>0</v>
          </cell>
          <cell r="IO39">
            <v>0</v>
          </cell>
          <cell r="IP39">
            <v>0</v>
          </cell>
          <cell r="IQ39">
            <v>0</v>
          </cell>
          <cell r="IR39">
            <v>0</v>
          </cell>
          <cell r="IS39">
            <v>0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0</v>
          </cell>
          <cell r="IZ39">
            <v>0</v>
          </cell>
          <cell r="JA39">
            <v>0</v>
          </cell>
          <cell r="JB39">
            <v>0</v>
          </cell>
          <cell r="JC39">
            <v>0</v>
          </cell>
          <cell r="JD39">
            <v>0</v>
          </cell>
          <cell r="JE39">
            <v>0</v>
          </cell>
          <cell r="JF39">
            <v>0</v>
          </cell>
          <cell r="JG39">
            <v>0</v>
          </cell>
          <cell r="JH39">
            <v>0</v>
          </cell>
          <cell r="JI39">
            <v>0</v>
          </cell>
          <cell r="JJ39">
            <v>0</v>
          </cell>
          <cell r="JK39">
            <v>0</v>
          </cell>
          <cell r="JL39">
            <v>0</v>
          </cell>
          <cell r="JM39">
            <v>0</v>
          </cell>
          <cell r="JN39">
            <v>0</v>
          </cell>
          <cell r="JO39">
            <v>0</v>
          </cell>
          <cell r="JP39">
            <v>0</v>
          </cell>
          <cell r="JQ39">
            <v>0</v>
          </cell>
          <cell r="JR39">
            <v>0</v>
          </cell>
          <cell r="JS39">
            <v>0</v>
          </cell>
          <cell r="JT39">
            <v>0</v>
          </cell>
          <cell r="JU39">
            <v>0</v>
          </cell>
          <cell r="JV39">
            <v>0</v>
          </cell>
          <cell r="JW39">
            <v>0</v>
          </cell>
          <cell r="JX39">
            <v>0</v>
          </cell>
          <cell r="JY39">
            <v>0</v>
          </cell>
          <cell r="JZ39">
            <v>0</v>
          </cell>
          <cell r="KA39">
            <v>0</v>
          </cell>
          <cell r="KB39">
            <v>0</v>
          </cell>
          <cell r="KC39">
            <v>0</v>
          </cell>
          <cell r="KD39">
            <v>0</v>
          </cell>
          <cell r="KE39">
            <v>0</v>
          </cell>
          <cell r="KF39">
            <v>0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0</v>
          </cell>
          <cell r="KO39">
            <v>0</v>
          </cell>
          <cell r="KP39">
            <v>0</v>
          </cell>
          <cell r="KQ39">
            <v>0</v>
          </cell>
          <cell r="KR39">
            <v>0</v>
          </cell>
          <cell r="KS39">
            <v>0</v>
          </cell>
          <cell r="KT39">
            <v>0</v>
          </cell>
          <cell r="KU39">
            <v>0</v>
          </cell>
          <cell r="KV39">
            <v>0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0</v>
          </cell>
          <cell r="LC39">
            <v>0</v>
          </cell>
          <cell r="LD39">
            <v>0</v>
          </cell>
          <cell r="LE39">
            <v>0</v>
          </cell>
          <cell r="LF39">
            <v>0</v>
          </cell>
          <cell r="LG39">
            <v>0</v>
          </cell>
          <cell r="LH39">
            <v>0</v>
          </cell>
          <cell r="LI39">
            <v>0</v>
          </cell>
          <cell r="LJ39">
            <v>0</v>
          </cell>
          <cell r="LK39">
            <v>0</v>
          </cell>
          <cell r="LL39">
            <v>0</v>
          </cell>
          <cell r="LQ39">
            <v>0</v>
          </cell>
          <cell r="LR39">
            <v>0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0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>
            <v>2018</v>
          </cell>
          <cell r="OM39">
            <v>2019</v>
          </cell>
          <cell r="ON39">
            <v>2019</v>
          </cell>
          <cell r="OO39">
            <v>2019</v>
          </cell>
          <cell r="OP39" t="str">
            <v>з</v>
          </cell>
          <cell r="OR39">
            <v>0</v>
          </cell>
          <cell r="OT39">
            <v>52.417713498000005</v>
          </cell>
        </row>
        <row r="40">
          <cell r="A40" t="str">
            <v>Г</v>
          </cell>
          <cell r="B40" t="str">
            <v>1.1.3.2</v>
          </cell>
          <cell r="C40" t="str">
            <v>Наименование объекта по производству электрической энергии, всего, в том числе:</v>
          </cell>
          <cell r="D40" t="str">
            <v>Г</v>
          </cell>
          <cell r="E40">
            <v>0</v>
          </cell>
          <cell r="H40">
            <v>0</v>
          </cell>
          <cell r="J40">
            <v>852.29004287199996</v>
          </cell>
          <cell r="K40">
            <v>0</v>
          </cell>
          <cell r="L40">
            <v>852.29004287199996</v>
          </cell>
          <cell r="M40">
            <v>0</v>
          </cell>
          <cell r="N40">
            <v>0</v>
          </cell>
          <cell r="O40">
            <v>75.508838269152477</v>
          </cell>
          <cell r="P40">
            <v>178.17639041999999</v>
          </cell>
          <cell r="Q40">
            <v>598.60481432284746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 t="str">
            <v/>
          </cell>
          <cell r="BC40" t="str">
            <v/>
          </cell>
          <cell r="BD40" t="str">
            <v/>
          </cell>
          <cell r="BE40" t="str">
            <v/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0</v>
          </cell>
          <cell r="CL40">
            <v>0</v>
          </cell>
          <cell r="CM40">
            <v>0</v>
          </cell>
          <cell r="CN40">
            <v>0</v>
          </cell>
          <cell r="CO40">
            <v>0</v>
          </cell>
          <cell r="CP40">
            <v>0</v>
          </cell>
          <cell r="CQ40" t="str">
            <v/>
          </cell>
          <cell r="CR40" t="str">
            <v/>
          </cell>
          <cell r="CS40" t="str">
            <v/>
          </cell>
          <cell r="CT40" t="str">
            <v/>
          </cell>
          <cell r="CU40">
            <v>0</v>
          </cell>
          <cell r="CX40">
            <v>3812.2178934788185</v>
          </cell>
          <cell r="CY40">
            <v>572.7289210797162</v>
          </cell>
          <cell r="CZ40">
            <v>1552.4358180467182</v>
          </cell>
          <cell r="DA40">
            <v>1396.6332410204841</v>
          </cell>
          <cell r="DB40">
            <v>351.73938608438334</v>
          </cell>
          <cell r="DE40">
            <v>0</v>
          </cell>
          <cell r="DG40">
            <v>606.57616354999993</v>
          </cell>
          <cell r="DH40">
            <v>0</v>
          </cell>
          <cell r="DI40">
            <v>606.57616354999993</v>
          </cell>
          <cell r="DJ40">
            <v>38.906113530000006</v>
          </cell>
          <cell r="DK40">
            <v>197.33895278</v>
          </cell>
          <cell r="DL40">
            <v>344.75768944999993</v>
          </cell>
          <cell r="DM40">
            <v>25.573407790000001</v>
          </cell>
          <cell r="DN40">
            <v>277.00832313952753</v>
          </cell>
          <cell r="DS40">
            <v>142.68802315457594</v>
          </cell>
          <cell r="DT40">
            <v>56.493174655273869</v>
          </cell>
          <cell r="DU40">
            <v>49.232590688265262</v>
          </cell>
          <cell r="DV40">
            <v>28.594534641412469</v>
          </cell>
          <cell r="DW40">
            <v>49.232590688265262</v>
          </cell>
          <cell r="DX40" t="str">
            <v/>
          </cell>
          <cell r="DY40" t="str">
            <v/>
          </cell>
          <cell r="DZ40" t="str">
            <v/>
          </cell>
          <cell r="EA40" t="str">
            <v/>
          </cell>
          <cell r="EB40">
            <v>0</v>
          </cell>
          <cell r="EC40">
            <v>870.93788626000003</v>
          </cell>
          <cell r="ED40">
            <v>346.03663713000003</v>
          </cell>
          <cell r="EE40">
            <v>488.22764986999994</v>
          </cell>
          <cell r="EF40">
            <v>24.389055679999998</v>
          </cell>
          <cell r="EG40">
            <v>12.284543580000001</v>
          </cell>
          <cell r="EH40">
            <v>323.89559782000003</v>
          </cell>
          <cell r="EI40">
            <v>224.59279934</v>
          </cell>
          <cell r="EJ40">
            <v>95.952902250000008</v>
          </cell>
          <cell r="EK40">
            <v>0</v>
          </cell>
          <cell r="EL40">
            <v>3.3498962299999997</v>
          </cell>
          <cell r="EM40">
            <v>547.04228843999999</v>
          </cell>
          <cell r="EN40">
            <v>121.44383779</v>
          </cell>
          <cell r="EO40">
            <v>392.27474761999997</v>
          </cell>
          <cell r="EP40">
            <v>24.389055679999998</v>
          </cell>
          <cell r="EQ40">
            <v>8.9346473500000005</v>
          </cell>
          <cell r="ER40">
            <v>0</v>
          </cell>
          <cell r="ES40">
            <v>0</v>
          </cell>
          <cell r="ET40">
            <v>0</v>
          </cell>
          <cell r="EU40">
            <v>0</v>
          </cell>
          <cell r="EV40">
            <v>0</v>
          </cell>
          <cell r="EW40">
            <v>0</v>
          </cell>
          <cell r="EX40">
            <v>0</v>
          </cell>
          <cell r="EY40">
            <v>0</v>
          </cell>
          <cell r="EZ40">
            <v>0</v>
          </cell>
          <cell r="FA40">
            <v>0</v>
          </cell>
          <cell r="FB40">
            <v>0</v>
          </cell>
          <cell r="FC40">
            <v>0</v>
          </cell>
          <cell r="FD40">
            <v>0</v>
          </cell>
          <cell r="FE40">
            <v>0</v>
          </cell>
          <cell r="FF40">
            <v>0</v>
          </cell>
          <cell r="FG40" t="str">
            <v/>
          </cell>
          <cell r="FH40" t="str">
            <v/>
          </cell>
          <cell r="FI40" t="str">
            <v/>
          </cell>
          <cell r="FJ40" t="str">
            <v/>
          </cell>
          <cell r="FK40">
            <v>0</v>
          </cell>
          <cell r="FN40">
            <v>3102.5564480438834</v>
          </cell>
          <cell r="FO40">
            <v>0</v>
          </cell>
          <cell r="FP40">
            <v>175.58</v>
          </cell>
          <cell r="FQ40">
            <v>0</v>
          </cell>
          <cell r="FR40">
            <v>697.62100000000009</v>
          </cell>
          <cell r="FS40">
            <v>695.62100000000009</v>
          </cell>
          <cell r="FT40">
            <v>2</v>
          </cell>
          <cell r="FU40">
            <v>0</v>
          </cell>
          <cell r="FV40">
            <v>162</v>
          </cell>
          <cell r="FW40">
            <v>0</v>
          </cell>
          <cell r="FX40">
            <v>162</v>
          </cell>
          <cell r="FZ40">
            <v>604.26295830000004</v>
          </cell>
          <cell r="GA40">
            <v>0</v>
          </cell>
          <cell r="GB40">
            <v>10.842000000000002</v>
          </cell>
          <cell r="GC40">
            <v>0</v>
          </cell>
          <cell r="GD40">
            <v>18.175000000000001</v>
          </cell>
          <cell r="GE40">
            <v>18.175000000000001</v>
          </cell>
          <cell r="GF40">
            <v>0</v>
          </cell>
          <cell r="GG40">
            <v>0</v>
          </cell>
          <cell r="GH40">
            <v>112</v>
          </cell>
          <cell r="GI40">
            <v>0</v>
          </cell>
          <cell r="GJ40">
            <v>112</v>
          </cell>
          <cell r="GK40">
            <v>514.82344348999948</v>
          </cell>
          <cell r="GL40">
            <v>0</v>
          </cell>
          <cell r="GM40">
            <v>0</v>
          </cell>
          <cell r="GN40">
            <v>0</v>
          </cell>
          <cell r="GO40">
            <v>59.307000000000002</v>
          </cell>
          <cell r="GP40">
            <v>59.307000000000002</v>
          </cell>
          <cell r="GQ40">
            <v>0</v>
          </cell>
          <cell r="GR40">
            <v>0</v>
          </cell>
          <cell r="GS40">
            <v>1</v>
          </cell>
          <cell r="GT40">
            <v>0</v>
          </cell>
          <cell r="GU40">
            <v>1</v>
          </cell>
          <cell r="GV40">
            <v>475.62674384858701</v>
          </cell>
          <cell r="GW40">
            <v>0</v>
          </cell>
          <cell r="GX40">
            <v>0</v>
          </cell>
          <cell r="GY40">
            <v>0</v>
          </cell>
          <cell r="GZ40">
            <v>53</v>
          </cell>
          <cell r="HA40">
            <v>53</v>
          </cell>
          <cell r="HB40">
            <v>0</v>
          </cell>
          <cell r="HC40">
            <v>0</v>
          </cell>
          <cell r="HD40">
            <v>0</v>
          </cell>
          <cell r="HE40">
            <v>0</v>
          </cell>
          <cell r="HF40">
            <v>0</v>
          </cell>
          <cell r="HG40">
            <v>0</v>
          </cell>
          <cell r="HH40">
            <v>0</v>
          </cell>
          <cell r="HI40">
            <v>0</v>
          </cell>
          <cell r="HJ40">
            <v>0</v>
          </cell>
          <cell r="HK40">
            <v>0</v>
          </cell>
          <cell r="HL40">
            <v>0</v>
          </cell>
          <cell r="HM40">
            <v>0</v>
          </cell>
          <cell r="HN40">
            <v>0</v>
          </cell>
          <cell r="HO40">
            <v>0</v>
          </cell>
          <cell r="HP40">
            <v>0</v>
          </cell>
          <cell r="HQ40">
            <v>0</v>
          </cell>
          <cell r="HR40">
            <v>0</v>
          </cell>
          <cell r="HS40">
            <v>0</v>
          </cell>
          <cell r="HT40">
            <v>0</v>
          </cell>
          <cell r="HU40">
            <v>0</v>
          </cell>
          <cell r="HV40">
            <v>0</v>
          </cell>
          <cell r="HW40">
            <v>0</v>
          </cell>
          <cell r="HX40">
            <v>0</v>
          </cell>
          <cell r="HY40">
            <v>0</v>
          </cell>
          <cell r="HZ40">
            <v>0</v>
          </cell>
          <cell r="IA40">
            <v>0</v>
          </cell>
          <cell r="IB40">
            <v>0</v>
          </cell>
          <cell r="IC40">
            <v>39.196699641412465</v>
          </cell>
          <cell r="ID40">
            <v>0</v>
          </cell>
          <cell r="IE40">
            <v>0</v>
          </cell>
          <cell r="IF40">
            <v>0</v>
          </cell>
          <cell r="IG40">
            <v>0</v>
          </cell>
          <cell r="IH40">
            <v>6.3069999999999995</v>
          </cell>
          <cell r="II40">
            <v>0</v>
          </cell>
          <cell r="IJ40">
            <v>0</v>
          </cell>
          <cell r="IK40">
            <v>0</v>
          </cell>
          <cell r="IL40">
            <v>0</v>
          </cell>
          <cell r="IM40">
            <v>0</v>
          </cell>
          <cell r="IN40">
            <v>0</v>
          </cell>
          <cell r="IO40">
            <v>0</v>
          </cell>
          <cell r="IP40">
            <v>0</v>
          </cell>
          <cell r="IQ40">
            <v>0</v>
          </cell>
          <cell r="IR40">
            <v>0</v>
          </cell>
          <cell r="IS40">
            <v>0</v>
          </cell>
          <cell r="IT40">
            <v>0</v>
          </cell>
          <cell r="IU40">
            <v>0</v>
          </cell>
          <cell r="IV40">
            <v>0</v>
          </cell>
          <cell r="IW40">
            <v>0</v>
          </cell>
          <cell r="IX40">
            <v>0</v>
          </cell>
          <cell r="IY40">
            <v>104.98333589000001</v>
          </cell>
          <cell r="IZ40">
            <v>0</v>
          </cell>
          <cell r="JA40">
            <v>0</v>
          </cell>
          <cell r="JB40">
            <v>0</v>
          </cell>
          <cell r="JC40">
            <v>4.1915000000000004</v>
          </cell>
          <cell r="JD40">
            <v>4.1915000000000004</v>
          </cell>
          <cell r="JE40">
            <v>0</v>
          </cell>
          <cell r="JF40">
            <v>0</v>
          </cell>
          <cell r="JG40">
            <v>3</v>
          </cell>
          <cell r="JH40">
            <v>0</v>
          </cell>
          <cell r="JI40">
            <v>3</v>
          </cell>
          <cell r="JJ40">
            <v>2.0477729099999999</v>
          </cell>
          <cell r="JK40">
            <v>0</v>
          </cell>
          <cell r="JL40">
            <v>0</v>
          </cell>
          <cell r="JM40">
            <v>0</v>
          </cell>
          <cell r="JN40">
            <v>0.73250000000000004</v>
          </cell>
          <cell r="JO40">
            <v>0.73250000000000004</v>
          </cell>
          <cell r="JP40">
            <v>0</v>
          </cell>
          <cell r="JQ40">
            <v>0</v>
          </cell>
          <cell r="JR40">
            <v>0</v>
          </cell>
          <cell r="JS40">
            <v>0</v>
          </cell>
          <cell r="JT40">
            <v>0</v>
          </cell>
          <cell r="JU40">
            <v>102.93556298</v>
          </cell>
          <cell r="JV40">
            <v>0</v>
          </cell>
          <cell r="JW40">
            <v>0</v>
          </cell>
          <cell r="JX40">
            <v>0</v>
          </cell>
          <cell r="JY40">
            <v>3.4590000000000001</v>
          </cell>
          <cell r="JZ40">
            <v>3.4590000000000001</v>
          </cell>
          <cell r="KA40">
            <v>0</v>
          </cell>
          <cell r="KB40">
            <v>0</v>
          </cell>
          <cell r="KC40">
            <v>3</v>
          </cell>
          <cell r="KD40">
            <v>0</v>
          </cell>
          <cell r="KE40">
            <v>3</v>
          </cell>
          <cell r="KF40">
            <v>0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0</v>
          </cell>
          <cell r="KO40">
            <v>0</v>
          </cell>
          <cell r="KP40">
            <v>0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0</v>
          </cell>
          <cell r="LC40">
            <v>0</v>
          </cell>
          <cell r="LD40">
            <v>0</v>
          </cell>
          <cell r="LE40">
            <v>0</v>
          </cell>
          <cell r="LF40">
            <v>0</v>
          </cell>
          <cell r="LG40">
            <v>0</v>
          </cell>
          <cell r="LH40">
            <v>0</v>
          </cell>
          <cell r="LI40">
            <v>0</v>
          </cell>
          <cell r="LJ40">
            <v>0</v>
          </cell>
          <cell r="LK40">
            <v>0</v>
          </cell>
          <cell r="LL40">
            <v>0</v>
          </cell>
          <cell r="LQ40">
            <v>0</v>
          </cell>
          <cell r="LR40">
            <v>0</v>
          </cell>
          <cell r="LS40">
            <v>0</v>
          </cell>
          <cell r="LT40">
            <v>0</v>
          </cell>
          <cell r="LU40">
            <v>0</v>
          </cell>
          <cell r="LX40">
            <v>0</v>
          </cell>
          <cell r="LY40">
            <v>0</v>
          </cell>
          <cell r="LZ40">
            <v>0</v>
          </cell>
          <cell r="MA40">
            <v>0</v>
          </cell>
          <cell r="MB40">
            <v>0</v>
          </cell>
          <cell r="MC40">
            <v>0</v>
          </cell>
          <cell r="MD40">
            <v>0</v>
          </cell>
          <cell r="ME40">
            <v>0</v>
          </cell>
          <cell r="MF40">
            <v>0</v>
          </cell>
          <cell r="MG40">
            <v>0</v>
          </cell>
          <cell r="MH40">
            <v>0</v>
          </cell>
          <cell r="MI40">
            <v>0</v>
          </cell>
          <cell r="MJ40">
            <v>0</v>
          </cell>
          <cell r="MK40">
            <v>0</v>
          </cell>
          <cell r="ML40">
            <v>0</v>
          </cell>
          <cell r="MM40">
            <v>0</v>
          </cell>
          <cell r="MN40">
            <v>0</v>
          </cell>
          <cell r="MO40">
            <v>0</v>
          </cell>
          <cell r="MP40">
            <v>0</v>
          </cell>
          <cell r="MQ40">
            <v>0</v>
          </cell>
          <cell r="MR40">
            <v>0</v>
          </cell>
          <cell r="MS40">
            <v>0</v>
          </cell>
          <cell r="MT40">
            <v>0</v>
          </cell>
          <cell r="MU40">
            <v>0</v>
          </cell>
          <cell r="MV40">
            <v>0</v>
          </cell>
          <cell r="MW40">
            <v>0</v>
          </cell>
          <cell r="MX40">
            <v>0</v>
          </cell>
          <cell r="MY40">
            <v>0</v>
          </cell>
          <cell r="MZ40">
            <v>0</v>
          </cell>
          <cell r="NA40">
            <v>0</v>
          </cell>
          <cell r="NB40">
            <v>0</v>
          </cell>
          <cell r="NC40">
            <v>0</v>
          </cell>
          <cell r="ND40">
            <v>0</v>
          </cell>
          <cell r="NE40">
            <v>0</v>
          </cell>
          <cell r="NF40">
            <v>0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>
            <v>0</v>
          </cell>
          <cell r="OM40">
            <v>0</v>
          </cell>
          <cell r="ON40">
            <v>0</v>
          </cell>
          <cell r="OO40">
            <v>0</v>
          </cell>
          <cell r="OP40">
            <v>0</v>
          </cell>
          <cell r="OR40">
            <v>0</v>
          </cell>
          <cell r="OT40">
            <v>2031.6875938646697</v>
          </cell>
        </row>
        <row r="41">
          <cell r="A41" t="str">
            <v>Г</v>
          </cell>
          <cell r="B41" t="str">
            <v>1.1.3.2</v>
          </cell>
          <cell r="C41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D41" t="str">
            <v>Г</v>
          </cell>
          <cell r="E41">
            <v>0</v>
          </cell>
          <cell r="H41">
            <v>0</v>
          </cell>
          <cell r="J41">
            <v>852.29004287199996</v>
          </cell>
          <cell r="K41">
            <v>0</v>
          </cell>
          <cell r="L41">
            <v>852.29004287199996</v>
          </cell>
          <cell r="M41">
            <v>0</v>
          </cell>
          <cell r="N41">
            <v>0</v>
          </cell>
          <cell r="O41">
            <v>75.508838269152477</v>
          </cell>
          <cell r="P41">
            <v>178.17639041999999</v>
          </cell>
          <cell r="Q41">
            <v>598.60481432284746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 t="str">
            <v/>
          </cell>
          <cell r="BC41" t="str">
            <v/>
          </cell>
          <cell r="BD41" t="str">
            <v/>
          </cell>
          <cell r="BE41" t="str">
            <v/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>
            <v>3812.2178934788185</v>
          </cell>
          <cell r="CY41">
            <v>572.7289210797162</v>
          </cell>
          <cell r="CZ41">
            <v>1552.4358180467182</v>
          </cell>
          <cell r="DA41">
            <v>1396.6332410204841</v>
          </cell>
          <cell r="DB41">
            <v>351.73938608438334</v>
          </cell>
          <cell r="DE41">
            <v>0</v>
          </cell>
          <cell r="DG41">
            <v>606.57616354999993</v>
          </cell>
          <cell r="DH41">
            <v>0</v>
          </cell>
          <cell r="DI41">
            <v>606.57616354999993</v>
          </cell>
          <cell r="DJ41">
            <v>38.906113530000006</v>
          </cell>
          <cell r="DK41">
            <v>197.33895278</v>
          </cell>
          <cell r="DL41">
            <v>344.75768944999993</v>
          </cell>
          <cell r="DM41">
            <v>25.573407790000001</v>
          </cell>
          <cell r="DN41">
            <v>277.00832313952753</v>
          </cell>
          <cell r="DS41">
            <v>142.68802315457594</v>
          </cell>
          <cell r="DT41">
            <v>56.493174655273869</v>
          </cell>
          <cell r="DU41">
            <v>49.232590688265262</v>
          </cell>
          <cell r="DV41">
            <v>28.594534641412469</v>
          </cell>
          <cell r="DW41">
            <v>49.232590688265262</v>
          </cell>
          <cell r="DX41" t="str">
            <v/>
          </cell>
          <cell r="DY41" t="str">
            <v/>
          </cell>
          <cell r="DZ41" t="str">
            <v/>
          </cell>
          <cell r="EA41" t="str">
            <v/>
          </cell>
          <cell r="EB41">
            <v>0</v>
          </cell>
          <cell r="EC41">
            <v>870.93788626000003</v>
          </cell>
          <cell r="ED41">
            <v>346.03663713000003</v>
          </cell>
          <cell r="EE41">
            <v>488.22764986999994</v>
          </cell>
          <cell r="EF41">
            <v>24.389055679999998</v>
          </cell>
          <cell r="EG41">
            <v>12.284543580000001</v>
          </cell>
          <cell r="EH41">
            <v>323.89559782000003</v>
          </cell>
          <cell r="EI41">
            <v>224.59279934</v>
          </cell>
          <cell r="EJ41">
            <v>95.952902250000008</v>
          </cell>
          <cell r="EK41">
            <v>0</v>
          </cell>
          <cell r="EL41">
            <v>3.3498962299999997</v>
          </cell>
          <cell r="EM41">
            <v>547.04228843999999</v>
          </cell>
          <cell r="EN41">
            <v>121.44383779</v>
          </cell>
          <cell r="EO41">
            <v>392.27474761999997</v>
          </cell>
          <cell r="EP41">
            <v>24.389055679999998</v>
          </cell>
          <cell r="EQ41">
            <v>8.9346473500000005</v>
          </cell>
          <cell r="ER41">
            <v>0</v>
          </cell>
          <cell r="ES41">
            <v>0</v>
          </cell>
          <cell r="ET41">
            <v>0</v>
          </cell>
          <cell r="EU41">
            <v>0</v>
          </cell>
          <cell r="EV41">
            <v>0</v>
          </cell>
          <cell r="EW41">
            <v>0</v>
          </cell>
          <cell r="EX41">
            <v>0</v>
          </cell>
          <cell r="EY41">
            <v>0</v>
          </cell>
          <cell r="EZ41">
            <v>0</v>
          </cell>
          <cell r="FA41">
            <v>0</v>
          </cell>
          <cell r="FB41">
            <v>0</v>
          </cell>
          <cell r="FC41">
            <v>0</v>
          </cell>
          <cell r="FD41">
            <v>0</v>
          </cell>
          <cell r="FE41">
            <v>0</v>
          </cell>
          <cell r="FF41">
            <v>0</v>
          </cell>
          <cell r="FG41" t="str">
            <v/>
          </cell>
          <cell r="FH41" t="str">
            <v/>
          </cell>
          <cell r="FI41" t="str">
            <v/>
          </cell>
          <cell r="FJ41" t="str">
            <v/>
          </cell>
          <cell r="FK41">
            <v>0</v>
          </cell>
          <cell r="FN41">
            <v>3102.5564480438834</v>
          </cell>
          <cell r="FO41">
            <v>0</v>
          </cell>
          <cell r="FP41">
            <v>175.58</v>
          </cell>
          <cell r="FQ41">
            <v>0</v>
          </cell>
          <cell r="FR41">
            <v>697.62100000000009</v>
          </cell>
          <cell r="FS41">
            <v>695.62100000000009</v>
          </cell>
          <cell r="FT41">
            <v>2</v>
          </cell>
          <cell r="FU41">
            <v>0</v>
          </cell>
          <cell r="FV41">
            <v>162</v>
          </cell>
          <cell r="FW41">
            <v>0</v>
          </cell>
          <cell r="FX41">
            <v>162</v>
          </cell>
          <cell r="FZ41">
            <v>604.26295830000004</v>
          </cell>
          <cell r="GA41">
            <v>0</v>
          </cell>
          <cell r="GB41">
            <v>10.842000000000002</v>
          </cell>
          <cell r="GC41">
            <v>0</v>
          </cell>
          <cell r="GD41">
            <v>18.175000000000001</v>
          </cell>
          <cell r="GE41">
            <v>18.175000000000001</v>
          </cell>
          <cell r="GF41">
            <v>0</v>
          </cell>
          <cell r="GG41">
            <v>0</v>
          </cell>
          <cell r="GH41">
            <v>112</v>
          </cell>
          <cell r="GI41">
            <v>0</v>
          </cell>
          <cell r="GJ41">
            <v>112</v>
          </cell>
          <cell r="GK41">
            <v>514.82344348999948</v>
          </cell>
          <cell r="GL41">
            <v>0</v>
          </cell>
          <cell r="GM41">
            <v>0</v>
          </cell>
          <cell r="GN41">
            <v>0</v>
          </cell>
          <cell r="GO41">
            <v>59.307000000000002</v>
          </cell>
          <cell r="GP41">
            <v>59.307000000000002</v>
          </cell>
          <cell r="GQ41">
            <v>0</v>
          </cell>
          <cell r="GR41">
            <v>0</v>
          </cell>
          <cell r="GS41">
            <v>1</v>
          </cell>
          <cell r="GT41">
            <v>0</v>
          </cell>
          <cell r="GU41">
            <v>1</v>
          </cell>
          <cell r="GV41">
            <v>475.62674384858701</v>
          </cell>
          <cell r="GW41">
            <v>0</v>
          </cell>
          <cell r="GX41">
            <v>0</v>
          </cell>
          <cell r="GY41">
            <v>0</v>
          </cell>
          <cell r="GZ41">
            <v>53</v>
          </cell>
          <cell r="HA41">
            <v>53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39.196699641412465</v>
          </cell>
          <cell r="ID41">
            <v>0</v>
          </cell>
          <cell r="IE41">
            <v>0</v>
          </cell>
          <cell r="IF41">
            <v>0</v>
          </cell>
          <cell r="IG41">
            <v>0</v>
          </cell>
          <cell r="IH41">
            <v>6.3069999999999995</v>
          </cell>
          <cell r="II41">
            <v>0</v>
          </cell>
          <cell r="IJ41">
            <v>0</v>
          </cell>
          <cell r="IK41">
            <v>0</v>
          </cell>
          <cell r="IL41">
            <v>0</v>
          </cell>
          <cell r="IM41">
            <v>0</v>
          </cell>
          <cell r="IN41">
            <v>0</v>
          </cell>
          <cell r="IO41">
            <v>0</v>
          </cell>
          <cell r="IP41">
            <v>0</v>
          </cell>
          <cell r="IQ41">
            <v>0</v>
          </cell>
          <cell r="IR41">
            <v>0</v>
          </cell>
          <cell r="IS41">
            <v>0</v>
          </cell>
          <cell r="IT41">
            <v>0</v>
          </cell>
          <cell r="IU41">
            <v>0</v>
          </cell>
          <cell r="IV41">
            <v>0</v>
          </cell>
          <cell r="IW41">
            <v>0</v>
          </cell>
          <cell r="IX41">
            <v>0</v>
          </cell>
          <cell r="IY41">
            <v>104.98333589000001</v>
          </cell>
          <cell r="IZ41">
            <v>0</v>
          </cell>
          <cell r="JA41">
            <v>0</v>
          </cell>
          <cell r="JB41">
            <v>0</v>
          </cell>
          <cell r="JC41">
            <v>4.1915000000000004</v>
          </cell>
          <cell r="JD41">
            <v>4.1915000000000004</v>
          </cell>
          <cell r="JE41">
            <v>0</v>
          </cell>
          <cell r="JF41">
            <v>0</v>
          </cell>
          <cell r="JG41">
            <v>3</v>
          </cell>
          <cell r="JH41">
            <v>0</v>
          </cell>
          <cell r="JI41">
            <v>3</v>
          </cell>
          <cell r="JJ41">
            <v>2.0477729099999999</v>
          </cell>
          <cell r="JK41">
            <v>0</v>
          </cell>
          <cell r="JL41">
            <v>0</v>
          </cell>
          <cell r="JM41">
            <v>0</v>
          </cell>
          <cell r="JN41">
            <v>0.73250000000000004</v>
          </cell>
          <cell r="JO41">
            <v>0.73250000000000004</v>
          </cell>
          <cell r="JP41">
            <v>0</v>
          </cell>
          <cell r="JQ41">
            <v>0</v>
          </cell>
          <cell r="JR41">
            <v>0</v>
          </cell>
          <cell r="JS41">
            <v>0</v>
          </cell>
          <cell r="JT41">
            <v>0</v>
          </cell>
          <cell r="JU41">
            <v>102.93556298</v>
          </cell>
          <cell r="JV41">
            <v>0</v>
          </cell>
          <cell r="JW41">
            <v>0</v>
          </cell>
          <cell r="JX41">
            <v>0</v>
          </cell>
          <cell r="JY41">
            <v>3.4590000000000001</v>
          </cell>
          <cell r="JZ41">
            <v>3.4590000000000001</v>
          </cell>
          <cell r="KA41">
            <v>0</v>
          </cell>
          <cell r="KB41">
            <v>0</v>
          </cell>
          <cell r="KC41">
            <v>3</v>
          </cell>
          <cell r="KD41">
            <v>0</v>
          </cell>
          <cell r="KE41">
            <v>3</v>
          </cell>
          <cell r="KF41">
            <v>0</v>
          </cell>
          <cell r="KG41">
            <v>0</v>
          </cell>
          <cell r="KH41">
            <v>0</v>
          </cell>
          <cell r="KI41">
            <v>0</v>
          </cell>
          <cell r="KJ41">
            <v>0</v>
          </cell>
          <cell r="KK41">
            <v>0</v>
          </cell>
          <cell r="KL41">
            <v>0</v>
          </cell>
          <cell r="KM41">
            <v>0</v>
          </cell>
          <cell r="KN41">
            <v>0</v>
          </cell>
          <cell r="KO41">
            <v>0</v>
          </cell>
          <cell r="KP41">
            <v>0</v>
          </cell>
          <cell r="KQ41">
            <v>0</v>
          </cell>
          <cell r="KR41">
            <v>0</v>
          </cell>
          <cell r="KS41">
            <v>0</v>
          </cell>
          <cell r="KT41">
            <v>0</v>
          </cell>
          <cell r="KU41">
            <v>0</v>
          </cell>
          <cell r="KV41">
            <v>0</v>
          </cell>
          <cell r="KW41">
            <v>0</v>
          </cell>
          <cell r="KX41">
            <v>0</v>
          </cell>
          <cell r="KY41">
            <v>0</v>
          </cell>
          <cell r="KZ41">
            <v>0</v>
          </cell>
          <cell r="LA41">
            <v>0</v>
          </cell>
          <cell r="LB41">
            <v>0</v>
          </cell>
          <cell r="LC41">
            <v>0</v>
          </cell>
          <cell r="LD41">
            <v>0</v>
          </cell>
          <cell r="LE41">
            <v>0</v>
          </cell>
          <cell r="LF41">
            <v>0</v>
          </cell>
          <cell r="LG41">
            <v>0</v>
          </cell>
          <cell r="LH41">
            <v>0</v>
          </cell>
          <cell r="LI41">
            <v>0</v>
          </cell>
          <cell r="LJ41">
            <v>0</v>
          </cell>
          <cell r="LK41">
            <v>0</v>
          </cell>
          <cell r="LL41">
            <v>0</v>
          </cell>
          <cell r="LQ41">
            <v>0</v>
          </cell>
          <cell r="LR41">
            <v>0</v>
          </cell>
          <cell r="LS41">
            <v>0</v>
          </cell>
          <cell r="LT41">
            <v>0</v>
          </cell>
          <cell r="LU41">
            <v>0</v>
          </cell>
          <cell r="LX41">
            <v>0</v>
          </cell>
          <cell r="LY41">
            <v>0</v>
          </cell>
          <cell r="LZ41">
            <v>0</v>
          </cell>
          <cell r="MA41">
            <v>0</v>
          </cell>
          <cell r="MB41">
            <v>0</v>
          </cell>
          <cell r="MC41">
            <v>0</v>
          </cell>
          <cell r="MD41">
            <v>0</v>
          </cell>
          <cell r="ME41">
            <v>0</v>
          </cell>
          <cell r="MF41">
            <v>0</v>
          </cell>
          <cell r="MG41">
            <v>0</v>
          </cell>
          <cell r="MH41">
            <v>0</v>
          </cell>
          <cell r="MI41">
            <v>0</v>
          </cell>
          <cell r="MJ41">
            <v>0</v>
          </cell>
          <cell r="MK41">
            <v>0</v>
          </cell>
          <cell r="ML41">
            <v>0</v>
          </cell>
          <cell r="MM41">
            <v>0</v>
          </cell>
          <cell r="MN41">
            <v>0</v>
          </cell>
          <cell r="MO41">
            <v>0</v>
          </cell>
          <cell r="MP41">
            <v>0</v>
          </cell>
          <cell r="MQ41">
            <v>0</v>
          </cell>
          <cell r="MR41">
            <v>0</v>
          </cell>
          <cell r="MS41">
            <v>0</v>
          </cell>
          <cell r="MT41">
            <v>0</v>
          </cell>
          <cell r="MU41">
            <v>0</v>
          </cell>
          <cell r="MV41">
            <v>0</v>
          </cell>
          <cell r="MW41">
            <v>0</v>
          </cell>
          <cell r="MX41">
            <v>0</v>
          </cell>
          <cell r="MY41">
            <v>0</v>
          </cell>
          <cell r="MZ41">
            <v>0</v>
          </cell>
          <cell r="NA41">
            <v>0</v>
          </cell>
          <cell r="NB41">
            <v>0</v>
          </cell>
          <cell r="NC41">
            <v>0</v>
          </cell>
          <cell r="ND41">
            <v>0</v>
          </cell>
          <cell r="NE41">
            <v>0</v>
          </cell>
          <cell r="NF41">
            <v>0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>
            <v>0</v>
          </cell>
          <cell r="OM41">
            <v>0</v>
          </cell>
          <cell r="ON41">
            <v>0</v>
          </cell>
          <cell r="OO41">
            <v>0</v>
          </cell>
          <cell r="OP41">
            <v>0</v>
          </cell>
          <cell r="OR41">
            <v>0</v>
          </cell>
          <cell r="OT41">
            <v>2031.6875938646697</v>
          </cell>
        </row>
        <row r="42">
          <cell r="A42" t="str">
            <v>Г</v>
          </cell>
          <cell r="B42" t="str">
            <v>1.1.3.2</v>
          </cell>
          <cell r="C42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D42" t="str">
            <v>Г</v>
          </cell>
          <cell r="E42">
            <v>0</v>
          </cell>
          <cell r="H42">
            <v>0</v>
          </cell>
          <cell r="J42">
            <v>852.29004287199996</v>
          </cell>
          <cell r="K42">
            <v>0</v>
          </cell>
          <cell r="L42">
            <v>852.29004287199996</v>
          </cell>
          <cell r="M42">
            <v>0</v>
          </cell>
          <cell r="N42">
            <v>0</v>
          </cell>
          <cell r="O42">
            <v>75.508838269152477</v>
          </cell>
          <cell r="P42">
            <v>178.17639041999999</v>
          </cell>
          <cell r="Q42">
            <v>598.60481432284746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 t="str">
            <v/>
          </cell>
          <cell r="BC42" t="str">
            <v/>
          </cell>
          <cell r="BD42" t="str">
            <v/>
          </cell>
          <cell r="BE42" t="str">
            <v/>
          </cell>
          <cell r="BF42">
            <v>0</v>
          </cell>
          <cell r="BG42">
            <v>0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0</v>
          </cell>
          <cell r="CL42">
            <v>0</v>
          </cell>
          <cell r="CM42">
            <v>0</v>
          </cell>
          <cell r="CN42">
            <v>0</v>
          </cell>
          <cell r="CO42">
            <v>0</v>
          </cell>
          <cell r="CP42">
            <v>0</v>
          </cell>
          <cell r="CQ42" t="str">
            <v/>
          </cell>
          <cell r="CR42" t="str">
            <v/>
          </cell>
          <cell r="CS42" t="str">
            <v/>
          </cell>
          <cell r="CT42" t="str">
            <v/>
          </cell>
          <cell r="CU42">
            <v>0</v>
          </cell>
          <cell r="CX42">
            <v>3812.2178934788185</v>
          </cell>
          <cell r="CY42">
            <v>572.7289210797162</v>
          </cell>
          <cell r="CZ42">
            <v>1552.4358180467182</v>
          </cell>
          <cell r="DA42">
            <v>1396.6332410204841</v>
          </cell>
          <cell r="DB42">
            <v>351.73938608438334</v>
          </cell>
          <cell r="DE42">
            <v>0</v>
          </cell>
          <cell r="DG42">
            <v>606.57616354999993</v>
          </cell>
          <cell r="DH42">
            <v>0</v>
          </cell>
          <cell r="DI42">
            <v>606.57616354999993</v>
          </cell>
          <cell r="DJ42">
            <v>38.906113530000006</v>
          </cell>
          <cell r="DK42">
            <v>197.33895278</v>
          </cell>
          <cell r="DL42">
            <v>344.75768944999993</v>
          </cell>
          <cell r="DM42">
            <v>25.573407790000001</v>
          </cell>
          <cell r="DN42">
            <v>277.00832313952753</v>
          </cell>
          <cell r="DS42">
            <v>142.68802315457594</v>
          </cell>
          <cell r="DT42">
            <v>56.493174655273869</v>
          </cell>
          <cell r="DU42">
            <v>49.232590688265262</v>
          </cell>
          <cell r="DV42">
            <v>28.594534641412469</v>
          </cell>
          <cell r="DW42">
            <v>49.232590688265262</v>
          </cell>
          <cell r="DX42" t="str">
            <v/>
          </cell>
          <cell r="DY42" t="str">
            <v/>
          </cell>
          <cell r="DZ42" t="str">
            <v/>
          </cell>
          <cell r="EA42" t="str">
            <v/>
          </cell>
          <cell r="EB42">
            <v>0</v>
          </cell>
          <cell r="EC42">
            <v>870.93788626000003</v>
          </cell>
          <cell r="ED42">
            <v>346.03663713000003</v>
          </cell>
          <cell r="EE42">
            <v>488.22764986999994</v>
          </cell>
          <cell r="EF42">
            <v>24.389055679999998</v>
          </cell>
          <cell r="EG42">
            <v>12.284543580000001</v>
          </cell>
          <cell r="EH42">
            <v>323.89559782000003</v>
          </cell>
          <cell r="EI42">
            <v>224.59279934</v>
          </cell>
          <cell r="EJ42">
            <v>95.952902250000008</v>
          </cell>
          <cell r="EK42">
            <v>0</v>
          </cell>
          <cell r="EL42">
            <v>3.3498962299999997</v>
          </cell>
          <cell r="EM42">
            <v>547.04228843999999</v>
          </cell>
          <cell r="EN42">
            <v>121.44383779</v>
          </cell>
          <cell r="EO42">
            <v>392.27474761999997</v>
          </cell>
          <cell r="EP42">
            <v>24.389055679999998</v>
          </cell>
          <cell r="EQ42">
            <v>8.9346473500000005</v>
          </cell>
          <cell r="ER42">
            <v>0</v>
          </cell>
          <cell r="ES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  <cell r="FA42">
            <v>0</v>
          </cell>
          <cell r="FB42">
            <v>0</v>
          </cell>
          <cell r="FC42">
            <v>0</v>
          </cell>
          <cell r="FD42">
            <v>0</v>
          </cell>
          <cell r="FE42">
            <v>0</v>
          </cell>
          <cell r="FF42">
            <v>0</v>
          </cell>
          <cell r="FG42" t="str">
            <v/>
          </cell>
          <cell r="FH42" t="str">
            <v/>
          </cell>
          <cell r="FI42" t="str">
            <v/>
          </cell>
          <cell r="FJ42" t="str">
            <v/>
          </cell>
          <cell r="FK42">
            <v>0</v>
          </cell>
          <cell r="FN42">
            <v>3102.5564480438834</v>
          </cell>
          <cell r="FO42">
            <v>0</v>
          </cell>
          <cell r="FP42">
            <v>175.58</v>
          </cell>
          <cell r="FQ42">
            <v>0</v>
          </cell>
          <cell r="FR42">
            <v>697.62100000000009</v>
          </cell>
          <cell r="FS42">
            <v>695.62100000000009</v>
          </cell>
          <cell r="FT42">
            <v>2</v>
          </cell>
          <cell r="FU42">
            <v>0</v>
          </cell>
          <cell r="FV42">
            <v>162</v>
          </cell>
          <cell r="FW42">
            <v>0</v>
          </cell>
          <cell r="FX42">
            <v>162</v>
          </cell>
          <cell r="FZ42">
            <v>604.26295830000004</v>
          </cell>
          <cell r="GA42">
            <v>0</v>
          </cell>
          <cell r="GB42">
            <v>10.842000000000002</v>
          </cell>
          <cell r="GC42">
            <v>0</v>
          </cell>
          <cell r="GD42">
            <v>18.175000000000001</v>
          </cell>
          <cell r="GE42">
            <v>18.175000000000001</v>
          </cell>
          <cell r="GF42">
            <v>0</v>
          </cell>
          <cell r="GG42">
            <v>0</v>
          </cell>
          <cell r="GH42">
            <v>112</v>
          </cell>
          <cell r="GI42">
            <v>0</v>
          </cell>
          <cell r="GJ42">
            <v>112</v>
          </cell>
          <cell r="GK42">
            <v>514.82344348999948</v>
          </cell>
          <cell r="GL42">
            <v>0</v>
          </cell>
          <cell r="GM42">
            <v>0</v>
          </cell>
          <cell r="GN42">
            <v>0</v>
          </cell>
          <cell r="GO42">
            <v>59.307000000000002</v>
          </cell>
          <cell r="GP42">
            <v>59.307000000000002</v>
          </cell>
          <cell r="GQ42">
            <v>0</v>
          </cell>
          <cell r="GR42">
            <v>0</v>
          </cell>
          <cell r="GS42">
            <v>1</v>
          </cell>
          <cell r="GT42">
            <v>0</v>
          </cell>
          <cell r="GU42">
            <v>1</v>
          </cell>
          <cell r="GV42">
            <v>475.62674384858701</v>
          </cell>
          <cell r="GW42">
            <v>0</v>
          </cell>
          <cell r="GX42">
            <v>0</v>
          </cell>
          <cell r="GY42">
            <v>0</v>
          </cell>
          <cell r="GZ42">
            <v>53</v>
          </cell>
          <cell r="HA42">
            <v>53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0</v>
          </cell>
          <cell r="HS42">
            <v>0</v>
          </cell>
          <cell r="HT42">
            <v>0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39.196699641412465</v>
          </cell>
          <cell r="ID42">
            <v>0</v>
          </cell>
          <cell r="IE42">
            <v>0</v>
          </cell>
          <cell r="IF42">
            <v>0</v>
          </cell>
          <cell r="IG42">
            <v>0</v>
          </cell>
          <cell r="IH42">
            <v>6.3069999999999995</v>
          </cell>
          <cell r="II42">
            <v>0</v>
          </cell>
          <cell r="IJ42">
            <v>0</v>
          </cell>
          <cell r="IK42">
            <v>0</v>
          </cell>
          <cell r="IL42">
            <v>0</v>
          </cell>
          <cell r="IM42">
            <v>0</v>
          </cell>
          <cell r="IN42">
            <v>0</v>
          </cell>
          <cell r="IO42">
            <v>0</v>
          </cell>
          <cell r="IP42">
            <v>0</v>
          </cell>
          <cell r="IQ42">
            <v>0</v>
          </cell>
          <cell r="IR42">
            <v>0</v>
          </cell>
          <cell r="IS42">
            <v>0</v>
          </cell>
          <cell r="IT42">
            <v>0</v>
          </cell>
          <cell r="IU42">
            <v>0</v>
          </cell>
          <cell r="IV42">
            <v>0</v>
          </cell>
          <cell r="IW42">
            <v>0</v>
          </cell>
          <cell r="IX42">
            <v>0</v>
          </cell>
          <cell r="IY42">
            <v>104.98333589000001</v>
          </cell>
          <cell r="IZ42">
            <v>0</v>
          </cell>
          <cell r="JA42">
            <v>0</v>
          </cell>
          <cell r="JB42">
            <v>0</v>
          </cell>
          <cell r="JC42">
            <v>4.1915000000000004</v>
          </cell>
          <cell r="JD42">
            <v>4.1915000000000004</v>
          </cell>
          <cell r="JE42">
            <v>0</v>
          </cell>
          <cell r="JF42">
            <v>0</v>
          </cell>
          <cell r="JG42">
            <v>3</v>
          </cell>
          <cell r="JH42">
            <v>0</v>
          </cell>
          <cell r="JI42">
            <v>3</v>
          </cell>
          <cell r="JJ42">
            <v>2.0477729099999999</v>
          </cell>
          <cell r="JK42">
            <v>0</v>
          </cell>
          <cell r="JL42">
            <v>0</v>
          </cell>
          <cell r="JM42">
            <v>0</v>
          </cell>
          <cell r="JN42">
            <v>0.73250000000000004</v>
          </cell>
          <cell r="JO42">
            <v>0.73250000000000004</v>
          </cell>
          <cell r="JP42">
            <v>0</v>
          </cell>
          <cell r="JQ42">
            <v>0</v>
          </cell>
          <cell r="JR42">
            <v>0</v>
          </cell>
          <cell r="JS42">
            <v>0</v>
          </cell>
          <cell r="JT42">
            <v>0</v>
          </cell>
          <cell r="JU42">
            <v>102.93556298</v>
          </cell>
          <cell r="JV42">
            <v>0</v>
          </cell>
          <cell r="JW42">
            <v>0</v>
          </cell>
          <cell r="JX42">
            <v>0</v>
          </cell>
          <cell r="JY42">
            <v>3.4590000000000001</v>
          </cell>
          <cell r="JZ42">
            <v>3.4590000000000001</v>
          </cell>
          <cell r="KA42">
            <v>0</v>
          </cell>
          <cell r="KB42">
            <v>0</v>
          </cell>
          <cell r="KC42">
            <v>3</v>
          </cell>
          <cell r="KD42">
            <v>0</v>
          </cell>
          <cell r="KE42">
            <v>3</v>
          </cell>
          <cell r="KF42">
            <v>0</v>
          </cell>
          <cell r="KG42">
            <v>0</v>
          </cell>
          <cell r="KH42">
            <v>0</v>
          </cell>
          <cell r="KI42">
            <v>0</v>
          </cell>
          <cell r="KJ42">
            <v>0</v>
          </cell>
          <cell r="KK42">
            <v>0</v>
          </cell>
          <cell r="KL42">
            <v>0</v>
          </cell>
          <cell r="KM42">
            <v>0</v>
          </cell>
          <cell r="KN42">
            <v>0</v>
          </cell>
          <cell r="KO42">
            <v>0</v>
          </cell>
          <cell r="KP42">
            <v>0</v>
          </cell>
          <cell r="KQ42">
            <v>0</v>
          </cell>
          <cell r="KR42">
            <v>0</v>
          </cell>
          <cell r="KS42">
            <v>0</v>
          </cell>
          <cell r="KT42">
            <v>0</v>
          </cell>
          <cell r="KU42">
            <v>0</v>
          </cell>
          <cell r="KV42">
            <v>0</v>
          </cell>
          <cell r="KW42">
            <v>0</v>
          </cell>
          <cell r="KX42">
            <v>0</v>
          </cell>
          <cell r="KY42">
            <v>0</v>
          </cell>
          <cell r="KZ42">
            <v>0</v>
          </cell>
          <cell r="LA42">
            <v>0</v>
          </cell>
          <cell r="LB42">
            <v>0</v>
          </cell>
          <cell r="LC42">
            <v>0</v>
          </cell>
          <cell r="LD42">
            <v>0</v>
          </cell>
          <cell r="LE42">
            <v>0</v>
          </cell>
          <cell r="LF42">
            <v>0</v>
          </cell>
          <cell r="LG42">
            <v>0</v>
          </cell>
          <cell r="LH42">
            <v>0</v>
          </cell>
          <cell r="LI42">
            <v>0</v>
          </cell>
          <cell r="LJ42">
            <v>0</v>
          </cell>
          <cell r="LK42">
            <v>0</v>
          </cell>
          <cell r="LL42">
            <v>0</v>
          </cell>
          <cell r="LQ42">
            <v>0</v>
          </cell>
          <cell r="LR42">
            <v>0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>
            <v>0</v>
          </cell>
          <cell r="OM42">
            <v>0</v>
          </cell>
          <cell r="ON42">
            <v>0</v>
          </cell>
          <cell r="OO42">
            <v>0</v>
          </cell>
          <cell r="OP42">
            <v>0</v>
          </cell>
          <cell r="OR42">
            <v>0</v>
          </cell>
          <cell r="OT42">
            <v>2031.6875938646697</v>
          </cell>
        </row>
        <row r="43">
          <cell r="A43" t="str">
            <v>Г</v>
          </cell>
          <cell r="B43" t="str">
            <v>1.1.3.2</v>
          </cell>
          <cell r="C43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D43" t="str">
            <v>Г</v>
          </cell>
          <cell r="E43">
            <v>0</v>
          </cell>
          <cell r="H43">
            <v>0</v>
          </cell>
          <cell r="J43">
            <v>852.29004287199996</v>
          </cell>
          <cell r="K43">
            <v>0</v>
          </cell>
          <cell r="L43">
            <v>852.29004287199996</v>
          </cell>
          <cell r="M43">
            <v>0</v>
          </cell>
          <cell r="N43">
            <v>0</v>
          </cell>
          <cell r="O43">
            <v>75.508838269152477</v>
          </cell>
          <cell r="P43">
            <v>178.17639041999999</v>
          </cell>
          <cell r="Q43">
            <v>598.60481432284746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 t="str">
            <v/>
          </cell>
          <cell r="BC43" t="str">
            <v/>
          </cell>
          <cell r="BD43" t="str">
            <v/>
          </cell>
          <cell r="BE43" t="str">
            <v/>
          </cell>
          <cell r="BF43">
            <v>0</v>
          </cell>
          <cell r="BG43">
            <v>0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P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U43">
            <v>0</v>
          </cell>
          <cell r="BV43">
            <v>0</v>
          </cell>
          <cell r="BW43">
            <v>0</v>
          </cell>
          <cell r="BX43">
            <v>0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0</v>
          </cell>
          <cell r="CO43">
            <v>0</v>
          </cell>
          <cell r="CP43">
            <v>0</v>
          </cell>
          <cell r="CQ43" t="str">
            <v/>
          </cell>
          <cell r="CR43" t="str">
            <v/>
          </cell>
          <cell r="CS43" t="str">
            <v/>
          </cell>
          <cell r="CT43" t="str">
            <v/>
          </cell>
          <cell r="CU43">
            <v>0</v>
          </cell>
          <cell r="CX43">
            <v>3812.2178934788185</v>
          </cell>
          <cell r="CY43">
            <v>572.7289210797162</v>
          </cell>
          <cell r="CZ43">
            <v>1552.4358180467182</v>
          </cell>
          <cell r="DA43">
            <v>1396.6332410204841</v>
          </cell>
          <cell r="DB43">
            <v>351.73938608438334</v>
          </cell>
          <cell r="DE43">
            <v>0</v>
          </cell>
          <cell r="DG43">
            <v>606.57616354999993</v>
          </cell>
          <cell r="DH43">
            <v>0</v>
          </cell>
          <cell r="DI43">
            <v>606.57616354999993</v>
          </cell>
          <cell r="DJ43">
            <v>38.906113530000006</v>
          </cell>
          <cell r="DK43">
            <v>197.33895278</v>
          </cell>
          <cell r="DL43">
            <v>344.75768944999993</v>
          </cell>
          <cell r="DM43">
            <v>25.573407790000001</v>
          </cell>
          <cell r="DN43">
            <v>277.00832313952753</v>
          </cell>
          <cell r="DS43">
            <v>142.68802315457594</v>
          </cell>
          <cell r="DT43">
            <v>56.493174655273869</v>
          </cell>
          <cell r="DU43">
            <v>49.232590688265262</v>
          </cell>
          <cell r="DV43">
            <v>28.594534641412469</v>
          </cell>
          <cell r="DW43">
            <v>49.232590688265262</v>
          </cell>
          <cell r="DX43" t="str">
            <v/>
          </cell>
          <cell r="DY43" t="str">
            <v/>
          </cell>
          <cell r="DZ43" t="str">
            <v/>
          </cell>
          <cell r="EA43" t="str">
            <v/>
          </cell>
          <cell r="EB43">
            <v>0</v>
          </cell>
          <cell r="EC43">
            <v>870.93788626000003</v>
          </cell>
          <cell r="ED43">
            <v>346.03663713000003</v>
          </cell>
          <cell r="EE43">
            <v>488.22764986999994</v>
          </cell>
          <cell r="EF43">
            <v>24.389055679999998</v>
          </cell>
          <cell r="EG43">
            <v>12.284543580000001</v>
          </cell>
          <cell r="EH43">
            <v>323.89559782000003</v>
          </cell>
          <cell r="EI43">
            <v>224.59279934</v>
          </cell>
          <cell r="EJ43">
            <v>95.952902250000008</v>
          </cell>
          <cell r="EK43">
            <v>0</v>
          </cell>
          <cell r="EL43">
            <v>3.3498962299999997</v>
          </cell>
          <cell r="EM43">
            <v>547.04228843999999</v>
          </cell>
          <cell r="EN43">
            <v>121.44383779</v>
          </cell>
          <cell r="EO43">
            <v>392.27474761999997</v>
          </cell>
          <cell r="EP43">
            <v>24.389055679999998</v>
          </cell>
          <cell r="EQ43">
            <v>8.9346473500000005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</v>
          </cell>
          <cell r="EX43">
            <v>0</v>
          </cell>
          <cell r="EY43">
            <v>0</v>
          </cell>
          <cell r="EZ43">
            <v>0</v>
          </cell>
          <cell r="FA43">
            <v>0</v>
          </cell>
          <cell r="FB43">
            <v>0</v>
          </cell>
          <cell r="FC43">
            <v>0</v>
          </cell>
          <cell r="FD43">
            <v>0</v>
          </cell>
          <cell r="FE43">
            <v>0</v>
          </cell>
          <cell r="FF43">
            <v>0</v>
          </cell>
          <cell r="FG43" t="str">
            <v/>
          </cell>
          <cell r="FH43" t="str">
            <v/>
          </cell>
          <cell r="FI43" t="str">
            <v/>
          </cell>
          <cell r="FJ43" t="str">
            <v/>
          </cell>
          <cell r="FK43">
            <v>0</v>
          </cell>
          <cell r="FN43">
            <v>3102.5564480438834</v>
          </cell>
          <cell r="FO43">
            <v>0</v>
          </cell>
          <cell r="FP43">
            <v>175.58</v>
          </cell>
          <cell r="FQ43">
            <v>0</v>
          </cell>
          <cell r="FR43">
            <v>697.62100000000009</v>
          </cell>
          <cell r="FS43">
            <v>695.62100000000009</v>
          </cell>
          <cell r="FT43">
            <v>2</v>
          </cell>
          <cell r="FU43">
            <v>0</v>
          </cell>
          <cell r="FV43">
            <v>162</v>
          </cell>
          <cell r="FW43">
            <v>0</v>
          </cell>
          <cell r="FX43">
            <v>162</v>
          </cell>
          <cell r="FZ43">
            <v>604.26295830000004</v>
          </cell>
          <cell r="GA43">
            <v>0</v>
          </cell>
          <cell r="GB43">
            <v>10.842000000000002</v>
          </cell>
          <cell r="GC43">
            <v>0</v>
          </cell>
          <cell r="GD43">
            <v>18.175000000000001</v>
          </cell>
          <cell r="GE43">
            <v>18.175000000000001</v>
          </cell>
          <cell r="GF43">
            <v>0</v>
          </cell>
          <cell r="GG43">
            <v>0</v>
          </cell>
          <cell r="GH43">
            <v>112</v>
          </cell>
          <cell r="GI43">
            <v>0</v>
          </cell>
          <cell r="GJ43">
            <v>112</v>
          </cell>
          <cell r="GK43">
            <v>514.82344348999948</v>
          </cell>
          <cell r="GL43">
            <v>0</v>
          </cell>
          <cell r="GM43">
            <v>0</v>
          </cell>
          <cell r="GN43">
            <v>0</v>
          </cell>
          <cell r="GO43">
            <v>59.307000000000002</v>
          </cell>
          <cell r="GP43">
            <v>59.307000000000002</v>
          </cell>
          <cell r="GQ43">
            <v>0</v>
          </cell>
          <cell r="GR43">
            <v>0</v>
          </cell>
          <cell r="GS43">
            <v>1</v>
          </cell>
          <cell r="GT43">
            <v>0</v>
          </cell>
          <cell r="GU43">
            <v>1</v>
          </cell>
          <cell r="GV43">
            <v>475.62674384858701</v>
          </cell>
          <cell r="GW43">
            <v>0</v>
          </cell>
          <cell r="GX43">
            <v>0</v>
          </cell>
          <cell r="GY43">
            <v>0</v>
          </cell>
          <cell r="GZ43">
            <v>53</v>
          </cell>
          <cell r="HA43">
            <v>53</v>
          </cell>
          <cell r="HB43">
            <v>0</v>
          </cell>
          <cell r="HC43">
            <v>0</v>
          </cell>
          <cell r="HD43">
            <v>0</v>
          </cell>
          <cell r="HE43">
            <v>0</v>
          </cell>
          <cell r="HF43">
            <v>0</v>
          </cell>
          <cell r="HG43">
            <v>0</v>
          </cell>
          <cell r="HH43">
            <v>0</v>
          </cell>
          <cell r="HI43">
            <v>0</v>
          </cell>
          <cell r="HJ43">
            <v>0</v>
          </cell>
          <cell r="HK43">
            <v>0</v>
          </cell>
          <cell r="HL43">
            <v>0</v>
          </cell>
          <cell r="HM43">
            <v>0</v>
          </cell>
          <cell r="HN43">
            <v>0</v>
          </cell>
          <cell r="HO43">
            <v>0</v>
          </cell>
          <cell r="HP43">
            <v>0</v>
          </cell>
          <cell r="HQ43">
            <v>0</v>
          </cell>
          <cell r="HR43">
            <v>0</v>
          </cell>
          <cell r="HS43">
            <v>0</v>
          </cell>
          <cell r="HT43">
            <v>0</v>
          </cell>
          <cell r="HU43">
            <v>0</v>
          </cell>
          <cell r="HV43">
            <v>0</v>
          </cell>
          <cell r="HW43">
            <v>0</v>
          </cell>
          <cell r="HX43">
            <v>0</v>
          </cell>
          <cell r="HY43">
            <v>0</v>
          </cell>
          <cell r="HZ43">
            <v>0</v>
          </cell>
          <cell r="IA43">
            <v>0</v>
          </cell>
          <cell r="IB43">
            <v>0</v>
          </cell>
          <cell r="IC43">
            <v>39.196699641412465</v>
          </cell>
          <cell r="ID43">
            <v>0</v>
          </cell>
          <cell r="IE43">
            <v>0</v>
          </cell>
          <cell r="IF43">
            <v>0</v>
          </cell>
          <cell r="IG43">
            <v>0</v>
          </cell>
          <cell r="IH43">
            <v>6.3069999999999995</v>
          </cell>
          <cell r="II43">
            <v>0</v>
          </cell>
          <cell r="IJ43">
            <v>0</v>
          </cell>
          <cell r="IK43">
            <v>0</v>
          </cell>
          <cell r="IL43">
            <v>0</v>
          </cell>
          <cell r="IM43">
            <v>0</v>
          </cell>
          <cell r="IN43">
            <v>0</v>
          </cell>
          <cell r="IO43">
            <v>0</v>
          </cell>
          <cell r="IP43">
            <v>0</v>
          </cell>
          <cell r="IQ43">
            <v>0</v>
          </cell>
          <cell r="IR43">
            <v>0</v>
          </cell>
          <cell r="IS43">
            <v>0</v>
          </cell>
          <cell r="IT43">
            <v>0</v>
          </cell>
          <cell r="IU43">
            <v>0</v>
          </cell>
          <cell r="IV43">
            <v>0</v>
          </cell>
          <cell r="IW43">
            <v>0</v>
          </cell>
          <cell r="IX43">
            <v>0</v>
          </cell>
          <cell r="IY43">
            <v>104.98333589000001</v>
          </cell>
          <cell r="IZ43">
            <v>0</v>
          </cell>
          <cell r="JA43">
            <v>0</v>
          </cell>
          <cell r="JB43">
            <v>0</v>
          </cell>
          <cell r="JC43">
            <v>4.1915000000000004</v>
          </cell>
          <cell r="JD43">
            <v>4.1915000000000004</v>
          </cell>
          <cell r="JE43">
            <v>0</v>
          </cell>
          <cell r="JF43">
            <v>0</v>
          </cell>
          <cell r="JG43">
            <v>3</v>
          </cell>
          <cell r="JH43">
            <v>0</v>
          </cell>
          <cell r="JI43">
            <v>3</v>
          </cell>
          <cell r="JJ43">
            <v>2.0477729099999999</v>
          </cell>
          <cell r="JK43">
            <v>0</v>
          </cell>
          <cell r="JL43">
            <v>0</v>
          </cell>
          <cell r="JM43">
            <v>0</v>
          </cell>
          <cell r="JN43">
            <v>0.73250000000000004</v>
          </cell>
          <cell r="JO43">
            <v>0.73250000000000004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102.93556298</v>
          </cell>
          <cell r="JV43">
            <v>0</v>
          </cell>
          <cell r="JW43">
            <v>0</v>
          </cell>
          <cell r="JX43">
            <v>0</v>
          </cell>
          <cell r="JY43">
            <v>3.4590000000000001</v>
          </cell>
          <cell r="JZ43">
            <v>3.4590000000000001</v>
          </cell>
          <cell r="KA43">
            <v>0</v>
          </cell>
          <cell r="KB43">
            <v>0</v>
          </cell>
          <cell r="KC43">
            <v>3</v>
          </cell>
          <cell r="KD43">
            <v>0</v>
          </cell>
          <cell r="KE43">
            <v>3</v>
          </cell>
          <cell r="KF43">
            <v>0</v>
          </cell>
          <cell r="KG43">
            <v>0</v>
          </cell>
          <cell r="KH43">
            <v>0</v>
          </cell>
          <cell r="KI43">
            <v>0</v>
          </cell>
          <cell r="KJ43">
            <v>0</v>
          </cell>
          <cell r="KK43">
            <v>0</v>
          </cell>
          <cell r="KL43">
            <v>0</v>
          </cell>
          <cell r="KM43">
            <v>0</v>
          </cell>
          <cell r="KN43">
            <v>0</v>
          </cell>
          <cell r="KO43">
            <v>0</v>
          </cell>
          <cell r="KP43">
            <v>0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0</v>
          </cell>
          <cell r="LC43">
            <v>0</v>
          </cell>
          <cell r="LD43">
            <v>0</v>
          </cell>
          <cell r="LE43">
            <v>0</v>
          </cell>
          <cell r="LF43">
            <v>0</v>
          </cell>
          <cell r="LG43">
            <v>0</v>
          </cell>
          <cell r="LH43">
            <v>0</v>
          </cell>
          <cell r="LI43">
            <v>0</v>
          </cell>
          <cell r="LJ43">
            <v>0</v>
          </cell>
          <cell r="LK43">
            <v>0</v>
          </cell>
          <cell r="LL43">
            <v>0</v>
          </cell>
          <cell r="LQ43">
            <v>0</v>
          </cell>
          <cell r="LR43">
            <v>0</v>
          </cell>
          <cell r="LS43">
            <v>0</v>
          </cell>
          <cell r="LT43">
            <v>0</v>
          </cell>
          <cell r="LU43">
            <v>0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>
            <v>0</v>
          </cell>
          <cell r="MD43">
            <v>0</v>
          </cell>
          <cell r="ME43">
            <v>0</v>
          </cell>
          <cell r="MF43">
            <v>0</v>
          </cell>
          <cell r="MG43">
            <v>0</v>
          </cell>
          <cell r="MH43">
            <v>0</v>
          </cell>
          <cell r="MI43">
            <v>0</v>
          </cell>
          <cell r="MJ43">
            <v>0</v>
          </cell>
          <cell r="MK43">
            <v>0</v>
          </cell>
          <cell r="ML43">
            <v>0</v>
          </cell>
          <cell r="MM43">
            <v>0</v>
          </cell>
          <cell r="MN43">
            <v>0</v>
          </cell>
          <cell r="MO43">
            <v>0</v>
          </cell>
          <cell r="MP43">
            <v>0</v>
          </cell>
          <cell r="MQ43">
            <v>0</v>
          </cell>
          <cell r="MR43">
            <v>0</v>
          </cell>
          <cell r="MS43">
            <v>0</v>
          </cell>
          <cell r="MT43">
            <v>0</v>
          </cell>
          <cell r="MU43">
            <v>0</v>
          </cell>
          <cell r="MV43">
            <v>0</v>
          </cell>
          <cell r="MW43">
            <v>0</v>
          </cell>
          <cell r="MX43">
            <v>0</v>
          </cell>
          <cell r="MY43">
            <v>0</v>
          </cell>
          <cell r="MZ43">
            <v>0</v>
          </cell>
          <cell r="NA43">
            <v>0</v>
          </cell>
          <cell r="NB43">
            <v>0</v>
          </cell>
          <cell r="NC43">
            <v>0</v>
          </cell>
          <cell r="ND43">
            <v>0</v>
          </cell>
          <cell r="NE43">
            <v>0</v>
          </cell>
          <cell r="NF43">
            <v>0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0</v>
          </cell>
          <cell r="OM43">
            <v>0</v>
          </cell>
          <cell r="ON43">
            <v>0</v>
          </cell>
          <cell r="OO43">
            <v>0</v>
          </cell>
          <cell r="OP43">
            <v>0</v>
          </cell>
          <cell r="OR43">
            <v>0</v>
          </cell>
          <cell r="OT43">
            <v>2031.6875938646697</v>
          </cell>
        </row>
        <row r="44">
          <cell r="A44" t="str">
            <v>Г</v>
          </cell>
          <cell r="B44" t="str">
            <v>1.1.4</v>
          </cell>
          <cell r="C44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44" t="str">
            <v>Г</v>
          </cell>
          <cell r="E44">
            <v>68.135675169496778</v>
          </cell>
          <cell r="H44">
            <v>0.71055469999999987</v>
          </cell>
          <cell r="J44">
            <v>919.71516334149669</v>
          </cell>
          <cell r="K44">
            <v>67.425120469496775</v>
          </cell>
          <cell r="L44">
            <v>852.29004287199996</v>
          </cell>
          <cell r="M44">
            <v>0</v>
          </cell>
          <cell r="N44">
            <v>0</v>
          </cell>
          <cell r="O44">
            <v>75.508838269152477</v>
          </cell>
          <cell r="P44">
            <v>178.17639041999999</v>
          </cell>
          <cell r="Q44">
            <v>598.60481432284746</v>
          </cell>
          <cell r="R44">
            <v>67.347628944073051</v>
          </cell>
          <cell r="S44">
            <v>0</v>
          </cell>
          <cell r="T44">
            <v>0</v>
          </cell>
          <cell r="U44">
            <v>57.074261817011063</v>
          </cell>
          <cell r="V44">
            <v>0</v>
          </cell>
          <cell r="W44">
            <v>10.273367127061984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46.294457012153003</v>
          </cell>
          <cell r="AK44">
            <v>0</v>
          </cell>
          <cell r="AL44">
            <v>0</v>
          </cell>
          <cell r="AM44">
            <v>39.232590688265262</v>
          </cell>
          <cell r="AN44">
            <v>0</v>
          </cell>
          <cell r="AO44">
            <v>7.0618663238877417</v>
          </cell>
          <cell r="AP44">
            <v>21.053171931920044</v>
          </cell>
          <cell r="AQ44">
            <v>0</v>
          </cell>
          <cell r="AR44">
            <v>0</v>
          </cell>
          <cell r="AS44">
            <v>17.841671128745801</v>
          </cell>
          <cell r="AT44">
            <v>0</v>
          </cell>
          <cell r="AU44">
            <v>3.2115008031742427</v>
          </cell>
          <cell r="AV44">
            <v>46.294457012153003</v>
          </cell>
          <cell r="AW44">
            <v>0</v>
          </cell>
          <cell r="AX44">
            <v>0</v>
          </cell>
          <cell r="AY44">
            <v>39.232590688265262</v>
          </cell>
          <cell r="AZ44">
            <v>0</v>
          </cell>
          <cell r="BA44">
            <v>7.0618663238877417</v>
          </cell>
          <cell r="BB44" t="str">
            <v/>
          </cell>
          <cell r="BC44" t="str">
            <v/>
          </cell>
          <cell r="BD44">
            <v>3</v>
          </cell>
          <cell r="BE44">
            <v>4</v>
          </cell>
          <cell r="BF44" t="str">
            <v>3 4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0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3812.2178934788185</v>
          </cell>
          <cell r="CY44">
            <v>572.7289210797162</v>
          </cell>
          <cell r="CZ44">
            <v>1552.4358180467182</v>
          </cell>
          <cell r="DA44">
            <v>1396.6332410204841</v>
          </cell>
          <cell r="DB44">
            <v>351.73938608438334</v>
          </cell>
          <cell r="DE44">
            <v>0.66252877999999993</v>
          </cell>
          <cell r="DG44">
            <v>663.71500163819746</v>
          </cell>
          <cell r="DH44">
            <v>57.138838088197502</v>
          </cell>
          <cell r="DI44">
            <v>606.57616354999993</v>
          </cell>
          <cell r="DJ44">
            <v>38.906113530000006</v>
          </cell>
          <cell r="DK44">
            <v>197.33895278</v>
          </cell>
          <cell r="DL44">
            <v>344.75768944999993</v>
          </cell>
          <cell r="DM44">
            <v>25.573407790000001</v>
          </cell>
          <cell r="DN44">
            <v>277.00832313952753</v>
          </cell>
          <cell r="DS44">
            <v>142.68802315457594</v>
          </cell>
          <cell r="DT44">
            <v>56.493174655273869</v>
          </cell>
          <cell r="DU44">
            <v>49.232590688265262</v>
          </cell>
          <cell r="DV44">
            <v>28.594534641412469</v>
          </cell>
          <cell r="DW44">
            <v>49.232590688265262</v>
          </cell>
          <cell r="DX44" t="str">
            <v/>
          </cell>
          <cell r="DY44">
            <v>2</v>
          </cell>
          <cell r="DZ44" t="str">
            <v/>
          </cell>
          <cell r="EA44" t="str">
            <v/>
          </cell>
          <cell r="EB44" t="str">
            <v>2</v>
          </cell>
          <cell r="EC44">
            <v>870.93788626000003</v>
          </cell>
          <cell r="ED44">
            <v>346.03663713000003</v>
          </cell>
          <cell r="EE44">
            <v>488.22764986999994</v>
          </cell>
          <cell r="EF44">
            <v>24.389055679999998</v>
          </cell>
          <cell r="EG44">
            <v>12.284543580000001</v>
          </cell>
          <cell r="EH44">
            <v>323.89559782000003</v>
          </cell>
          <cell r="EI44">
            <v>224.59279934</v>
          </cell>
          <cell r="EJ44">
            <v>95.952902250000008</v>
          </cell>
          <cell r="EK44">
            <v>0</v>
          </cell>
          <cell r="EL44">
            <v>3.3498962299999997</v>
          </cell>
          <cell r="EM44">
            <v>547.04228843999999</v>
          </cell>
          <cell r="EN44">
            <v>121.44383779</v>
          </cell>
          <cell r="EO44">
            <v>392.27474761999997</v>
          </cell>
          <cell r="EP44">
            <v>24.389055679999998</v>
          </cell>
          <cell r="EQ44">
            <v>8.9346473500000005</v>
          </cell>
          <cell r="ER44">
            <v>0</v>
          </cell>
          <cell r="ES44">
            <v>0</v>
          </cell>
          <cell r="ET44">
            <v>0</v>
          </cell>
          <cell r="EU44">
            <v>0</v>
          </cell>
          <cell r="EV44">
            <v>0</v>
          </cell>
          <cell r="EW44">
            <v>0</v>
          </cell>
          <cell r="EX44">
            <v>0</v>
          </cell>
          <cell r="EY44">
            <v>0</v>
          </cell>
          <cell r="EZ44">
            <v>0</v>
          </cell>
          <cell r="FA44">
            <v>0</v>
          </cell>
          <cell r="FB44">
            <v>0</v>
          </cell>
          <cell r="FC44">
            <v>0</v>
          </cell>
          <cell r="FD44">
            <v>0</v>
          </cell>
          <cell r="FE44">
            <v>0</v>
          </cell>
          <cell r="FF44">
            <v>0</v>
          </cell>
          <cell r="FG44" t="str">
            <v/>
          </cell>
          <cell r="FH44">
            <v>2</v>
          </cell>
          <cell r="FI44">
            <v>3</v>
          </cell>
          <cell r="FJ44">
            <v>4</v>
          </cell>
          <cell r="FK44" t="str">
            <v>2 3 4</v>
          </cell>
          <cell r="FN44">
            <v>3102.5564480438834</v>
          </cell>
          <cell r="FO44">
            <v>0</v>
          </cell>
          <cell r="FP44">
            <v>175.58</v>
          </cell>
          <cell r="FQ44">
            <v>0</v>
          </cell>
          <cell r="FR44">
            <v>697.62100000000009</v>
          </cell>
          <cell r="FS44">
            <v>695.62100000000009</v>
          </cell>
          <cell r="FT44">
            <v>2</v>
          </cell>
          <cell r="FU44">
            <v>0</v>
          </cell>
          <cell r="FV44">
            <v>162</v>
          </cell>
          <cell r="FW44">
            <v>0</v>
          </cell>
          <cell r="FX44">
            <v>162</v>
          </cell>
          <cell r="FZ44">
            <v>604.26295830000004</v>
          </cell>
          <cell r="GA44">
            <v>0</v>
          </cell>
          <cell r="GB44">
            <v>10.842000000000002</v>
          </cell>
          <cell r="GC44">
            <v>0</v>
          </cell>
          <cell r="GD44">
            <v>18.175000000000001</v>
          </cell>
          <cell r="GE44">
            <v>18.175000000000001</v>
          </cell>
          <cell r="GF44">
            <v>0</v>
          </cell>
          <cell r="GG44">
            <v>0</v>
          </cell>
          <cell r="GH44">
            <v>112</v>
          </cell>
          <cell r="GI44">
            <v>0</v>
          </cell>
          <cell r="GJ44">
            <v>112</v>
          </cell>
          <cell r="GK44">
            <v>514.82344348999948</v>
          </cell>
          <cell r="GL44">
            <v>0</v>
          </cell>
          <cell r="GM44">
            <v>0</v>
          </cell>
          <cell r="GN44">
            <v>0</v>
          </cell>
          <cell r="GO44">
            <v>59.307000000000002</v>
          </cell>
          <cell r="GP44">
            <v>59.307000000000002</v>
          </cell>
          <cell r="GQ44">
            <v>0</v>
          </cell>
          <cell r="GR44">
            <v>0</v>
          </cell>
          <cell r="GS44">
            <v>1</v>
          </cell>
          <cell r="GT44">
            <v>0</v>
          </cell>
          <cell r="GU44">
            <v>1</v>
          </cell>
          <cell r="GV44">
            <v>475.62674384858701</v>
          </cell>
          <cell r="GW44">
            <v>0</v>
          </cell>
          <cell r="GX44">
            <v>0</v>
          </cell>
          <cell r="GY44">
            <v>0</v>
          </cell>
          <cell r="GZ44">
            <v>53</v>
          </cell>
          <cell r="HA44">
            <v>53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0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0</v>
          </cell>
          <cell r="IA44">
            <v>0</v>
          </cell>
          <cell r="IB44">
            <v>0</v>
          </cell>
          <cell r="IC44">
            <v>39.196699641412465</v>
          </cell>
          <cell r="ID44">
            <v>0</v>
          </cell>
          <cell r="IE44">
            <v>0</v>
          </cell>
          <cell r="IF44">
            <v>0</v>
          </cell>
          <cell r="IG44">
            <v>0</v>
          </cell>
          <cell r="IH44">
            <v>6.3069999999999995</v>
          </cell>
          <cell r="II44">
            <v>0</v>
          </cell>
          <cell r="IJ44">
            <v>0</v>
          </cell>
          <cell r="IK44">
            <v>0</v>
          </cell>
          <cell r="IL44">
            <v>0</v>
          </cell>
          <cell r="IM44">
            <v>0</v>
          </cell>
          <cell r="IN44">
            <v>0</v>
          </cell>
          <cell r="IO44">
            <v>0</v>
          </cell>
          <cell r="IP44">
            <v>0</v>
          </cell>
          <cell r="IQ44">
            <v>0</v>
          </cell>
          <cell r="IR44">
            <v>0</v>
          </cell>
          <cell r="IS44">
            <v>0</v>
          </cell>
          <cell r="IT44">
            <v>0</v>
          </cell>
          <cell r="IU44">
            <v>0</v>
          </cell>
          <cell r="IV44">
            <v>0</v>
          </cell>
          <cell r="IW44">
            <v>0</v>
          </cell>
          <cell r="IX44">
            <v>0</v>
          </cell>
          <cell r="IY44">
            <v>104.98333589000001</v>
          </cell>
          <cell r="IZ44">
            <v>0</v>
          </cell>
          <cell r="JA44">
            <v>0</v>
          </cell>
          <cell r="JB44">
            <v>0</v>
          </cell>
          <cell r="JC44">
            <v>4.1915000000000004</v>
          </cell>
          <cell r="JD44">
            <v>4.1915000000000004</v>
          </cell>
          <cell r="JE44">
            <v>0</v>
          </cell>
          <cell r="JF44">
            <v>0</v>
          </cell>
          <cell r="JG44">
            <v>3</v>
          </cell>
          <cell r="JH44">
            <v>0</v>
          </cell>
          <cell r="JI44">
            <v>3</v>
          </cell>
          <cell r="JJ44">
            <v>2.0477729099999999</v>
          </cell>
          <cell r="JK44">
            <v>0</v>
          </cell>
          <cell r="JL44">
            <v>0</v>
          </cell>
          <cell r="JM44">
            <v>0</v>
          </cell>
          <cell r="JN44">
            <v>0.73250000000000004</v>
          </cell>
          <cell r="JO44">
            <v>0.73250000000000004</v>
          </cell>
          <cell r="JP44">
            <v>0</v>
          </cell>
          <cell r="JQ44">
            <v>0</v>
          </cell>
          <cell r="JR44">
            <v>0</v>
          </cell>
          <cell r="JS44">
            <v>0</v>
          </cell>
          <cell r="JT44">
            <v>0</v>
          </cell>
          <cell r="JU44">
            <v>102.93556298</v>
          </cell>
          <cell r="JV44">
            <v>0</v>
          </cell>
          <cell r="JW44">
            <v>0</v>
          </cell>
          <cell r="JX44">
            <v>0</v>
          </cell>
          <cell r="JY44">
            <v>3.4590000000000001</v>
          </cell>
          <cell r="JZ44">
            <v>3.4590000000000001</v>
          </cell>
          <cell r="KA44">
            <v>0</v>
          </cell>
          <cell r="KB44">
            <v>0</v>
          </cell>
          <cell r="KC44">
            <v>3</v>
          </cell>
          <cell r="KD44">
            <v>0</v>
          </cell>
          <cell r="KE44">
            <v>3</v>
          </cell>
          <cell r="KF44">
            <v>0</v>
          </cell>
          <cell r="KG44">
            <v>0</v>
          </cell>
          <cell r="KH44">
            <v>0</v>
          </cell>
          <cell r="KI44">
            <v>0</v>
          </cell>
          <cell r="KJ44">
            <v>0</v>
          </cell>
          <cell r="KK44">
            <v>0</v>
          </cell>
          <cell r="KL44">
            <v>0</v>
          </cell>
          <cell r="KM44">
            <v>0</v>
          </cell>
          <cell r="KN44">
            <v>0</v>
          </cell>
          <cell r="KO44">
            <v>0</v>
          </cell>
          <cell r="KP44">
            <v>0</v>
          </cell>
          <cell r="KQ44">
            <v>0</v>
          </cell>
          <cell r="KR44">
            <v>0</v>
          </cell>
          <cell r="KS44">
            <v>0</v>
          </cell>
          <cell r="KT44">
            <v>0</v>
          </cell>
          <cell r="KU44">
            <v>0</v>
          </cell>
          <cell r="KV44">
            <v>0</v>
          </cell>
          <cell r="KW44">
            <v>0</v>
          </cell>
          <cell r="KX44">
            <v>0</v>
          </cell>
          <cell r="KY44">
            <v>0</v>
          </cell>
          <cell r="KZ44">
            <v>0</v>
          </cell>
          <cell r="LA44">
            <v>0</v>
          </cell>
          <cell r="LB44">
            <v>0</v>
          </cell>
          <cell r="LC44">
            <v>0</v>
          </cell>
          <cell r="LD44">
            <v>0</v>
          </cell>
          <cell r="LE44">
            <v>0</v>
          </cell>
          <cell r="LF44">
            <v>0</v>
          </cell>
          <cell r="LG44">
            <v>0</v>
          </cell>
          <cell r="LH44">
            <v>0</v>
          </cell>
          <cell r="LI44">
            <v>0</v>
          </cell>
          <cell r="LJ44">
            <v>0</v>
          </cell>
          <cell r="LK44">
            <v>0</v>
          </cell>
          <cell r="LL44">
            <v>0</v>
          </cell>
          <cell r="LQ44">
            <v>0</v>
          </cell>
          <cell r="LR44">
            <v>0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>
            <v>0</v>
          </cell>
          <cell r="OM44">
            <v>0</v>
          </cell>
          <cell r="ON44">
            <v>0</v>
          </cell>
          <cell r="OO44">
            <v>0</v>
          </cell>
          <cell r="OP44">
            <v>0</v>
          </cell>
          <cell r="OR44">
            <v>0</v>
          </cell>
          <cell r="OT44">
            <v>2031.6875938646697</v>
          </cell>
        </row>
        <row r="45">
          <cell r="A45" t="str">
            <v>Г</v>
          </cell>
          <cell r="B45" t="str">
            <v>1.1.4.1</v>
          </cell>
          <cell r="C45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D45" t="str">
            <v>Г</v>
          </cell>
          <cell r="E45">
            <v>0</v>
          </cell>
          <cell r="H45">
            <v>0</v>
          </cell>
          <cell r="J45">
            <v>852.29004287199996</v>
          </cell>
          <cell r="K45">
            <v>0</v>
          </cell>
          <cell r="L45">
            <v>852.29004287199996</v>
          </cell>
          <cell r="M45">
            <v>0</v>
          </cell>
          <cell r="N45">
            <v>0</v>
          </cell>
          <cell r="O45">
            <v>75.508838269152477</v>
          </cell>
          <cell r="P45">
            <v>178.17639041999999</v>
          </cell>
          <cell r="Q45">
            <v>598.60481432284746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 t="str">
            <v/>
          </cell>
          <cell r="BC45" t="str">
            <v/>
          </cell>
          <cell r="BD45" t="str">
            <v/>
          </cell>
          <cell r="BE45" t="str">
            <v/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0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3812.2178934788185</v>
          </cell>
          <cell r="CY45">
            <v>572.7289210797162</v>
          </cell>
          <cell r="CZ45">
            <v>1552.4358180467182</v>
          </cell>
          <cell r="DA45">
            <v>1396.6332410204841</v>
          </cell>
          <cell r="DB45">
            <v>351.73938608438334</v>
          </cell>
          <cell r="DE45">
            <v>0</v>
          </cell>
          <cell r="DG45">
            <v>606.57616354999993</v>
          </cell>
          <cell r="DH45">
            <v>0</v>
          </cell>
          <cell r="DI45">
            <v>606.57616354999993</v>
          </cell>
          <cell r="DJ45">
            <v>38.906113530000006</v>
          </cell>
          <cell r="DK45">
            <v>197.33895278</v>
          </cell>
          <cell r="DL45">
            <v>344.75768944999993</v>
          </cell>
          <cell r="DM45">
            <v>25.573407790000001</v>
          </cell>
          <cell r="DN45">
            <v>277.00832313952753</v>
          </cell>
          <cell r="DS45">
            <v>142.68802315457594</v>
          </cell>
          <cell r="DT45">
            <v>56.493174655273869</v>
          </cell>
          <cell r="DU45">
            <v>49.232590688265262</v>
          </cell>
          <cell r="DV45">
            <v>28.594534641412469</v>
          </cell>
          <cell r="DW45">
            <v>49.232590688265262</v>
          </cell>
          <cell r="DX45" t="str">
            <v/>
          </cell>
          <cell r="DY45" t="str">
            <v/>
          </cell>
          <cell r="DZ45" t="str">
            <v/>
          </cell>
          <cell r="EA45" t="str">
            <v/>
          </cell>
          <cell r="EB45">
            <v>0</v>
          </cell>
          <cell r="EC45">
            <v>870.93788626000003</v>
          </cell>
          <cell r="ED45">
            <v>346.03663713000003</v>
          </cell>
          <cell r="EE45">
            <v>488.22764986999994</v>
          </cell>
          <cell r="EF45">
            <v>24.389055679999998</v>
          </cell>
          <cell r="EG45">
            <v>12.284543580000001</v>
          </cell>
          <cell r="EH45">
            <v>323.89559782000003</v>
          </cell>
          <cell r="EI45">
            <v>224.59279934</v>
          </cell>
          <cell r="EJ45">
            <v>95.952902250000008</v>
          </cell>
          <cell r="EK45">
            <v>0</v>
          </cell>
          <cell r="EL45">
            <v>3.3498962299999997</v>
          </cell>
          <cell r="EM45">
            <v>547.04228843999999</v>
          </cell>
          <cell r="EN45">
            <v>121.44383779</v>
          </cell>
          <cell r="EO45">
            <v>392.27474761999997</v>
          </cell>
          <cell r="EP45">
            <v>24.389055679999998</v>
          </cell>
          <cell r="EQ45">
            <v>8.9346473500000005</v>
          </cell>
          <cell r="ER45">
            <v>0</v>
          </cell>
          <cell r="ES45">
            <v>0</v>
          </cell>
          <cell r="ET45">
            <v>0</v>
          </cell>
          <cell r="EU45">
            <v>0</v>
          </cell>
          <cell r="EV45">
            <v>0</v>
          </cell>
          <cell r="EW45">
            <v>0</v>
          </cell>
          <cell r="EX45">
            <v>0</v>
          </cell>
          <cell r="EY45">
            <v>0</v>
          </cell>
          <cell r="EZ45">
            <v>0</v>
          </cell>
          <cell r="FA45">
            <v>0</v>
          </cell>
          <cell r="FB45">
            <v>0</v>
          </cell>
          <cell r="FC45">
            <v>0</v>
          </cell>
          <cell r="FD45">
            <v>0</v>
          </cell>
          <cell r="FE45">
            <v>0</v>
          </cell>
          <cell r="FF45">
            <v>0</v>
          </cell>
          <cell r="FG45" t="str">
            <v/>
          </cell>
          <cell r="FH45" t="str">
            <v/>
          </cell>
          <cell r="FI45" t="str">
            <v/>
          </cell>
          <cell r="FJ45" t="str">
            <v/>
          </cell>
          <cell r="FK45">
            <v>0</v>
          </cell>
          <cell r="FN45">
            <v>3102.5564480438834</v>
          </cell>
          <cell r="FO45">
            <v>0</v>
          </cell>
          <cell r="FP45">
            <v>175.58</v>
          </cell>
          <cell r="FQ45">
            <v>0</v>
          </cell>
          <cell r="FR45">
            <v>697.62100000000009</v>
          </cell>
          <cell r="FS45">
            <v>695.62100000000009</v>
          </cell>
          <cell r="FT45">
            <v>2</v>
          </cell>
          <cell r="FU45">
            <v>0</v>
          </cell>
          <cell r="FV45">
            <v>162</v>
          </cell>
          <cell r="FW45">
            <v>0</v>
          </cell>
          <cell r="FX45">
            <v>162</v>
          </cell>
          <cell r="FZ45">
            <v>604.26295830000004</v>
          </cell>
          <cell r="GA45">
            <v>0</v>
          </cell>
          <cell r="GB45">
            <v>10.842000000000002</v>
          </cell>
          <cell r="GC45">
            <v>0</v>
          </cell>
          <cell r="GD45">
            <v>18.175000000000001</v>
          </cell>
          <cell r="GE45">
            <v>18.175000000000001</v>
          </cell>
          <cell r="GF45">
            <v>0</v>
          </cell>
          <cell r="GG45">
            <v>0</v>
          </cell>
          <cell r="GH45">
            <v>112</v>
          </cell>
          <cell r="GI45">
            <v>0</v>
          </cell>
          <cell r="GJ45">
            <v>112</v>
          </cell>
          <cell r="GK45">
            <v>514.82344348999948</v>
          </cell>
          <cell r="GL45">
            <v>0</v>
          </cell>
          <cell r="GM45">
            <v>0</v>
          </cell>
          <cell r="GN45">
            <v>0</v>
          </cell>
          <cell r="GO45">
            <v>59.307000000000002</v>
          </cell>
          <cell r="GP45">
            <v>59.307000000000002</v>
          </cell>
          <cell r="GQ45">
            <v>0</v>
          </cell>
          <cell r="GR45">
            <v>0</v>
          </cell>
          <cell r="GS45">
            <v>1</v>
          </cell>
          <cell r="GT45">
            <v>0</v>
          </cell>
          <cell r="GU45">
            <v>1</v>
          </cell>
          <cell r="GV45">
            <v>475.62674384858701</v>
          </cell>
          <cell r="GW45">
            <v>0</v>
          </cell>
          <cell r="GX45">
            <v>0</v>
          </cell>
          <cell r="GY45">
            <v>0</v>
          </cell>
          <cell r="GZ45">
            <v>53</v>
          </cell>
          <cell r="HA45">
            <v>53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0</v>
          </cell>
          <cell r="HS45">
            <v>0</v>
          </cell>
          <cell r="HT45">
            <v>0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0</v>
          </cell>
          <cell r="IA45">
            <v>0</v>
          </cell>
          <cell r="IB45">
            <v>0</v>
          </cell>
          <cell r="IC45">
            <v>39.196699641412465</v>
          </cell>
          <cell r="ID45">
            <v>0</v>
          </cell>
          <cell r="IE45">
            <v>0</v>
          </cell>
          <cell r="IF45">
            <v>0</v>
          </cell>
          <cell r="IG45">
            <v>0</v>
          </cell>
          <cell r="IH45">
            <v>6.3069999999999995</v>
          </cell>
          <cell r="II45">
            <v>0</v>
          </cell>
          <cell r="IJ45">
            <v>0</v>
          </cell>
          <cell r="IK45">
            <v>0</v>
          </cell>
          <cell r="IL45">
            <v>0</v>
          </cell>
          <cell r="IM45">
            <v>0</v>
          </cell>
          <cell r="IN45">
            <v>0</v>
          </cell>
          <cell r="IO45">
            <v>0</v>
          </cell>
          <cell r="IP45">
            <v>0</v>
          </cell>
          <cell r="IQ45">
            <v>0</v>
          </cell>
          <cell r="IR45">
            <v>0</v>
          </cell>
          <cell r="IS45">
            <v>0</v>
          </cell>
          <cell r="IT45">
            <v>0</v>
          </cell>
          <cell r="IU45">
            <v>0</v>
          </cell>
          <cell r="IV45">
            <v>0</v>
          </cell>
          <cell r="IW45">
            <v>0</v>
          </cell>
          <cell r="IX45">
            <v>0</v>
          </cell>
          <cell r="IY45">
            <v>104.98333589000001</v>
          </cell>
          <cell r="IZ45">
            <v>0</v>
          </cell>
          <cell r="JA45">
            <v>0</v>
          </cell>
          <cell r="JB45">
            <v>0</v>
          </cell>
          <cell r="JC45">
            <v>4.1915000000000004</v>
          </cell>
          <cell r="JD45">
            <v>4.1915000000000004</v>
          </cell>
          <cell r="JE45">
            <v>0</v>
          </cell>
          <cell r="JF45">
            <v>0</v>
          </cell>
          <cell r="JG45">
            <v>3</v>
          </cell>
          <cell r="JH45">
            <v>0</v>
          </cell>
          <cell r="JI45">
            <v>3</v>
          </cell>
          <cell r="JJ45">
            <v>2.0477729099999999</v>
          </cell>
          <cell r="JK45">
            <v>0</v>
          </cell>
          <cell r="JL45">
            <v>0</v>
          </cell>
          <cell r="JM45">
            <v>0</v>
          </cell>
          <cell r="JN45">
            <v>0.73250000000000004</v>
          </cell>
          <cell r="JO45">
            <v>0.73250000000000004</v>
          </cell>
          <cell r="JP45">
            <v>0</v>
          </cell>
          <cell r="JQ45">
            <v>0</v>
          </cell>
          <cell r="JR45">
            <v>0</v>
          </cell>
          <cell r="JS45">
            <v>0</v>
          </cell>
          <cell r="JT45">
            <v>0</v>
          </cell>
          <cell r="JU45">
            <v>102.93556298</v>
          </cell>
          <cell r="JV45">
            <v>0</v>
          </cell>
          <cell r="JW45">
            <v>0</v>
          </cell>
          <cell r="JX45">
            <v>0</v>
          </cell>
          <cell r="JY45">
            <v>3.4590000000000001</v>
          </cell>
          <cell r="JZ45">
            <v>3.4590000000000001</v>
          </cell>
          <cell r="KA45">
            <v>0</v>
          </cell>
          <cell r="KB45">
            <v>0</v>
          </cell>
          <cell r="KC45">
            <v>3</v>
          </cell>
          <cell r="KD45">
            <v>0</v>
          </cell>
          <cell r="KE45">
            <v>3</v>
          </cell>
          <cell r="KF45">
            <v>0</v>
          </cell>
          <cell r="KG45">
            <v>0</v>
          </cell>
          <cell r="KH45">
            <v>0</v>
          </cell>
          <cell r="KI45">
            <v>0</v>
          </cell>
          <cell r="KJ45">
            <v>0</v>
          </cell>
          <cell r="KK45">
            <v>0</v>
          </cell>
          <cell r="KL45">
            <v>0</v>
          </cell>
          <cell r="KM45">
            <v>0</v>
          </cell>
          <cell r="KN45">
            <v>0</v>
          </cell>
          <cell r="KO45">
            <v>0</v>
          </cell>
          <cell r="KP45">
            <v>0</v>
          </cell>
          <cell r="KQ45">
            <v>0</v>
          </cell>
          <cell r="KR45">
            <v>0</v>
          </cell>
          <cell r="KS45">
            <v>0</v>
          </cell>
          <cell r="KT45">
            <v>0</v>
          </cell>
          <cell r="KU45">
            <v>0</v>
          </cell>
          <cell r="KV45">
            <v>0</v>
          </cell>
          <cell r="KW45">
            <v>0</v>
          </cell>
          <cell r="KX45">
            <v>0</v>
          </cell>
          <cell r="KY45">
            <v>0</v>
          </cell>
          <cell r="KZ45">
            <v>0</v>
          </cell>
          <cell r="LA45">
            <v>0</v>
          </cell>
          <cell r="LB45">
            <v>0</v>
          </cell>
          <cell r="LC45">
            <v>0</v>
          </cell>
          <cell r="LD45">
            <v>0</v>
          </cell>
          <cell r="LE45">
            <v>0</v>
          </cell>
          <cell r="LF45">
            <v>0</v>
          </cell>
          <cell r="LG45">
            <v>0</v>
          </cell>
          <cell r="LH45">
            <v>0</v>
          </cell>
          <cell r="LI45">
            <v>0</v>
          </cell>
          <cell r="LJ45">
            <v>0</v>
          </cell>
          <cell r="LK45">
            <v>0</v>
          </cell>
          <cell r="LL45">
            <v>0</v>
          </cell>
          <cell r="LQ45">
            <v>0</v>
          </cell>
          <cell r="LR45">
            <v>0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0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0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>
            <v>0</v>
          </cell>
          <cell r="OM45">
            <v>0</v>
          </cell>
          <cell r="ON45">
            <v>0</v>
          </cell>
          <cell r="OO45">
            <v>0</v>
          </cell>
          <cell r="OP45">
            <v>0</v>
          </cell>
          <cell r="OR45">
            <v>0</v>
          </cell>
          <cell r="OT45">
            <v>2031.6875938646697</v>
          </cell>
        </row>
        <row r="46">
          <cell r="A46" t="str">
            <v>Г</v>
          </cell>
          <cell r="B46" t="str">
            <v>1.1.4.2</v>
          </cell>
          <cell r="C4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D46" t="str">
            <v>Г</v>
          </cell>
          <cell r="E46">
            <v>68.135675169496778</v>
          </cell>
          <cell r="H46">
            <v>0.71055469999999987</v>
          </cell>
          <cell r="J46">
            <v>919.71516334149669</v>
          </cell>
          <cell r="K46">
            <v>67.425120469496775</v>
          </cell>
          <cell r="L46">
            <v>852.29004287199996</v>
          </cell>
          <cell r="M46">
            <v>0</v>
          </cell>
          <cell r="N46">
            <v>0</v>
          </cell>
          <cell r="O46">
            <v>75.508838269152477</v>
          </cell>
          <cell r="P46">
            <v>178.17639041999999</v>
          </cell>
          <cell r="Q46">
            <v>598.60481432284746</v>
          </cell>
          <cell r="R46">
            <v>67.347628944073051</v>
          </cell>
          <cell r="S46">
            <v>0</v>
          </cell>
          <cell r="T46">
            <v>0</v>
          </cell>
          <cell r="U46">
            <v>57.074261817011063</v>
          </cell>
          <cell r="V46">
            <v>0</v>
          </cell>
          <cell r="W46">
            <v>10.273367127061984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46.294457012153003</v>
          </cell>
          <cell r="AK46">
            <v>0</v>
          </cell>
          <cell r="AL46">
            <v>0</v>
          </cell>
          <cell r="AM46">
            <v>39.232590688265262</v>
          </cell>
          <cell r="AN46">
            <v>0</v>
          </cell>
          <cell r="AO46">
            <v>7.0618663238877417</v>
          </cell>
          <cell r="AP46">
            <v>21.053171931920044</v>
          </cell>
          <cell r="AQ46">
            <v>0</v>
          </cell>
          <cell r="AR46">
            <v>0</v>
          </cell>
          <cell r="AS46">
            <v>17.841671128745801</v>
          </cell>
          <cell r="AT46">
            <v>0</v>
          </cell>
          <cell r="AU46">
            <v>3.2115008031742427</v>
          </cell>
          <cell r="AV46">
            <v>46.294457012153003</v>
          </cell>
          <cell r="AW46">
            <v>0</v>
          </cell>
          <cell r="AX46">
            <v>0</v>
          </cell>
          <cell r="AY46">
            <v>39.232590688265262</v>
          </cell>
          <cell r="AZ46">
            <v>0</v>
          </cell>
          <cell r="BA46">
            <v>7.0618663238877417</v>
          </cell>
          <cell r="BB46" t="str">
            <v/>
          </cell>
          <cell r="BC46" t="str">
            <v/>
          </cell>
          <cell r="BD46">
            <v>3</v>
          </cell>
          <cell r="BE46">
            <v>4</v>
          </cell>
          <cell r="BF46" t="str">
            <v>3 4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P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U46">
            <v>0</v>
          </cell>
          <cell r="BV46">
            <v>0</v>
          </cell>
          <cell r="BW46">
            <v>0</v>
          </cell>
          <cell r="BX46">
            <v>0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0</v>
          </cell>
          <cell r="CL46">
            <v>0</v>
          </cell>
          <cell r="CM46">
            <v>0</v>
          </cell>
          <cell r="CN46">
            <v>0</v>
          </cell>
          <cell r="CO46">
            <v>0</v>
          </cell>
          <cell r="CP46">
            <v>0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3812.2178934788185</v>
          </cell>
          <cell r="CY46">
            <v>572.7289210797162</v>
          </cell>
          <cell r="CZ46">
            <v>1552.4358180467182</v>
          </cell>
          <cell r="DA46">
            <v>1396.6332410204841</v>
          </cell>
          <cell r="DB46">
            <v>351.73938608438334</v>
          </cell>
          <cell r="DE46">
            <v>0.66252877999999993</v>
          </cell>
          <cell r="DG46">
            <v>663.71500163819746</v>
          </cell>
          <cell r="DH46">
            <v>57.138838088197502</v>
          </cell>
          <cell r="DI46">
            <v>606.57616354999993</v>
          </cell>
          <cell r="DJ46">
            <v>38.906113530000006</v>
          </cell>
          <cell r="DK46">
            <v>197.33895278</v>
          </cell>
          <cell r="DL46">
            <v>344.75768944999993</v>
          </cell>
          <cell r="DM46">
            <v>25.573407790000001</v>
          </cell>
          <cell r="DN46">
            <v>277.00832313952753</v>
          </cell>
          <cell r="DS46">
            <v>142.68802315457594</v>
          </cell>
          <cell r="DT46">
            <v>56.493174655273869</v>
          </cell>
          <cell r="DU46">
            <v>49.232590688265262</v>
          </cell>
          <cell r="DV46">
            <v>28.594534641412469</v>
          </cell>
          <cell r="DW46">
            <v>49.232590688265262</v>
          </cell>
          <cell r="DX46" t="str">
            <v/>
          </cell>
          <cell r="DY46">
            <v>2</v>
          </cell>
          <cell r="DZ46" t="str">
            <v/>
          </cell>
          <cell r="EA46" t="str">
            <v/>
          </cell>
          <cell r="EB46" t="str">
            <v>2</v>
          </cell>
          <cell r="EC46">
            <v>870.93788626000003</v>
          </cell>
          <cell r="ED46">
            <v>346.03663713000003</v>
          </cell>
          <cell r="EE46">
            <v>488.22764986999994</v>
          </cell>
          <cell r="EF46">
            <v>24.389055679999998</v>
          </cell>
          <cell r="EG46">
            <v>12.284543580000001</v>
          </cell>
          <cell r="EH46">
            <v>323.89559782000003</v>
          </cell>
          <cell r="EI46">
            <v>224.59279934</v>
          </cell>
          <cell r="EJ46">
            <v>95.952902250000008</v>
          </cell>
          <cell r="EK46">
            <v>0</v>
          </cell>
          <cell r="EL46">
            <v>3.3498962299999997</v>
          </cell>
          <cell r="EM46">
            <v>547.04228843999999</v>
          </cell>
          <cell r="EN46">
            <v>121.44383779</v>
          </cell>
          <cell r="EO46">
            <v>392.27474761999997</v>
          </cell>
          <cell r="EP46">
            <v>24.389055679999998</v>
          </cell>
          <cell r="EQ46">
            <v>8.9346473500000005</v>
          </cell>
          <cell r="ER46">
            <v>0</v>
          </cell>
          <cell r="ES46">
            <v>0</v>
          </cell>
          <cell r="ET46">
            <v>0</v>
          </cell>
          <cell r="EU46">
            <v>0</v>
          </cell>
          <cell r="EV46">
            <v>0</v>
          </cell>
          <cell r="EW46">
            <v>0</v>
          </cell>
          <cell r="EX46">
            <v>0</v>
          </cell>
          <cell r="EY46">
            <v>0</v>
          </cell>
          <cell r="EZ46">
            <v>0</v>
          </cell>
          <cell r="FA46">
            <v>0</v>
          </cell>
          <cell r="FB46">
            <v>0</v>
          </cell>
          <cell r="FC46">
            <v>0</v>
          </cell>
          <cell r="FD46">
            <v>0</v>
          </cell>
          <cell r="FE46">
            <v>0</v>
          </cell>
          <cell r="FF46">
            <v>0</v>
          </cell>
          <cell r="FG46" t="str">
            <v/>
          </cell>
          <cell r="FH46">
            <v>2</v>
          </cell>
          <cell r="FI46">
            <v>3</v>
          </cell>
          <cell r="FJ46">
            <v>4</v>
          </cell>
          <cell r="FK46" t="str">
            <v>2 3 4</v>
          </cell>
          <cell r="FN46">
            <v>3102.5564480438834</v>
          </cell>
          <cell r="FO46">
            <v>0</v>
          </cell>
          <cell r="FP46">
            <v>175.58</v>
          </cell>
          <cell r="FQ46">
            <v>0</v>
          </cell>
          <cell r="FR46">
            <v>697.62100000000009</v>
          </cell>
          <cell r="FS46">
            <v>695.62100000000009</v>
          </cell>
          <cell r="FT46">
            <v>2</v>
          </cell>
          <cell r="FU46">
            <v>0</v>
          </cell>
          <cell r="FV46">
            <v>162</v>
          </cell>
          <cell r="FW46">
            <v>0</v>
          </cell>
          <cell r="FX46">
            <v>162</v>
          </cell>
          <cell r="FZ46">
            <v>604.26295830000004</v>
          </cell>
          <cell r="GA46">
            <v>0</v>
          </cell>
          <cell r="GB46">
            <v>10.842000000000002</v>
          </cell>
          <cell r="GC46">
            <v>0</v>
          </cell>
          <cell r="GD46">
            <v>18.175000000000001</v>
          </cell>
          <cell r="GE46">
            <v>18.175000000000001</v>
          </cell>
          <cell r="GF46">
            <v>0</v>
          </cell>
          <cell r="GG46">
            <v>0</v>
          </cell>
          <cell r="GH46">
            <v>112</v>
          </cell>
          <cell r="GI46">
            <v>0</v>
          </cell>
          <cell r="GJ46">
            <v>112</v>
          </cell>
          <cell r="GK46">
            <v>514.82344348999948</v>
          </cell>
          <cell r="GL46">
            <v>0</v>
          </cell>
          <cell r="GM46">
            <v>0</v>
          </cell>
          <cell r="GN46">
            <v>0</v>
          </cell>
          <cell r="GO46">
            <v>59.307000000000002</v>
          </cell>
          <cell r="GP46">
            <v>59.307000000000002</v>
          </cell>
          <cell r="GQ46">
            <v>0</v>
          </cell>
          <cell r="GR46">
            <v>0</v>
          </cell>
          <cell r="GS46">
            <v>1</v>
          </cell>
          <cell r="GT46">
            <v>0</v>
          </cell>
          <cell r="GU46">
            <v>1</v>
          </cell>
          <cell r="GV46">
            <v>475.62674384858701</v>
          </cell>
          <cell r="GW46">
            <v>0</v>
          </cell>
          <cell r="GX46">
            <v>0</v>
          </cell>
          <cell r="GY46">
            <v>0</v>
          </cell>
          <cell r="GZ46">
            <v>53</v>
          </cell>
          <cell r="HA46">
            <v>53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0</v>
          </cell>
          <cell r="HS46">
            <v>0</v>
          </cell>
          <cell r="HT46">
            <v>0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0</v>
          </cell>
          <cell r="IA46">
            <v>0</v>
          </cell>
          <cell r="IB46">
            <v>0</v>
          </cell>
          <cell r="IC46">
            <v>39.196699641412465</v>
          </cell>
          <cell r="ID46">
            <v>0</v>
          </cell>
          <cell r="IE46">
            <v>0</v>
          </cell>
          <cell r="IF46">
            <v>0</v>
          </cell>
          <cell r="IG46">
            <v>0</v>
          </cell>
          <cell r="IH46">
            <v>6.3069999999999995</v>
          </cell>
          <cell r="II46">
            <v>0</v>
          </cell>
          <cell r="IJ46">
            <v>0</v>
          </cell>
          <cell r="IK46">
            <v>0</v>
          </cell>
          <cell r="IL46">
            <v>0</v>
          </cell>
          <cell r="IM46">
            <v>0</v>
          </cell>
          <cell r="IN46">
            <v>0</v>
          </cell>
          <cell r="IO46">
            <v>0</v>
          </cell>
          <cell r="IP46">
            <v>0</v>
          </cell>
          <cell r="IQ46">
            <v>0</v>
          </cell>
          <cell r="IR46">
            <v>0</v>
          </cell>
          <cell r="IS46">
            <v>0</v>
          </cell>
          <cell r="IT46">
            <v>0</v>
          </cell>
          <cell r="IU46">
            <v>0</v>
          </cell>
          <cell r="IV46">
            <v>0</v>
          </cell>
          <cell r="IW46">
            <v>0</v>
          </cell>
          <cell r="IX46">
            <v>0</v>
          </cell>
          <cell r="IY46">
            <v>104.98333589000001</v>
          </cell>
          <cell r="IZ46">
            <v>0</v>
          </cell>
          <cell r="JA46">
            <v>0</v>
          </cell>
          <cell r="JB46">
            <v>0</v>
          </cell>
          <cell r="JC46">
            <v>4.1915000000000004</v>
          </cell>
          <cell r="JD46">
            <v>4.1915000000000004</v>
          </cell>
          <cell r="JE46">
            <v>0</v>
          </cell>
          <cell r="JF46">
            <v>0</v>
          </cell>
          <cell r="JG46">
            <v>3</v>
          </cell>
          <cell r="JH46">
            <v>0</v>
          </cell>
          <cell r="JI46">
            <v>3</v>
          </cell>
          <cell r="JJ46">
            <v>2.0477729099999999</v>
          </cell>
          <cell r="JK46">
            <v>0</v>
          </cell>
          <cell r="JL46">
            <v>0</v>
          </cell>
          <cell r="JM46">
            <v>0</v>
          </cell>
          <cell r="JN46">
            <v>0.73250000000000004</v>
          </cell>
          <cell r="JO46">
            <v>0.73250000000000004</v>
          </cell>
          <cell r="JP46">
            <v>0</v>
          </cell>
          <cell r="JQ46">
            <v>0</v>
          </cell>
          <cell r="JR46">
            <v>0</v>
          </cell>
          <cell r="JS46">
            <v>0</v>
          </cell>
          <cell r="JT46">
            <v>0</v>
          </cell>
          <cell r="JU46">
            <v>102.93556298</v>
          </cell>
          <cell r="JV46">
            <v>0</v>
          </cell>
          <cell r="JW46">
            <v>0</v>
          </cell>
          <cell r="JX46">
            <v>0</v>
          </cell>
          <cell r="JY46">
            <v>3.4590000000000001</v>
          </cell>
          <cell r="JZ46">
            <v>3.4590000000000001</v>
          </cell>
          <cell r="KA46">
            <v>0</v>
          </cell>
          <cell r="KB46">
            <v>0</v>
          </cell>
          <cell r="KC46">
            <v>3</v>
          </cell>
          <cell r="KD46">
            <v>0</v>
          </cell>
          <cell r="KE46">
            <v>3</v>
          </cell>
          <cell r="KF46">
            <v>0</v>
          </cell>
          <cell r="KG46">
            <v>0</v>
          </cell>
          <cell r="KH46">
            <v>0</v>
          </cell>
          <cell r="KI46">
            <v>0</v>
          </cell>
          <cell r="KJ46">
            <v>0</v>
          </cell>
          <cell r="KK46">
            <v>0</v>
          </cell>
          <cell r="KL46">
            <v>0</v>
          </cell>
          <cell r="KM46">
            <v>0</v>
          </cell>
          <cell r="KN46">
            <v>0</v>
          </cell>
          <cell r="KO46">
            <v>0</v>
          </cell>
          <cell r="KP46">
            <v>0</v>
          </cell>
          <cell r="KQ46">
            <v>0</v>
          </cell>
          <cell r="KR46">
            <v>0</v>
          </cell>
          <cell r="KS46">
            <v>0</v>
          </cell>
          <cell r="KT46">
            <v>0</v>
          </cell>
          <cell r="KU46">
            <v>0</v>
          </cell>
          <cell r="KV46">
            <v>0</v>
          </cell>
          <cell r="KW46">
            <v>0</v>
          </cell>
          <cell r="KX46">
            <v>0</v>
          </cell>
          <cell r="KY46">
            <v>0</v>
          </cell>
          <cell r="KZ46">
            <v>0</v>
          </cell>
          <cell r="LA46">
            <v>0</v>
          </cell>
          <cell r="LB46">
            <v>0</v>
          </cell>
          <cell r="LC46">
            <v>0</v>
          </cell>
          <cell r="LD46">
            <v>0</v>
          </cell>
          <cell r="LE46">
            <v>0</v>
          </cell>
          <cell r="LF46">
            <v>0</v>
          </cell>
          <cell r="LG46">
            <v>0</v>
          </cell>
          <cell r="LH46">
            <v>0</v>
          </cell>
          <cell r="LI46">
            <v>0</v>
          </cell>
          <cell r="LJ46">
            <v>0</v>
          </cell>
          <cell r="LK46">
            <v>0</v>
          </cell>
          <cell r="LL46">
            <v>0</v>
          </cell>
          <cell r="LQ46">
            <v>0</v>
          </cell>
          <cell r="LR46">
            <v>0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0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0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>
            <v>0</v>
          </cell>
          <cell r="OM46">
            <v>0</v>
          </cell>
          <cell r="ON46">
            <v>0</v>
          </cell>
          <cell r="OO46">
            <v>0</v>
          </cell>
          <cell r="OP46">
            <v>0</v>
          </cell>
          <cell r="OR46">
            <v>0</v>
          </cell>
          <cell r="OT46">
            <v>2031.6875938646697</v>
          </cell>
        </row>
        <row r="47">
          <cell r="A47" t="str">
            <v>G_Che18</v>
          </cell>
          <cell r="B47" t="str">
            <v>1.1.4.2</v>
          </cell>
          <cell r="C47" t="str">
            <v>Реконструкция ВЛ-110 кВ  вынос ВЛ-110 кВ ПС Грозный-330- ПС ГРП Л-136 из оползневой зоны, подвеска провода ВЛ-110 кВ ПС ГРП-ПС Октябрьская  Л-137  (технологическое присоединение ОАО НК Роснефть) (доп.соглашение от 15.03.2016 г. №1 к договору ТП от 06.06.2011 г. №226/2011)</v>
          </cell>
          <cell r="D47" t="str">
            <v>G_Che18</v>
          </cell>
          <cell r="E47">
            <v>21.763726631920044</v>
          </cell>
          <cell r="H47">
            <v>0.71055469999999987</v>
          </cell>
          <cell r="J47">
            <v>21.053171931920044</v>
          </cell>
          <cell r="K47">
            <v>21.053171931920044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21.053171931920044</v>
          </cell>
          <cell r="S47">
            <v>0</v>
          </cell>
          <cell r="T47">
            <v>0</v>
          </cell>
          <cell r="U47">
            <v>17.841671128745801</v>
          </cell>
          <cell r="V47">
            <v>0</v>
          </cell>
          <cell r="W47">
            <v>3.2115008031742427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21.053171931920044</v>
          </cell>
          <cell r="AQ47">
            <v>0</v>
          </cell>
          <cell r="AR47">
            <v>0</v>
          </cell>
          <cell r="AS47">
            <v>17.841671128745801</v>
          </cell>
          <cell r="AT47">
            <v>0</v>
          </cell>
          <cell r="AU47">
            <v>3.2115008031742427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 t="str">
            <v/>
          </cell>
          <cell r="BC47" t="str">
            <v/>
          </cell>
          <cell r="BD47" t="str">
            <v/>
          </cell>
          <cell r="BE47">
            <v>4</v>
          </cell>
          <cell r="BF47" t="str">
            <v>4</v>
          </cell>
          <cell r="BG47">
            <v>0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P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U47">
            <v>0</v>
          </cell>
          <cell r="BV47">
            <v>0</v>
          </cell>
          <cell r="BW47">
            <v>0</v>
          </cell>
          <cell r="BX47">
            <v>0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>
            <v>0</v>
          </cell>
          <cell r="CP47">
            <v>0</v>
          </cell>
          <cell r="CQ47" t="str">
            <v/>
          </cell>
          <cell r="CR47" t="str">
            <v/>
          </cell>
          <cell r="CS47" t="str">
            <v/>
          </cell>
          <cell r="CT47" t="str">
            <v/>
          </cell>
          <cell r="CU47">
            <v>0</v>
          </cell>
          <cell r="CX47">
            <v>18.443836128745801</v>
          </cell>
          <cell r="CY47">
            <v>0.60216499999999995</v>
          </cell>
          <cell r="CZ47">
            <v>4.4547850000000002</v>
          </cell>
          <cell r="DA47">
            <v>12.473398</v>
          </cell>
          <cell r="DB47">
            <v>0.91348812874580221</v>
          </cell>
          <cell r="DE47">
            <v>0.60216499999999995</v>
          </cell>
          <cell r="DG47">
            <v>17.841671128745801</v>
          </cell>
          <cell r="DH47">
            <v>17.841671128745801</v>
          </cell>
          <cell r="DI47">
            <v>0</v>
          </cell>
          <cell r="DJ47">
            <v>0</v>
          </cell>
          <cell r="DK47">
            <v>0</v>
          </cell>
          <cell r="DL47">
            <v>0</v>
          </cell>
          <cell r="DM47">
            <v>0</v>
          </cell>
          <cell r="DN47">
            <v>17.841671128745801</v>
          </cell>
          <cell r="DS47">
            <v>0</v>
          </cell>
          <cell r="DT47">
            <v>0</v>
          </cell>
          <cell r="DU47">
            <v>0</v>
          </cell>
          <cell r="DV47">
            <v>17.841671128745801</v>
          </cell>
          <cell r="DW47">
            <v>0</v>
          </cell>
          <cell r="DX47" t="str">
            <v/>
          </cell>
          <cell r="DY47" t="str">
            <v/>
          </cell>
          <cell r="DZ47" t="str">
            <v/>
          </cell>
          <cell r="EA47" t="str">
            <v/>
          </cell>
          <cell r="EB47">
            <v>0</v>
          </cell>
          <cell r="EC47">
            <v>0</v>
          </cell>
          <cell r="ED47">
            <v>0</v>
          </cell>
          <cell r="EE47">
            <v>0</v>
          </cell>
          <cell r="EF47">
            <v>0</v>
          </cell>
          <cell r="EG47">
            <v>0</v>
          </cell>
          <cell r="EH47">
            <v>0</v>
          </cell>
          <cell r="EI47">
            <v>0</v>
          </cell>
          <cell r="EJ47">
            <v>0</v>
          </cell>
          <cell r="EK47">
            <v>0</v>
          </cell>
          <cell r="EL47">
            <v>0</v>
          </cell>
          <cell r="EM47">
            <v>0</v>
          </cell>
          <cell r="EN47">
            <v>0</v>
          </cell>
          <cell r="EO47">
            <v>0</v>
          </cell>
          <cell r="EP47">
            <v>0</v>
          </cell>
          <cell r="EQ47">
            <v>0</v>
          </cell>
          <cell r="ER47">
            <v>0</v>
          </cell>
          <cell r="ES47">
            <v>0</v>
          </cell>
          <cell r="ET47">
            <v>0</v>
          </cell>
          <cell r="EU47">
            <v>0</v>
          </cell>
          <cell r="EV47">
            <v>0</v>
          </cell>
          <cell r="EW47">
            <v>0</v>
          </cell>
          <cell r="EX47">
            <v>0</v>
          </cell>
          <cell r="EY47">
            <v>0</v>
          </cell>
          <cell r="EZ47">
            <v>0</v>
          </cell>
          <cell r="FA47">
            <v>0</v>
          </cell>
          <cell r="FB47">
            <v>0</v>
          </cell>
          <cell r="FC47">
            <v>0</v>
          </cell>
          <cell r="FD47">
            <v>0</v>
          </cell>
          <cell r="FE47">
            <v>0</v>
          </cell>
          <cell r="FF47">
            <v>0</v>
          </cell>
          <cell r="FG47" t="str">
            <v/>
          </cell>
          <cell r="FH47" t="str">
            <v/>
          </cell>
          <cell r="FI47">
            <v>3</v>
          </cell>
          <cell r="FJ47">
            <v>4</v>
          </cell>
          <cell r="FK47" t="str">
            <v>3 4</v>
          </cell>
          <cell r="FN47">
            <v>18.443836128745801</v>
          </cell>
          <cell r="FO47">
            <v>0</v>
          </cell>
          <cell r="FP47">
            <v>0</v>
          </cell>
          <cell r="FQ47">
            <v>0</v>
          </cell>
          <cell r="FR47">
            <v>1.399</v>
          </cell>
          <cell r="FS47">
            <v>1.399</v>
          </cell>
          <cell r="FT47">
            <v>0</v>
          </cell>
          <cell r="FU47">
            <v>0</v>
          </cell>
          <cell r="FV47">
            <v>0</v>
          </cell>
          <cell r="FW47">
            <v>0</v>
          </cell>
          <cell r="FX47">
            <v>0</v>
          </cell>
          <cell r="FZ47">
            <v>0</v>
          </cell>
          <cell r="GA47">
            <v>0</v>
          </cell>
          <cell r="GB47">
            <v>0</v>
          </cell>
          <cell r="GC47">
            <v>0</v>
          </cell>
          <cell r="GD47">
            <v>0</v>
          </cell>
          <cell r="GE47">
            <v>0</v>
          </cell>
          <cell r="GF47">
            <v>0</v>
          </cell>
          <cell r="GG47">
            <v>0</v>
          </cell>
          <cell r="GH47">
            <v>0</v>
          </cell>
          <cell r="GI47">
            <v>0</v>
          </cell>
          <cell r="GJ47">
            <v>0</v>
          </cell>
          <cell r="GK47">
            <v>18.443836128745801</v>
          </cell>
          <cell r="GL47">
            <v>0</v>
          </cell>
          <cell r="GM47">
            <v>0</v>
          </cell>
          <cell r="GN47">
            <v>0</v>
          </cell>
          <cell r="GO47">
            <v>1.399</v>
          </cell>
          <cell r="GP47">
            <v>1.399</v>
          </cell>
          <cell r="GQ47">
            <v>0</v>
          </cell>
          <cell r="GR47">
            <v>0</v>
          </cell>
          <cell r="GS47">
            <v>0</v>
          </cell>
          <cell r="GT47">
            <v>0</v>
          </cell>
          <cell r="GU47">
            <v>0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0</v>
          </cell>
          <cell r="HS47">
            <v>0</v>
          </cell>
          <cell r="HT47">
            <v>0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0</v>
          </cell>
          <cell r="IA47">
            <v>0</v>
          </cell>
          <cell r="IB47">
            <v>0</v>
          </cell>
          <cell r="IC47">
            <v>18.443836128745801</v>
          </cell>
          <cell r="ID47">
            <v>0</v>
          </cell>
          <cell r="IE47">
            <v>0</v>
          </cell>
          <cell r="IF47">
            <v>0</v>
          </cell>
          <cell r="IG47">
            <v>0</v>
          </cell>
          <cell r="IH47">
            <v>1.399</v>
          </cell>
          <cell r="II47">
            <v>0</v>
          </cell>
          <cell r="IJ47">
            <v>0</v>
          </cell>
          <cell r="IK47">
            <v>0</v>
          </cell>
          <cell r="IL47">
            <v>0</v>
          </cell>
          <cell r="IM47">
            <v>0</v>
          </cell>
          <cell r="IN47">
            <v>0</v>
          </cell>
          <cell r="IO47">
            <v>0</v>
          </cell>
          <cell r="IP47">
            <v>0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0</v>
          </cell>
          <cell r="IZ47">
            <v>0</v>
          </cell>
          <cell r="JA47">
            <v>0</v>
          </cell>
          <cell r="JB47">
            <v>0</v>
          </cell>
          <cell r="JC47">
            <v>0</v>
          </cell>
          <cell r="JD47">
            <v>0</v>
          </cell>
          <cell r="JE47">
            <v>0</v>
          </cell>
          <cell r="JF47">
            <v>0</v>
          </cell>
          <cell r="JG47">
            <v>0</v>
          </cell>
          <cell r="JH47">
            <v>0</v>
          </cell>
          <cell r="JI47">
            <v>0</v>
          </cell>
          <cell r="JJ47">
            <v>0</v>
          </cell>
          <cell r="JK47">
            <v>0</v>
          </cell>
          <cell r="JL47">
            <v>0</v>
          </cell>
          <cell r="JM47">
            <v>0</v>
          </cell>
          <cell r="JN47">
            <v>0</v>
          </cell>
          <cell r="JO47">
            <v>0</v>
          </cell>
          <cell r="JP47">
            <v>0</v>
          </cell>
          <cell r="JQ47">
            <v>0</v>
          </cell>
          <cell r="JR47">
            <v>0</v>
          </cell>
          <cell r="JS47">
            <v>0</v>
          </cell>
          <cell r="JT47">
            <v>0</v>
          </cell>
          <cell r="JU47">
            <v>0</v>
          </cell>
          <cell r="JV47">
            <v>0</v>
          </cell>
          <cell r="JW47">
            <v>0</v>
          </cell>
          <cell r="JX47">
            <v>0</v>
          </cell>
          <cell r="JY47">
            <v>0</v>
          </cell>
          <cell r="JZ47">
            <v>0</v>
          </cell>
          <cell r="KA47">
            <v>0</v>
          </cell>
          <cell r="KB47">
            <v>0</v>
          </cell>
          <cell r="KC47">
            <v>0</v>
          </cell>
          <cell r="KD47">
            <v>0</v>
          </cell>
          <cell r="KE47">
            <v>0</v>
          </cell>
          <cell r="KF47">
            <v>0</v>
          </cell>
          <cell r="KG47">
            <v>0</v>
          </cell>
          <cell r="KH47">
            <v>0</v>
          </cell>
          <cell r="KI47">
            <v>0</v>
          </cell>
          <cell r="KJ47">
            <v>0</v>
          </cell>
          <cell r="KK47">
            <v>0</v>
          </cell>
          <cell r="KL47">
            <v>0</v>
          </cell>
          <cell r="KM47">
            <v>0</v>
          </cell>
          <cell r="KN47">
            <v>0</v>
          </cell>
          <cell r="KO47">
            <v>0</v>
          </cell>
          <cell r="KP47">
            <v>0</v>
          </cell>
          <cell r="KQ47">
            <v>0</v>
          </cell>
          <cell r="KR47">
            <v>0</v>
          </cell>
          <cell r="KS47">
            <v>0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0</v>
          </cell>
          <cell r="LC47">
            <v>0</v>
          </cell>
          <cell r="LD47">
            <v>0</v>
          </cell>
          <cell r="LE47">
            <v>0</v>
          </cell>
          <cell r="LF47">
            <v>0</v>
          </cell>
          <cell r="LG47">
            <v>0</v>
          </cell>
          <cell r="LH47">
            <v>0</v>
          </cell>
          <cell r="LI47">
            <v>0</v>
          </cell>
          <cell r="LJ47">
            <v>0</v>
          </cell>
          <cell r="LK47">
            <v>0</v>
          </cell>
          <cell r="LL47">
            <v>0</v>
          </cell>
          <cell r="LQ47">
            <v>0</v>
          </cell>
          <cell r="LR47">
            <v>0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0</v>
          </cell>
          <cell r="LZ47">
            <v>0</v>
          </cell>
          <cell r="MA47">
            <v>0</v>
          </cell>
          <cell r="MB47">
            <v>0</v>
          </cell>
          <cell r="MC47">
            <v>0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0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0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>
            <v>2015</v>
          </cell>
          <cell r="OM47">
            <v>2019</v>
          </cell>
          <cell r="ON47">
            <v>2019</v>
          </cell>
          <cell r="OO47">
            <v>2019</v>
          </cell>
          <cell r="OP47" t="str">
            <v>с</v>
          </cell>
          <cell r="OR47">
            <v>0</v>
          </cell>
          <cell r="OT47">
            <v>21.763726631920044</v>
          </cell>
        </row>
        <row r="48">
          <cell r="A48" t="str">
            <v>I_Che134</v>
          </cell>
          <cell r="B48" t="str">
            <v>1.1.4.2</v>
          </cell>
          <cell r="C48" t="str">
            <v>Модернизация оборудования ячейки в РУ-10 кВ Ф-7 ПС 110 кВ Восточная  для технологического присоединения Общежития ЧГУ г.Грозный ул.Косиора ФГБОУ "Чеченский государственный универститет" к сетям АО "Чеченэнерго" (договор № 85/2015 от 28.04.2015г.)</v>
          </cell>
          <cell r="D48" t="str">
            <v>I_Che134</v>
          </cell>
          <cell r="E48">
            <v>3.8745762711864404E-2</v>
          </cell>
          <cell r="H48">
            <v>0</v>
          </cell>
          <cell r="J48">
            <v>3.8745762711864404E-2</v>
          </cell>
          <cell r="K48">
            <v>3.8745762711864404E-2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 t="str">
            <v/>
          </cell>
          <cell r="BC48" t="str">
            <v/>
          </cell>
          <cell r="BD48" t="str">
            <v/>
          </cell>
          <cell r="BE48" t="str">
            <v/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P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U48">
            <v>0</v>
          </cell>
          <cell r="BV48">
            <v>0</v>
          </cell>
          <cell r="BW48">
            <v>0</v>
          </cell>
          <cell r="BX48">
            <v>0</v>
          </cell>
          <cell r="BY48">
            <v>0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0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0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0</v>
          </cell>
          <cell r="CQ48" t="str">
            <v/>
          </cell>
          <cell r="CR48" t="str">
            <v/>
          </cell>
          <cell r="CS48" t="str">
            <v/>
          </cell>
          <cell r="CT48" t="str">
            <v/>
          </cell>
          <cell r="CU48">
            <v>0</v>
          </cell>
          <cell r="CX48">
            <v>3.2288135593220336E-2</v>
          </cell>
          <cell r="CY48">
            <v>1.7790841386003853E-3</v>
          </cell>
          <cell r="CZ48">
            <v>7.9239802745452014E-3</v>
          </cell>
          <cell r="DA48">
            <v>1.4439308943598027E-2</v>
          </cell>
          <cell r="DB48">
            <v>8.1476257664726565E-3</v>
          </cell>
          <cell r="DE48">
            <v>3.0181889999999999E-2</v>
          </cell>
          <cell r="DG48">
            <v>3.2288135593220336E-2</v>
          </cell>
          <cell r="DH48">
            <v>3.2288135593220336E-2</v>
          </cell>
          <cell r="DI48">
            <v>0</v>
          </cell>
          <cell r="DJ48">
            <v>0</v>
          </cell>
          <cell r="DK48">
            <v>0</v>
          </cell>
          <cell r="DL48">
            <v>0</v>
          </cell>
          <cell r="DM48">
            <v>0</v>
          </cell>
          <cell r="DN48">
            <v>0</v>
          </cell>
          <cell r="DS48">
            <v>0</v>
          </cell>
          <cell r="DT48">
            <v>0</v>
          </cell>
          <cell r="DU48">
            <v>0</v>
          </cell>
          <cell r="DV48">
            <v>0</v>
          </cell>
          <cell r="DW48">
            <v>0</v>
          </cell>
          <cell r="DX48" t="str">
            <v/>
          </cell>
          <cell r="DY48">
            <v>2</v>
          </cell>
          <cell r="DZ48" t="str">
            <v/>
          </cell>
          <cell r="EA48" t="str">
            <v/>
          </cell>
          <cell r="EB48" t="str">
            <v>2</v>
          </cell>
          <cell r="EC48">
            <v>3.0181889999999999E-2</v>
          </cell>
          <cell r="ED48">
            <v>0</v>
          </cell>
          <cell r="EE48">
            <v>8.5986000000000005E-4</v>
          </cell>
          <cell r="EF48">
            <v>2.9322029999999999E-2</v>
          </cell>
          <cell r="EG48">
            <v>0</v>
          </cell>
          <cell r="EH48">
            <v>0</v>
          </cell>
          <cell r="EI48">
            <v>0</v>
          </cell>
          <cell r="EJ48">
            <v>0</v>
          </cell>
          <cell r="EK48">
            <v>0</v>
          </cell>
          <cell r="EL48">
            <v>0</v>
          </cell>
          <cell r="EM48">
            <v>3.0181889999999999E-2</v>
          </cell>
          <cell r="EN48">
            <v>0</v>
          </cell>
          <cell r="EO48">
            <v>8.5986000000000005E-4</v>
          </cell>
          <cell r="EP48">
            <v>2.9322029999999999E-2</v>
          </cell>
          <cell r="EQ48">
            <v>0</v>
          </cell>
          <cell r="ER48">
            <v>0</v>
          </cell>
          <cell r="ES48">
            <v>0</v>
          </cell>
          <cell r="ET48">
            <v>0</v>
          </cell>
          <cell r="EU48">
            <v>0</v>
          </cell>
          <cell r="EV48">
            <v>0</v>
          </cell>
          <cell r="EW48">
            <v>0</v>
          </cell>
          <cell r="EX48">
            <v>0</v>
          </cell>
          <cell r="EY48">
            <v>0</v>
          </cell>
          <cell r="EZ48">
            <v>0</v>
          </cell>
          <cell r="FA48">
            <v>0</v>
          </cell>
          <cell r="FB48">
            <v>0</v>
          </cell>
          <cell r="FC48">
            <v>0</v>
          </cell>
          <cell r="FD48">
            <v>0</v>
          </cell>
          <cell r="FE48">
            <v>0</v>
          </cell>
          <cell r="FF48">
            <v>0</v>
          </cell>
          <cell r="FG48" t="str">
            <v/>
          </cell>
          <cell r="FH48" t="str">
            <v/>
          </cell>
          <cell r="FI48" t="str">
            <v/>
          </cell>
          <cell r="FJ48" t="str">
            <v/>
          </cell>
          <cell r="FK48">
            <v>0</v>
          </cell>
          <cell r="FN48">
            <v>3.2288135593220336E-2</v>
          </cell>
          <cell r="FO48">
            <v>0</v>
          </cell>
          <cell r="FP48">
            <v>0</v>
          </cell>
          <cell r="FQ48">
            <v>0</v>
          </cell>
          <cell r="FR48">
            <v>0</v>
          </cell>
          <cell r="FS48">
            <v>0</v>
          </cell>
          <cell r="FT48">
            <v>0</v>
          </cell>
          <cell r="FU48">
            <v>0</v>
          </cell>
          <cell r="FV48">
            <v>1</v>
          </cell>
          <cell r="FW48">
            <v>0</v>
          </cell>
          <cell r="FX48">
            <v>1</v>
          </cell>
          <cell r="FZ48">
            <v>0</v>
          </cell>
          <cell r="GA48">
            <v>0</v>
          </cell>
          <cell r="GB48">
            <v>0</v>
          </cell>
          <cell r="GC48">
            <v>0</v>
          </cell>
          <cell r="GD48">
            <v>0</v>
          </cell>
          <cell r="GE48">
            <v>0</v>
          </cell>
          <cell r="GF48">
            <v>0</v>
          </cell>
          <cell r="GG48">
            <v>0</v>
          </cell>
          <cell r="GH48">
            <v>0</v>
          </cell>
          <cell r="GI48">
            <v>0</v>
          </cell>
          <cell r="GJ48">
            <v>0</v>
          </cell>
          <cell r="GK48">
            <v>0</v>
          </cell>
          <cell r="GL48">
            <v>0</v>
          </cell>
          <cell r="GM48">
            <v>0</v>
          </cell>
          <cell r="GN48">
            <v>0</v>
          </cell>
          <cell r="GO48">
            <v>0</v>
          </cell>
          <cell r="GP48">
            <v>0</v>
          </cell>
          <cell r="GQ48">
            <v>0</v>
          </cell>
          <cell r="GR48">
            <v>0</v>
          </cell>
          <cell r="GS48">
            <v>0</v>
          </cell>
          <cell r="GT48">
            <v>0</v>
          </cell>
          <cell r="GU48">
            <v>0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0</v>
          </cell>
          <cell r="HS48">
            <v>0</v>
          </cell>
          <cell r="HT48">
            <v>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0</v>
          </cell>
          <cell r="ID48">
            <v>0</v>
          </cell>
          <cell r="IE48">
            <v>0</v>
          </cell>
          <cell r="IF48">
            <v>0</v>
          </cell>
          <cell r="IG48">
            <v>0</v>
          </cell>
          <cell r="IH48">
            <v>0</v>
          </cell>
          <cell r="II48">
            <v>0</v>
          </cell>
          <cell r="IJ48">
            <v>0</v>
          </cell>
          <cell r="IK48">
            <v>0</v>
          </cell>
          <cell r="IL48">
            <v>0</v>
          </cell>
          <cell r="IM48">
            <v>0</v>
          </cell>
          <cell r="IN48">
            <v>0</v>
          </cell>
          <cell r="IO48">
            <v>0</v>
          </cell>
          <cell r="IP48">
            <v>0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3.0181889999999999E-2</v>
          </cell>
          <cell r="IZ48">
            <v>0</v>
          </cell>
          <cell r="JA48">
            <v>0</v>
          </cell>
          <cell r="JB48">
            <v>0</v>
          </cell>
          <cell r="JC48">
            <v>0</v>
          </cell>
          <cell r="JD48">
            <v>0</v>
          </cell>
          <cell r="JE48">
            <v>0</v>
          </cell>
          <cell r="JF48">
            <v>0</v>
          </cell>
          <cell r="JG48">
            <v>1</v>
          </cell>
          <cell r="JH48">
            <v>0</v>
          </cell>
          <cell r="JI48">
            <v>1</v>
          </cell>
          <cell r="JJ48">
            <v>0</v>
          </cell>
          <cell r="JK48">
            <v>0</v>
          </cell>
          <cell r="JL48">
            <v>0</v>
          </cell>
          <cell r="JM48">
            <v>0</v>
          </cell>
          <cell r="JN48">
            <v>0</v>
          </cell>
          <cell r="JO48">
            <v>0</v>
          </cell>
          <cell r="JP48">
            <v>0</v>
          </cell>
          <cell r="JQ48">
            <v>0</v>
          </cell>
          <cell r="JR48">
            <v>0</v>
          </cell>
          <cell r="JS48">
            <v>0</v>
          </cell>
          <cell r="JT48">
            <v>0</v>
          </cell>
          <cell r="JU48">
            <v>3.0181889999999999E-2</v>
          </cell>
          <cell r="JV48">
            <v>0</v>
          </cell>
          <cell r="JW48">
            <v>0</v>
          </cell>
          <cell r="JX48">
            <v>0</v>
          </cell>
          <cell r="JY48">
            <v>0</v>
          </cell>
          <cell r="JZ48">
            <v>0</v>
          </cell>
          <cell r="KA48">
            <v>0</v>
          </cell>
          <cell r="KB48">
            <v>0</v>
          </cell>
          <cell r="KC48">
            <v>1</v>
          </cell>
          <cell r="KD48">
            <v>0</v>
          </cell>
          <cell r="KE48">
            <v>1</v>
          </cell>
          <cell r="KF48">
            <v>0</v>
          </cell>
          <cell r="KG48">
            <v>0</v>
          </cell>
          <cell r="KH48">
            <v>0</v>
          </cell>
          <cell r="KI48">
            <v>0</v>
          </cell>
          <cell r="KJ48">
            <v>0</v>
          </cell>
          <cell r="KK48">
            <v>0</v>
          </cell>
          <cell r="KL48">
            <v>0</v>
          </cell>
          <cell r="KM48">
            <v>0</v>
          </cell>
          <cell r="KN48">
            <v>0</v>
          </cell>
          <cell r="KO48">
            <v>0</v>
          </cell>
          <cell r="KP48">
            <v>0</v>
          </cell>
          <cell r="KQ48">
            <v>0</v>
          </cell>
          <cell r="KR48">
            <v>0</v>
          </cell>
          <cell r="KS48">
            <v>0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0</v>
          </cell>
          <cell r="LC48">
            <v>0</v>
          </cell>
          <cell r="LD48">
            <v>0</v>
          </cell>
          <cell r="LE48">
            <v>0</v>
          </cell>
          <cell r="LF48">
            <v>0</v>
          </cell>
          <cell r="LG48">
            <v>0</v>
          </cell>
          <cell r="LH48">
            <v>0</v>
          </cell>
          <cell r="LI48">
            <v>0</v>
          </cell>
          <cell r="LJ48">
            <v>0</v>
          </cell>
          <cell r="LK48">
            <v>0</v>
          </cell>
          <cell r="LL48">
            <v>0</v>
          </cell>
          <cell r="LQ48">
            <v>0</v>
          </cell>
          <cell r="LR48">
            <v>0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0</v>
          </cell>
          <cell r="LZ48">
            <v>0</v>
          </cell>
          <cell r="MA48">
            <v>0</v>
          </cell>
          <cell r="MB48">
            <v>0</v>
          </cell>
          <cell r="MC48">
            <v>0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0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>
            <v>2019</v>
          </cell>
          <cell r="OM48">
            <v>2019</v>
          </cell>
          <cell r="ON48">
            <v>2019</v>
          </cell>
          <cell r="OO48">
            <v>2019</v>
          </cell>
          <cell r="OP48" t="str">
            <v>п</v>
          </cell>
          <cell r="OR48">
            <v>0</v>
          </cell>
          <cell r="OT48">
            <v>3.8745762711864404E-2</v>
          </cell>
        </row>
        <row r="49">
          <cell r="A49" t="str">
            <v>I_Che135</v>
          </cell>
          <cell r="B49" t="str">
            <v>1.1.4.2</v>
          </cell>
          <cell r="C49" t="str">
            <v>Модернизация оборудования ячейки в РУ-10 кВ Ф-1 ПС 35 кВ Красноармейская  для технологического присоединения ООО "Стандарт-С" Насос для орошения полей к сетям АО "Чеченэнерго" (Доп.соглашение от 21.03.2018 №1 к договору №4516 от 03.07.2017г.)</v>
          </cell>
          <cell r="D49" t="str">
            <v>I_Che135</v>
          </cell>
          <cell r="E49">
            <v>3.8745762711864404E-2</v>
          </cell>
          <cell r="H49">
            <v>0</v>
          </cell>
          <cell r="J49">
            <v>3.8745762711864404E-2</v>
          </cell>
          <cell r="K49">
            <v>3.8745762711864404E-2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 t="str">
            <v/>
          </cell>
          <cell r="BC49" t="str">
            <v/>
          </cell>
          <cell r="BD49" t="str">
            <v/>
          </cell>
          <cell r="BE49" t="str">
            <v/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>
            <v>0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0</v>
          </cell>
          <cell r="CQ49" t="str">
            <v/>
          </cell>
          <cell r="CR49" t="str">
            <v/>
          </cell>
          <cell r="CS49" t="str">
            <v/>
          </cell>
          <cell r="CT49" t="str">
            <v/>
          </cell>
          <cell r="CU49">
            <v>0</v>
          </cell>
          <cell r="CX49">
            <v>3.2288135593220336E-2</v>
          </cell>
          <cell r="CY49">
            <v>1.7790841386003853E-3</v>
          </cell>
          <cell r="CZ49">
            <v>7.9239802745452014E-3</v>
          </cell>
          <cell r="DA49">
            <v>1.4439308943598027E-2</v>
          </cell>
          <cell r="DB49">
            <v>8.1476257664726565E-3</v>
          </cell>
          <cell r="DE49">
            <v>3.0181889999999999E-2</v>
          </cell>
          <cell r="DG49">
            <v>3.2288135593220336E-2</v>
          </cell>
          <cell r="DH49">
            <v>3.2288135593220336E-2</v>
          </cell>
          <cell r="DI49">
            <v>0</v>
          </cell>
          <cell r="DJ49">
            <v>0</v>
          </cell>
          <cell r="DK49">
            <v>0</v>
          </cell>
          <cell r="DL49">
            <v>0</v>
          </cell>
          <cell r="DM49">
            <v>0</v>
          </cell>
          <cell r="DN49">
            <v>0</v>
          </cell>
          <cell r="DS49">
            <v>0</v>
          </cell>
          <cell r="DT49">
            <v>0</v>
          </cell>
          <cell r="DU49">
            <v>0</v>
          </cell>
          <cell r="DV49">
            <v>0</v>
          </cell>
          <cell r="DW49">
            <v>0</v>
          </cell>
          <cell r="DX49" t="str">
            <v/>
          </cell>
          <cell r="DY49">
            <v>2</v>
          </cell>
          <cell r="DZ49" t="str">
            <v/>
          </cell>
          <cell r="EA49" t="str">
            <v/>
          </cell>
          <cell r="EB49" t="str">
            <v>2</v>
          </cell>
          <cell r="EC49">
            <v>3.0181889999999999E-2</v>
          </cell>
          <cell r="ED49">
            <v>0</v>
          </cell>
          <cell r="EE49">
            <v>8.5986000000000005E-4</v>
          </cell>
          <cell r="EF49">
            <v>2.9322029999999999E-2</v>
          </cell>
          <cell r="EG49">
            <v>0</v>
          </cell>
          <cell r="EH49">
            <v>0</v>
          </cell>
          <cell r="EI49">
            <v>0</v>
          </cell>
          <cell r="EJ49">
            <v>0</v>
          </cell>
          <cell r="EK49">
            <v>0</v>
          </cell>
          <cell r="EL49">
            <v>0</v>
          </cell>
          <cell r="EM49">
            <v>3.0181889999999999E-2</v>
          </cell>
          <cell r="EN49">
            <v>0</v>
          </cell>
          <cell r="EO49">
            <v>8.5986000000000005E-4</v>
          </cell>
          <cell r="EP49">
            <v>2.9322029999999999E-2</v>
          </cell>
          <cell r="EQ49">
            <v>0</v>
          </cell>
          <cell r="ER49">
            <v>0</v>
          </cell>
          <cell r="ES49">
            <v>0</v>
          </cell>
          <cell r="ET49">
            <v>0</v>
          </cell>
          <cell r="EU49">
            <v>0</v>
          </cell>
          <cell r="EV49">
            <v>0</v>
          </cell>
          <cell r="EW49">
            <v>0</v>
          </cell>
          <cell r="EX49">
            <v>0</v>
          </cell>
          <cell r="EY49">
            <v>0</v>
          </cell>
          <cell r="EZ49">
            <v>0</v>
          </cell>
          <cell r="FA49">
            <v>0</v>
          </cell>
          <cell r="FB49">
            <v>0</v>
          </cell>
          <cell r="FC49">
            <v>0</v>
          </cell>
          <cell r="FD49">
            <v>0</v>
          </cell>
          <cell r="FE49">
            <v>0</v>
          </cell>
          <cell r="FF49">
            <v>0</v>
          </cell>
          <cell r="FG49" t="str">
            <v/>
          </cell>
          <cell r="FH49" t="str">
            <v/>
          </cell>
          <cell r="FI49" t="str">
            <v/>
          </cell>
          <cell r="FJ49" t="str">
            <v/>
          </cell>
          <cell r="FK49">
            <v>0</v>
          </cell>
          <cell r="FN49">
            <v>3.2288135593220336E-2</v>
          </cell>
          <cell r="FO49">
            <v>0</v>
          </cell>
          <cell r="FP49">
            <v>0</v>
          </cell>
          <cell r="FQ49">
            <v>0</v>
          </cell>
          <cell r="FR49">
            <v>0</v>
          </cell>
          <cell r="FS49">
            <v>0</v>
          </cell>
          <cell r="FT49">
            <v>0</v>
          </cell>
          <cell r="FU49">
            <v>0</v>
          </cell>
          <cell r="FV49">
            <v>1</v>
          </cell>
          <cell r="FW49">
            <v>0</v>
          </cell>
          <cell r="FX49">
            <v>1</v>
          </cell>
          <cell r="FZ49">
            <v>0</v>
          </cell>
          <cell r="GA49">
            <v>0</v>
          </cell>
          <cell r="GB49">
            <v>0</v>
          </cell>
          <cell r="GC49">
            <v>0</v>
          </cell>
          <cell r="GD49">
            <v>0</v>
          </cell>
          <cell r="GE49">
            <v>0</v>
          </cell>
          <cell r="GF49">
            <v>0</v>
          </cell>
          <cell r="GG49">
            <v>0</v>
          </cell>
          <cell r="GH49">
            <v>0</v>
          </cell>
          <cell r="GI49">
            <v>0</v>
          </cell>
          <cell r="GJ49">
            <v>0</v>
          </cell>
          <cell r="GK49">
            <v>0</v>
          </cell>
          <cell r="GL49">
            <v>0</v>
          </cell>
          <cell r="GM49">
            <v>0</v>
          </cell>
          <cell r="GN49">
            <v>0</v>
          </cell>
          <cell r="GO49">
            <v>0</v>
          </cell>
          <cell r="GP49">
            <v>0</v>
          </cell>
          <cell r="GQ49">
            <v>0</v>
          </cell>
          <cell r="GR49">
            <v>0</v>
          </cell>
          <cell r="GS49">
            <v>0</v>
          </cell>
          <cell r="GT49">
            <v>0</v>
          </cell>
          <cell r="GU49">
            <v>0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0</v>
          </cell>
          <cell r="HS49">
            <v>0</v>
          </cell>
          <cell r="HT49">
            <v>0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0</v>
          </cell>
          <cell r="ID49">
            <v>0</v>
          </cell>
          <cell r="IE49">
            <v>0</v>
          </cell>
          <cell r="IF49">
            <v>0</v>
          </cell>
          <cell r="IG49">
            <v>0</v>
          </cell>
          <cell r="IH49">
            <v>0</v>
          </cell>
          <cell r="II49">
            <v>0</v>
          </cell>
          <cell r="IJ49">
            <v>0</v>
          </cell>
          <cell r="IK49">
            <v>0</v>
          </cell>
          <cell r="IL49">
            <v>0</v>
          </cell>
          <cell r="IM49">
            <v>0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3.0181889999999999E-2</v>
          </cell>
          <cell r="IZ49">
            <v>0</v>
          </cell>
          <cell r="JA49">
            <v>0</v>
          </cell>
          <cell r="JB49">
            <v>0</v>
          </cell>
          <cell r="JC49">
            <v>0</v>
          </cell>
          <cell r="JD49">
            <v>0</v>
          </cell>
          <cell r="JE49">
            <v>0</v>
          </cell>
          <cell r="JF49">
            <v>0</v>
          </cell>
          <cell r="JG49">
            <v>1</v>
          </cell>
          <cell r="JH49">
            <v>0</v>
          </cell>
          <cell r="JI49">
            <v>1</v>
          </cell>
          <cell r="JJ49">
            <v>0</v>
          </cell>
          <cell r="JK49">
            <v>0</v>
          </cell>
          <cell r="JL49">
            <v>0</v>
          </cell>
          <cell r="JM49">
            <v>0</v>
          </cell>
          <cell r="JN49">
            <v>0</v>
          </cell>
          <cell r="JO49">
            <v>0</v>
          </cell>
          <cell r="JP49">
            <v>0</v>
          </cell>
          <cell r="JQ49">
            <v>0</v>
          </cell>
          <cell r="JR49">
            <v>0</v>
          </cell>
          <cell r="JS49">
            <v>0</v>
          </cell>
          <cell r="JT49">
            <v>0</v>
          </cell>
          <cell r="JU49">
            <v>3.0181889999999999E-2</v>
          </cell>
          <cell r="JV49">
            <v>0</v>
          </cell>
          <cell r="JW49">
            <v>0</v>
          </cell>
          <cell r="JX49">
            <v>0</v>
          </cell>
          <cell r="JY49">
            <v>0</v>
          </cell>
          <cell r="JZ49">
            <v>0</v>
          </cell>
          <cell r="KA49">
            <v>0</v>
          </cell>
          <cell r="KB49">
            <v>0</v>
          </cell>
          <cell r="KC49">
            <v>1</v>
          </cell>
          <cell r="KD49">
            <v>0</v>
          </cell>
          <cell r="KE49">
            <v>1</v>
          </cell>
          <cell r="KF49">
            <v>0</v>
          </cell>
          <cell r="KG49">
            <v>0</v>
          </cell>
          <cell r="KH49">
            <v>0</v>
          </cell>
          <cell r="KI49">
            <v>0</v>
          </cell>
          <cell r="KJ49">
            <v>0</v>
          </cell>
          <cell r="KK49">
            <v>0</v>
          </cell>
          <cell r="KL49">
            <v>0</v>
          </cell>
          <cell r="KM49">
            <v>0</v>
          </cell>
          <cell r="KN49">
            <v>0</v>
          </cell>
          <cell r="KO49">
            <v>0</v>
          </cell>
          <cell r="KP49">
            <v>0</v>
          </cell>
          <cell r="KQ49">
            <v>0</v>
          </cell>
          <cell r="KR49">
            <v>0</v>
          </cell>
          <cell r="KS49">
            <v>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0</v>
          </cell>
          <cell r="LC49">
            <v>0</v>
          </cell>
          <cell r="LD49">
            <v>0</v>
          </cell>
          <cell r="LE49">
            <v>0</v>
          </cell>
          <cell r="LF49">
            <v>0</v>
          </cell>
          <cell r="LG49">
            <v>0</v>
          </cell>
          <cell r="LH49">
            <v>0</v>
          </cell>
          <cell r="LI49">
            <v>0</v>
          </cell>
          <cell r="LJ49">
            <v>0</v>
          </cell>
          <cell r="LK49">
            <v>0</v>
          </cell>
          <cell r="LL49">
            <v>0</v>
          </cell>
          <cell r="LQ49">
            <v>0</v>
          </cell>
          <cell r="LR49">
            <v>0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0</v>
          </cell>
          <cell r="LZ49">
            <v>0</v>
          </cell>
          <cell r="MA49">
            <v>0</v>
          </cell>
          <cell r="MB49">
            <v>0</v>
          </cell>
          <cell r="MC49">
            <v>0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0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0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>
            <v>2019</v>
          </cell>
          <cell r="OM49">
            <v>2019</v>
          </cell>
          <cell r="ON49">
            <v>2019</v>
          </cell>
          <cell r="OO49">
            <v>2019</v>
          </cell>
          <cell r="OP49" t="str">
            <v>п</v>
          </cell>
          <cell r="OR49">
            <v>0</v>
          </cell>
          <cell r="OT49">
            <v>3.8745762711864404E-2</v>
          </cell>
        </row>
        <row r="50">
          <cell r="A50" t="str">
            <v>H_Che82</v>
          </cell>
          <cell r="B50" t="str">
            <v>1.1.4.2</v>
          </cell>
          <cell r="C50" t="str">
            <v>Реконструкция ПС 110 кВ "Горец" (Расширение ОРУ-110кВ с установкой одной линейной ячейки 110кВ) (для технологического присоединения энергопринимающих устройств ВГК Ведучи)</v>
          </cell>
          <cell r="D50" t="str">
            <v>H_Che82</v>
          </cell>
          <cell r="E50">
            <v>23.147228506076502</v>
          </cell>
          <cell r="H50">
            <v>0</v>
          </cell>
          <cell r="J50">
            <v>23.147228506076502</v>
          </cell>
          <cell r="K50">
            <v>23.147228506076502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23.147228506076502</v>
          </cell>
          <cell r="S50">
            <v>0</v>
          </cell>
          <cell r="T50">
            <v>0</v>
          </cell>
          <cell r="U50">
            <v>19.616295344132631</v>
          </cell>
          <cell r="V50">
            <v>0</v>
          </cell>
          <cell r="W50">
            <v>3.5309331619438709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23.147228506076502</v>
          </cell>
          <cell r="AK50">
            <v>0</v>
          </cell>
          <cell r="AL50">
            <v>0</v>
          </cell>
          <cell r="AM50">
            <v>19.616295344132631</v>
          </cell>
          <cell r="AN50">
            <v>0</v>
          </cell>
          <cell r="AO50">
            <v>3.5309331619438709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23.147228506076502</v>
          </cell>
          <cell r="AW50">
            <v>0</v>
          </cell>
          <cell r="AX50">
            <v>0</v>
          </cell>
          <cell r="AY50">
            <v>19.616295344132631</v>
          </cell>
          <cell r="AZ50">
            <v>0</v>
          </cell>
          <cell r="BA50">
            <v>3.5309331619438709</v>
          </cell>
          <cell r="BB50" t="str">
            <v/>
          </cell>
          <cell r="BC50" t="str">
            <v/>
          </cell>
          <cell r="BD50">
            <v>3</v>
          </cell>
          <cell r="BE50" t="str">
            <v/>
          </cell>
          <cell r="BF50" t="str">
            <v>3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19.616295344132631</v>
          </cell>
          <cell r="CY50">
            <v>1.0071758044793</v>
          </cell>
          <cell r="CZ50">
            <v>4.5870611851938303</v>
          </cell>
          <cell r="DA50">
            <v>10.899099025478799</v>
          </cell>
          <cell r="DB50">
            <v>3.12295932898071</v>
          </cell>
          <cell r="DE50">
            <v>0</v>
          </cell>
          <cell r="DG50">
            <v>19.616295344132631</v>
          </cell>
          <cell r="DH50">
            <v>19.616295344132631</v>
          </cell>
          <cell r="DI50">
            <v>0</v>
          </cell>
          <cell r="DJ50">
            <v>0</v>
          </cell>
          <cell r="DK50">
            <v>0</v>
          </cell>
          <cell r="DL50">
            <v>0</v>
          </cell>
          <cell r="DM50">
            <v>0</v>
          </cell>
          <cell r="DN50">
            <v>19.616295344132631</v>
          </cell>
          <cell r="DS50">
            <v>0</v>
          </cell>
          <cell r="DT50">
            <v>0</v>
          </cell>
          <cell r="DU50">
            <v>19.616295344132631</v>
          </cell>
          <cell r="DV50">
            <v>0</v>
          </cell>
          <cell r="DW50">
            <v>19.616295344132631</v>
          </cell>
          <cell r="DX50" t="str">
            <v/>
          </cell>
          <cell r="DY50" t="str">
            <v/>
          </cell>
          <cell r="DZ50" t="str">
            <v/>
          </cell>
          <cell r="EA50" t="str">
            <v/>
          </cell>
          <cell r="EB50">
            <v>0</v>
          </cell>
          <cell r="EC50">
            <v>0</v>
          </cell>
          <cell r="ED50">
            <v>0</v>
          </cell>
          <cell r="EE50">
            <v>0</v>
          </cell>
          <cell r="EF50">
            <v>0</v>
          </cell>
          <cell r="EG50">
            <v>0</v>
          </cell>
          <cell r="EH50">
            <v>0</v>
          </cell>
          <cell r="EI50">
            <v>0</v>
          </cell>
          <cell r="EJ50">
            <v>0</v>
          </cell>
          <cell r="EK50">
            <v>0</v>
          </cell>
          <cell r="EL50">
            <v>0</v>
          </cell>
          <cell r="EM50">
            <v>0</v>
          </cell>
          <cell r="EN50">
            <v>0</v>
          </cell>
          <cell r="EO50">
            <v>0</v>
          </cell>
          <cell r="EP50">
            <v>0</v>
          </cell>
          <cell r="EQ50">
            <v>0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0</v>
          </cell>
          <cell r="FC50">
            <v>0</v>
          </cell>
          <cell r="FD50">
            <v>0</v>
          </cell>
          <cell r="FE50">
            <v>0</v>
          </cell>
          <cell r="FF50">
            <v>0</v>
          </cell>
          <cell r="FG50" t="str">
            <v/>
          </cell>
          <cell r="FH50">
            <v>2</v>
          </cell>
          <cell r="FI50" t="str">
            <v/>
          </cell>
          <cell r="FJ50" t="str">
            <v/>
          </cell>
          <cell r="FK50" t="str">
            <v>2</v>
          </cell>
          <cell r="FN50">
            <v>19.616295344132631</v>
          </cell>
          <cell r="FO50">
            <v>0</v>
          </cell>
          <cell r="FP50">
            <v>0</v>
          </cell>
          <cell r="FQ50">
            <v>0</v>
          </cell>
          <cell r="FR50">
            <v>0</v>
          </cell>
          <cell r="FS50">
            <v>0</v>
          </cell>
          <cell r="FT50">
            <v>0</v>
          </cell>
          <cell r="FU50">
            <v>0</v>
          </cell>
          <cell r="FV50">
            <v>1</v>
          </cell>
          <cell r="FW50">
            <v>0</v>
          </cell>
          <cell r="FX50">
            <v>1</v>
          </cell>
          <cell r="FZ50">
            <v>0</v>
          </cell>
          <cell r="GA50">
            <v>0</v>
          </cell>
          <cell r="GB50">
            <v>0</v>
          </cell>
          <cell r="GC50">
            <v>0</v>
          </cell>
          <cell r="GD50">
            <v>0</v>
          </cell>
          <cell r="GE50">
            <v>0</v>
          </cell>
          <cell r="GF50">
            <v>0</v>
          </cell>
          <cell r="GG50">
            <v>0</v>
          </cell>
          <cell r="GH50">
            <v>0</v>
          </cell>
          <cell r="GI50">
            <v>0</v>
          </cell>
          <cell r="GJ50">
            <v>0</v>
          </cell>
          <cell r="GK50">
            <v>0</v>
          </cell>
          <cell r="GL50">
            <v>0</v>
          </cell>
          <cell r="GM50">
            <v>0</v>
          </cell>
          <cell r="GN50">
            <v>0</v>
          </cell>
          <cell r="GO50">
            <v>0</v>
          </cell>
          <cell r="GP50">
            <v>0</v>
          </cell>
          <cell r="GQ50">
            <v>0</v>
          </cell>
          <cell r="GR50">
            <v>0</v>
          </cell>
          <cell r="GS50">
            <v>0</v>
          </cell>
          <cell r="GT50">
            <v>0</v>
          </cell>
          <cell r="GU50">
            <v>0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0</v>
          </cell>
          <cell r="HS50">
            <v>0</v>
          </cell>
          <cell r="HT50">
            <v>0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0</v>
          </cell>
          <cell r="IA50">
            <v>0</v>
          </cell>
          <cell r="IB50">
            <v>0</v>
          </cell>
          <cell r="IC50">
            <v>0</v>
          </cell>
          <cell r="ID50">
            <v>0</v>
          </cell>
          <cell r="IE50">
            <v>0</v>
          </cell>
          <cell r="IF50">
            <v>0</v>
          </cell>
          <cell r="IG50">
            <v>0</v>
          </cell>
          <cell r="IH50">
            <v>0</v>
          </cell>
          <cell r="II50">
            <v>0</v>
          </cell>
          <cell r="IJ50">
            <v>0</v>
          </cell>
          <cell r="IK50">
            <v>0</v>
          </cell>
          <cell r="IL50">
            <v>0</v>
          </cell>
          <cell r="IM50">
            <v>0</v>
          </cell>
          <cell r="IN50">
            <v>0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0</v>
          </cell>
          <cell r="IW50">
            <v>0</v>
          </cell>
          <cell r="IX50">
            <v>0</v>
          </cell>
          <cell r="IY50">
            <v>0</v>
          </cell>
          <cell r="IZ50">
            <v>0</v>
          </cell>
          <cell r="JA50">
            <v>0</v>
          </cell>
          <cell r="JB50">
            <v>0</v>
          </cell>
          <cell r="JC50">
            <v>0</v>
          </cell>
          <cell r="JD50">
            <v>0</v>
          </cell>
          <cell r="JE50">
            <v>0</v>
          </cell>
          <cell r="JF50">
            <v>0</v>
          </cell>
          <cell r="JG50">
            <v>0</v>
          </cell>
          <cell r="JH50">
            <v>0</v>
          </cell>
          <cell r="JI50">
            <v>0</v>
          </cell>
          <cell r="JJ50">
            <v>0</v>
          </cell>
          <cell r="JK50">
            <v>0</v>
          </cell>
          <cell r="JL50">
            <v>0</v>
          </cell>
          <cell r="JM50">
            <v>0</v>
          </cell>
          <cell r="JN50">
            <v>0</v>
          </cell>
          <cell r="JO50">
            <v>0</v>
          </cell>
          <cell r="JP50">
            <v>0</v>
          </cell>
          <cell r="JQ50">
            <v>0</v>
          </cell>
          <cell r="JR50">
            <v>0</v>
          </cell>
          <cell r="JS50">
            <v>0</v>
          </cell>
          <cell r="JT50">
            <v>0</v>
          </cell>
          <cell r="JU50">
            <v>0</v>
          </cell>
          <cell r="JV50">
            <v>0</v>
          </cell>
          <cell r="JW50">
            <v>0</v>
          </cell>
          <cell r="JX50">
            <v>0</v>
          </cell>
          <cell r="JY50">
            <v>0</v>
          </cell>
          <cell r="JZ50">
            <v>0</v>
          </cell>
          <cell r="KA50">
            <v>0</v>
          </cell>
          <cell r="KB50">
            <v>0</v>
          </cell>
          <cell r="KC50">
            <v>0</v>
          </cell>
          <cell r="KD50">
            <v>0</v>
          </cell>
          <cell r="KE50">
            <v>0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0</v>
          </cell>
          <cell r="LC50">
            <v>0</v>
          </cell>
          <cell r="LD50">
            <v>0</v>
          </cell>
          <cell r="LE50">
            <v>0</v>
          </cell>
          <cell r="LF50">
            <v>0</v>
          </cell>
          <cell r="LG50">
            <v>0</v>
          </cell>
          <cell r="LH50">
            <v>0</v>
          </cell>
          <cell r="LI50">
            <v>0</v>
          </cell>
          <cell r="LJ50">
            <v>0</v>
          </cell>
          <cell r="LK50">
            <v>0</v>
          </cell>
          <cell r="LL50">
            <v>0</v>
          </cell>
          <cell r="LQ50">
            <v>0</v>
          </cell>
          <cell r="LR50">
            <v>0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0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0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>
            <v>2019</v>
          </cell>
          <cell r="OM50">
            <v>2020</v>
          </cell>
          <cell r="ON50">
            <v>2019</v>
          </cell>
          <cell r="OO50">
            <v>2020</v>
          </cell>
          <cell r="OP50" t="str">
            <v>п</v>
          </cell>
          <cell r="OR50">
            <v>0</v>
          </cell>
          <cell r="OT50">
            <v>23.147228506076502</v>
          </cell>
        </row>
        <row r="51">
          <cell r="A51" t="str">
            <v>H_Che83</v>
          </cell>
          <cell r="B51" t="str">
            <v>1.1.4.2</v>
          </cell>
          <cell r="C51" t="str">
            <v>Реконструкция ПС 110 кВ "Цемзавод" (Расширение ОРУ-110кВ с установкой одной линейной ячейки 110кВ) (для технологического присоединения энергопринимающих устройств ВГК Ведучи)</v>
          </cell>
          <cell r="D51" t="str">
            <v>H_Che83</v>
          </cell>
          <cell r="E51">
            <v>23.147228506076502</v>
          </cell>
          <cell r="H51">
            <v>0</v>
          </cell>
          <cell r="J51">
            <v>23.147228506076502</v>
          </cell>
          <cell r="K51">
            <v>23.147228506076502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23.147228506076502</v>
          </cell>
          <cell r="S51">
            <v>0</v>
          </cell>
          <cell r="T51">
            <v>0</v>
          </cell>
          <cell r="U51">
            <v>19.616295344132631</v>
          </cell>
          <cell r="V51">
            <v>0</v>
          </cell>
          <cell r="W51">
            <v>3.5309331619438709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23.147228506076502</v>
          </cell>
          <cell r="AK51">
            <v>0</v>
          </cell>
          <cell r="AL51">
            <v>0</v>
          </cell>
          <cell r="AM51">
            <v>19.616295344132631</v>
          </cell>
          <cell r="AN51">
            <v>0</v>
          </cell>
          <cell r="AO51">
            <v>3.5309331619438709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23.147228506076502</v>
          </cell>
          <cell r="AW51">
            <v>0</v>
          </cell>
          <cell r="AX51">
            <v>0</v>
          </cell>
          <cell r="AY51">
            <v>19.616295344132631</v>
          </cell>
          <cell r="AZ51">
            <v>0</v>
          </cell>
          <cell r="BA51">
            <v>3.5309331619438709</v>
          </cell>
          <cell r="BB51" t="str">
            <v/>
          </cell>
          <cell r="BC51" t="str">
            <v/>
          </cell>
          <cell r="BD51">
            <v>3</v>
          </cell>
          <cell r="BE51" t="str">
            <v/>
          </cell>
          <cell r="BF51" t="str">
            <v>3</v>
          </cell>
          <cell r="BG51">
            <v>0</v>
          </cell>
          <cell r="BH51">
            <v>0</v>
          </cell>
          <cell r="BI51">
            <v>0</v>
          </cell>
          <cell r="BJ51">
            <v>0</v>
          </cell>
          <cell r="BK51">
            <v>0</v>
          </cell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>
            <v>0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0</v>
          </cell>
          <cell r="CL51">
            <v>0</v>
          </cell>
          <cell r="CM51">
            <v>0</v>
          </cell>
          <cell r="CN51">
            <v>0</v>
          </cell>
          <cell r="CO51">
            <v>0</v>
          </cell>
          <cell r="CP51">
            <v>0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19.616295344132631</v>
          </cell>
          <cell r="CY51">
            <v>1.0071758044793</v>
          </cell>
          <cell r="CZ51">
            <v>4.5870611851938303</v>
          </cell>
          <cell r="DA51">
            <v>10.899099025478799</v>
          </cell>
          <cell r="DB51">
            <v>3.12295932898071</v>
          </cell>
          <cell r="DE51">
            <v>0</v>
          </cell>
          <cell r="DG51">
            <v>19.616295344132631</v>
          </cell>
          <cell r="DH51">
            <v>19.616295344132631</v>
          </cell>
          <cell r="DI51">
            <v>0</v>
          </cell>
          <cell r="DJ51">
            <v>0</v>
          </cell>
          <cell r="DK51">
            <v>0</v>
          </cell>
          <cell r="DL51">
            <v>0</v>
          </cell>
          <cell r="DM51">
            <v>0</v>
          </cell>
          <cell r="DN51">
            <v>19.616295344132631</v>
          </cell>
          <cell r="DS51">
            <v>0</v>
          </cell>
          <cell r="DT51">
            <v>0</v>
          </cell>
          <cell r="DU51">
            <v>19.616295344132631</v>
          </cell>
          <cell r="DV51">
            <v>0</v>
          </cell>
          <cell r="DW51">
            <v>19.616295344132631</v>
          </cell>
          <cell r="DX51" t="str">
            <v/>
          </cell>
          <cell r="DY51" t="str">
            <v/>
          </cell>
          <cell r="DZ51" t="str">
            <v/>
          </cell>
          <cell r="EA51" t="str">
            <v/>
          </cell>
          <cell r="EB51">
            <v>0</v>
          </cell>
          <cell r="EC51">
            <v>0</v>
          </cell>
          <cell r="ED51">
            <v>0</v>
          </cell>
          <cell r="EE51">
            <v>0</v>
          </cell>
          <cell r="EF51">
            <v>0</v>
          </cell>
          <cell r="EG51">
            <v>0</v>
          </cell>
          <cell r="EH51">
            <v>0</v>
          </cell>
          <cell r="EI51">
            <v>0</v>
          </cell>
          <cell r="EJ51">
            <v>0</v>
          </cell>
          <cell r="EK51">
            <v>0</v>
          </cell>
          <cell r="EL51">
            <v>0</v>
          </cell>
          <cell r="EM51">
            <v>0</v>
          </cell>
          <cell r="EN51">
            <v>0</v>
          </cell>
          <cell r="EO51">
            <v>0</v>
          </cell>
          <cell r="EP51">
            <v>0</v>
          </cell>
          <cell r="EQ51">
            <v>0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0</v>
          </cell>
          <cell r="EX51">
            <v>0</v>
          </cell>
          <cell r="EY51">
            <v>0</v>
          </cell>
          <cell r="EZ51">
            <v>0</v>
          </cell>
          <cell r="FA51">
            <v>0</v>
          </cell>
          <cell r="FB51">
            <v>0</v>
          </cell>
          <cell r="FC51">
            <v>0</v>
          </cell>
          <cell r="FD51">
            <v>0</v>
          </cell>
          <cell r="FE51">
            <v>0</v>
          </cell>
          <cell r="FF51">
            <v>0</v>
          </cell>
          <cell r="FG51" t="str">
            <v/>
          </cell>
          <cell r="FH51">
            <v>2</v>
          </cell>
          <cell r="FI51" t="str">
            <v/>
          </cell>
          <cell r="FJ51" t="str">
            <v/>
          </cell>
          <cell r="FK51" t="str">
            <v>2</v>
          </cell>
          <cell r="FN51">
            <v>19.616295344132631</v>
          </cell>
          <cell r="FO51">
            <v>0</v>
          </cell>
          <cell r="FP51">
            <v>0</v>
          </cell>
          <cell r="FQ51">
            <v>0</v>
          </cell>
          <cell r="FR51">
            <v>0</v>
          </cell>
          <cell r="FS51">
            <v>0</v>
          </cell>
          <cell r="FT51">
            <v>0</v>
          </cell>
          <cell r="FU51">
            <v>0</v>
          </cell>
          <cell r="FV51">
            <v>1</v>
          </cell>
          <cell r="FW51">
            <v>0</v>
          </cell>
          <cell r="FX51">
            <v>1</v>
          </cell>
          <cell r="FZ51">
            <v>0</v>
          </cell>
          <cell r="GA51">
            <v>0</v>
          </cell>
          <cell r="GB51">
            <v>0</v>
          </cell>
          <cell r="GC51">
            <v>0</v>
          </cell>
          <cell r="GD51">
            <v>0</v>
          </cell>
          <cell r="GE51">
            <v>0</v>
          </cell>
          <cell r="GF51">
            <v>0</v>
          </cell>
          <cell r="GG51">
            <v>0</v>
          </cell>
          <cell r="GH51">
            <v>0</v>
          </cell>
          <cell r="GI51">
            <v>0</v>
          </cell>
          <cell r="GJ51">
            <v>0</v>
          </cell>
          <cell r="GK51">
            <v>0</v>
          </cell>
          <cell r="GL51">
            <v>0</v>
          </cell>
          <cell r="GM51">
            <v>0</v>
          </cell>
          <cell r="GN51">
            <v>0</v>
          </cell>
          <cell r="GO51">
            <v>0</v>
          </cell>
          <cell r="GP51">
            <v>0</v>
          </cell>
          <cell r="GQ51">
            <v>0</v>
          </cell>
          <cell r="GR51">
            <v>0</v>
          </cell>
          <cell r="GS51">
            <v>0</v>
          </cell>
          <cell r="GT51">
            <v>0</v>
          </cell>
          <cell r="GU51">
            <v>0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0</v>
          </cell>
          <cell r="HS51">
            <v>0</v>
          </cell>
          <cell r="HT51">
            <v>0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0</v>
          </cell>
          <cell r="IA51">
            <v>0</v>
          </cell>
          <cell r="IB51">
            <v>0</v>
          </cell>
          <cell r="IC51">
            <v>0</v>
          </cell>
          <cell r="ID51">
            <v>0</v>
          </cell>
          <cell r="IE51">
            <v>0</v>
          </cell>
          <cell r="IF51">
            <v>0</v>
          </cell>
          <cell r="IG51">
            <v>0</v>
          </cell>
          <cell r="IH51">
            <v>0</v>
          </cell>
          <cell r="II51">
            <v>0</v>
          </cell>
          <cell r="IJ51">
            <v>0</v>
          </cell>
          <cell r="IK51">
            <v>0</v>
          </cell>
          <cell r="IL51">
            <v>0</v>
          </cell>
          <cell r="IM51">
            <v>0</v>
          </cell>
          <cell r="IN51">
            <v>0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0</v>
          </cell>
          <cell r="IW51">
            <v>0</v>
          </cell>
          <cell r="IX51">
            <v>0</v>
          </cell>
          <cell r="IY51">
            <v>0</v>
          </cell>
          <cell r="IZ51">
            <v>0</v>
          </cell>
          <cell r="JA51">
            <v>0</v>
          </cell>
          <cell r="JB51">
            <v>0</v>
          </cell>
          <cell r="JC51">
            <v>0</v>
          </cell>
          <cell r="JD51">
            <v>0</v>
          </cell>
          <cell r="JE51">
            <v>0</v>
          </cell>
          <cell r="JF51">
            <v>0</v>
          </cell>
          <cell r="JG51">
            <v>0</v>
          </cell>
          <cell r="JH51">
            <v>0</v>
          </cell>
          <cell r="JI51">
            <v>0</v>
          </cell>
          <cell r="JJ51">
            <v>0</v>
          </cell>
          <cell r="JK51">
            <v>0</v>
          </cell>
          <cell r="JL51">
            <v>0</v>
          </cell>
          <cell r="JM51">
            <v>0</v>
          </cell>
          <cell r="JN51">
            <v>0</v>
          </cell>
          <cell r="JO51">
            <v>0</v>
          </cell>
          <cell r="JP51">
            <v>0</v>
          </cell>
          <cell r="JQ51">
            <v>0</v>
          </cell>
          <cell r="JR51">
            <v>0</v>
          </cell>
          <cell r="JS51">
            <v>0</v>
          </cell>
          <cell r="JT51">
            <v>0</v>
          </cell>
          <cell r="JU51">
            <v>0</v>
          </cell>
          <cell r="JV51">
            <v>0</v>
          </cell>
          <cell r="JW51">
            <v>0</v>
          </cell>
          <cell r="JX51">
            <v>0</v>
          </cell>
          <cell r="JY51">
            <v>0</v>
          </cell>
          <cell r="JZ51">
            <v>0</v>
          </cell>
          <cell r="KA51">
            <v>0</v>
          </cell>
          <cell r="KB51">
            <v>0</v>
          </cell>
          <cell r="KC51">
            <v>0</v>
          </cell>
          <cell r="KD51">
            <v>0</v>
          </cell>
          <cell r="KE51">
            <v>0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0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0</v>
          </cell>
          <cell r="KZ51">
            <v>0</v>
          </cell>
          <cell r="LA51">
            <v>0</v>
          </cell>
          <cell r="LB51">
            <v>0</v>
          </cell>
          <cell r="LC51">
            <v>0</v>
          </cell>
          <cell r="LD51">
            <v>0</v>
          </cell>
          <cell r="LE51">
            <v>0</v>
          </cell>
          <cell r="LF51">
            <v>0</v>
          </cell>
          <cell r="LG51">
            <v>0</v>
          </cell>
          <cell r="LH51">
            <v>0</v>
          </cell>
          <cell r="LI51">
            <v>0</v>
          </cell>
          <cell r="LJ51">
            <v>0</v>
          </cell>
          <cell r="LK51">
            <v>0</v>
          </cell>
          <cell r="LL51">
            <v>0</v>
          </cell>
          <cell r="LQ51">
            <v>0</v>
          </cell>
          <cell r="LR51">
            <v>0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>
            <v>2019</v>
          </cell>
          <cell r="OM51">
            <v>2020</v>
          </cell>
          <cell r="ON51">
            <v>2019</v>
          </cell>
          <cell r="OO51">
            <v>2020</v>
          </cell>
          <cell r="OP51" t="str">
            <v>п</v>
          </cell>
          <cell r="OR51">
            <v>0</v>
          </cell>
          <cell r="OT51">
            <v>23.147228506076502</v>
          </cell>
        </row>
        <row r="52">
          <cell r="A52" t="str">
            <v>Г</v>
          </cell>
          <cell r="B52" t="str">
            <v>1.2</v>
          </cell>
          <cell r="C52" t="str">
            <v>Реконструкция, модернизация, техническое перевооружение всего, в том числе:</v>
          </cell>
          <cell r="D52" t="str">
            <v>Г</v>
          </cell>
          <cell r="E52">
            <v>12.33106106</v>
          </cell>
          <cell r="H52">
            <v>0</v>
          </cell>
          <cell r="J52">
            <v>864.62110393199998</v>
          </cell>
          <cell r="K52">
            <v>12.33106106</v>
          </cell>
          <cell r="L52">
            <v>852.29004287199996</v>
          </cell>
          <cell r="M52">
            <v>0</v>
          </cell>
          <cell r="N52">
            <v>0</v>
          </cell>
          <cell r="O52">
            <v>75.508838269152477</v>
          </cell>
          <cell r="P52">
            <v>178.17639041999999</v>
          </cell>
          <cell r="Q52">
            <v>598.60481432284746</v>
          </cell>
          <cell r="R52">
            <v>11.8</v>
          </cell>
          <cell r="S52">
            <v>0</v>
          </cell>
          <cell r="T52">
            <v>0</v>
          </cell>
          <cell r="U52">
            <v>10</v>
          </cell>
          <cell r="V52">
            <v>0</v>
          </cell>
          <cell r="W52">
            <v>1.8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11.8</v>
          </cell>
          <cell r="AQ52">
            <v>0</v>
          </cell>
          <cell r="AR52">
            <v>0</v>
          </cell>
          <cell r="AS52">
            <v>10</v>
          </cell>
          <cell r="AT52">
            <v>0</v>
          </cell>
          <cell r="AU52">
            <v>1.8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  <cell r="BB52" t="str">
            <v/>
          </cell>
          <cell r="BC52" t="str">
            <v/>
          </cell>
          <cell r="BD52" t="str">
            <v/>
          </cell>
          <cell r="BE52">
            <v>4</v>
          </cell>
          <cell r="BF52" t="str">
            <v>4</v>
          </cell>
          <cell r="BG52">
            <v>0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U52">
            <v>0</v>
          </cell>
          <cell r="BV52">
            <v>0</v>
          </cell>
          <cell r="BW52">
            <v>0</v>
          </cell>
          <cell r="BX52">
            <v>0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0</v>
          </cell>
          <cell r="CL52">
            <v>0</v>
          </cell>
          <cell r="CM52">
            <v>0</v>
          </cell>
          <cell r="CN52">
            <v>0</v>
          </cell>
          <cell r="CO52">
            <v>0</v>
          </cell>
          <cell r="CP52">
            <v>0</v>
          </cell>
          <cell r="CQ52" t="str">
            <v/>
          </cell>
          <cell r="CR52" t="str">
            <v/>
          </cell>
          <cell r="CS52" t="str">
            <v/>
          </cell>
          <cell r="CT52" t="str">
            <v/>
          </cell>
          <cell r="CU52">
            <v>0</v>
          </cell>
          <cell r="CX52">
            <v>3812.2178934788185</v>
          </cell>
          <cell r="CY52">
            <v>572.7289210797162</v>
          </cell>
          <cell r="CZ52">
            <v>1552.4358180467182</v>
          </cell>
          <cell r="DA52">
            <v>1396.6332410204841</v>
          </cell>
          <cell r="DB52">
            <v>351.73938608438334</v>
          </cell>
          <cell r="DE52">
            <v>0.44255088999999997</v>
          </cell>
          <cell r="DG52">
            <v>617.01871443999994</v>
          </cell>
          <cell r="DH52">
            <v>10.44255089</v>
          </cell>
          <cell r="DI52">
            <v>606.57616354999993</v>
          </cell>
          <cell r="DJ52">
            <v>38.906113530000006</v>
          </cell>
          <cell r="DK52">
            <v>197.33895278</v>
          </cell>
          <cell r="DL52">
            <v>344.75768944999993</v>
          </cell>
          <cell r="DM52">
            <v>25.573407790000001</v>
          </cell>
          <cell r="DN52">
            <v>277.00832313952753</v>
          </cell>
          <cell r="DS52">
            <v>142.68802315457594</v>
          </cell>
          <cell r="DT52">
            <v>56.493174655273869</v>
          </cell>
          <cell r="DU52">
            <v>49.232590688265262</v>
          </cell>
          <cell r="DV52">
            <v>28.594534641412469</v>
          </cell>
          <cell r="DW52">
            <v>49.232590688265262</v>
          </cell>
          <cell r="DX52" t="str">
            <v/>
          </cell>
          <cell r="DY52">
            <v>2</v>
          </cell>
          <cell r="DZ52" t="str">
            <v/>
          </cell>
          <cell r="EA52" t="str">
            <v/>
          </cell>
          <cell r="EB52" t="str">
            <v>2</v>
          </cell>
          <cell r="EC52">
            <v>870.93788626000003</v>
          </cell>
          <cell r="ED52">
            <v>346.03663713000003</v>
          </cell>
          <cell r="EE52">
            <v>488.22764986999994</v>
          </cell>
          <cell r="EF52">
            <v>24.389055679999998</v>
          </cell>
          <cell r="EG52">
            <v>12.284543580000001</v>
          </cell>
          <cell r="EH52">
            <v>323.89559782000003</v>
          </cell>
          <cell r="EI52">
            <v>224.59279934</v>
          </cell>
          <cell r="EJ52">
            <v>95.952902250000008</v>
          </cell>
          <cell r="EK52">
            <v>0</v>
          </cell>
          <cell r="EL52">
            <v>3.3498962299999997</v>
          </cell>
          <cell r="EM52">
            <v>547.04228843999999</v>
          </cell>
          <cell r="EN52">
            <v>121.44383779</v>
          </cell>
          <cell r="EO52">
            <v>392.27474761999997</v>
          </cell>
          <cell r="EP52">
            <v>24.389055679999998</v>
          </cell>
          <cell r="EQ52">
            <v>8.9346473500000005</v>
          </cell>
          <cell r="ER52">
            <v>0</v>
          </cell>
          <cell r="ES52">
            <v>0</v>
          </cell>
          <cell r="ET52">
            <v>0</v>
          </cell>
          <cell r="EU52">
            <v>0</v>
          </cell>
          <cell r="EV52">
            <v>0</v>
          </cell>
          <cell r="EW52">
            <v>0</v>
          </cell>
          <cell r="EX52">
            <v>0</v>
          </cell>
          <cell r="EY52">
            <v>0</v>
          </cell>
          <cell r="EZ52">
            <v>0</v>
          </cell>
          <cell r="FA52">
            <v>0</v>
          </cell>
          <cell r="FB52">
            <v>0</v>
          </cell>
          <cell r="FC52">
            <v>0</v>
          </cell>
          <cell r="FD52">
            <v>0</v>
          </cell>
          <cell r="FE52">
            <v>0</v>
          </cell>
          <cell r="FF52">
            <v>0</v>
          </cell>
          <cell r="FG52" t="str">
            <v/>
          </cell>
          <cell r="FH52">
            <v>2</v>
          </cell>
          <cell r="FI52" t="str">
            <v/>
          </cell>
          <cell r="FJ52" t="str">
            <v/>
          </cell>
          <cell r="FK52" t="str">
            <v>2</v>
          </cell>
          <cell r="FN52">
            <v>3102.5564480438834</v>
          </cell>
          <cell r="FO52">
            <v>0</v>
          </cell>
          <cell r="FP52">
            <v>175.58</v>
          </cell>
          <cell r="FQ52">
            <v>0</v>
          </cell>
          <cell r="FR52">
            <v>697.62100000000009</v>
          </cell>
          <cell r="FS52">
            <v>695.62100000000009</v>
          </cell>
          <cell r="FT52">
            <v>2</v>
          </cell>
          <cell r="FU52">
            <v>0</v>
          </cell>
          <cell r="FV52">
            <v>162</v>
          </cell>
          <cell r="FW52">
            <v>0</v>
          </cell>
          <cell r="FX52">
            <v>162</v>
          </cell>
          <cell r="FZ52">
            <v>604.26295830000004</v>
          </cell>
          <cell r="GA52">
            <v>0</v>
          </cell>
          <cell r="GB52">
            <v>10.842000000000002</v>
          </cell>
          <cell r="GC52">
            <v>0</v>
          </cell>
          <cell r="GD52">
            <v>18.175000000000001</v>
          </cell>
          <cell r="GE52">
            <v>18.175000000000001</v>
          </cell>
          <cell r="GF52">
            <v>0</v>
          </cell>
          <cell r="GG52">
            <v>0</v>
          </cell>
          <cell r="GH52">
            <v>112</v>
          </cell>
          <cell r="GI52">
            <v>0</v>
          </cell>
          <cell r="GJ52">
            <v>112</v>
          </cell>
          <cell r="GK52">
            <v>514.82344348999948</v>
          </cell>
          <cell r="GL52">
            <v>0</v>
          </cell>
          <cell r="GM52">
            <v>0</v>
          </cell>
          <cell r="GN52">
            <v>0</v>
          </cell>
          <cell r="GO52">
            <v>59.307000000000002</v>
          </cell>
          <cell r="GP52">
            <v>59.307000000000002</v>
          </cell>
          <cell r="GQ52">
            <v>0</v>
          </cell>
          <cell r="GR52">
            <v>0</v>
          </cell>
          <cell r="GS52">
            <v>1</v>
          </cell>
          <cell r="GT52">
            <v>0</v>
          </cell>
          <cell r="GU52">
            <v>1</v>
          </cell>
          <cell r="GV52">
            <v>475.62674384858701</v>
          </cell>
          <cell r="GW52">
            <v>0</v>
          </cell>
          <cell r="GX52">
            <v>0</v>
          </cell>
          <cell r="GY52">
            <v>0</v>
          </cell>
          <cell r="GZ52">
            <v>53</v>
          </cell>
          <cell r="HA52">
            <v>53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0</v>
          </cell>
          <cell r="HS52">
            <v>0</v>
          </cell>
          <cell r="HT52">
            <v>0</v>
          </cell>
          <cell r="HU52">
            <v>0</v>
          </cell>
          <cell r="HV52">
            <v>0</v>
          </cell>
          <cell r="HW52">
            <v>0</v>
          </cell>
          <cell r="HX52">
            <v>0</v>
          </cell>
          <cell r="HY52">
            <v>0</v>
          </cell>
          <cell r="HZ52">
            <v>0</v>
          </cell>
          <cell r="IA52">
            <v>0</v>
          </cell>
          <cell r="IB52">
            <v>0</v>
          </cell>
          <cell r="IC52">
            <v>39.196699641412465</v>
          </cell>
          <cell r="ID52">
            <v>0</v>
          </cell>
          <cell r="IE52">
            <v>0</v>
          </cell>
          <cell r="IF52">
            <v>0</v>
          </cell>
          <cell r="IG52">
            <v>0</v>
          </cell>
          <cell r="IH52">
            <v>6.3069999999999995</v>
          </cell>
          <cell r="II52">
            <v>0</v>
          </cell>
          <cell r="IJ52">
            <v>0</v>
          </cell>
          <cell r="IK52">
            <v>0</v>
          </cell>
          <cell r="IL52">
            <v>0</v>
          </cell>
          <cell r="IM52">
            <v>0</v>
          </cell>
          <cell r="IN52">
            <v>0</v>
          </cell>
          <cell r="IO52">
            <v>0</v>
          </cell>
          <cell r="IP52">
            <v>0</v>
          </cell>
          <cell r="IQ52">
            <v>0</v>
          </cell>
          <cell r="IR52">
            <v>0</v>
          </cell>
          <cell r="IS52">
            <v>0</v>
          </cell>
          <cell r="IT52">
            <v>0</v>
          </cell>
          <cell r="IU52">
            <v>0</v>
          </cell>
          <cell r="IV52">
            <v>0</v>
          </cell>
          <cell r="IW52">
            <v>0</v>
          </cell>
          <cell r="IX52">
            <v>0</v>
          </cell>
          <cell r="IY52">
            <v>104.98333589000001</v>
          </cell>
          <cell r="IZ52">
            <v>0</v>
          </cell>
          <cell r="JA52">
            <v>0</v>
          </cell>
          <cell r="JB52">
            <v>0</v>
          </cell>
          <cell r="JC52">
            <v>4.1915000000000004</v>
          </cell>
          <cell r="JD52">
            <v>4.1915000000000004</v>
          </cell>
          <cell r="JE52">
            <v>0</v>
          </cell>
          <cell r="JF52">
            <v>0</v>
          </cell>
          <cell r="JG52">
            <v>3</v>
          </cell>
          <cell r="JH52">
            <v>0</v>
          </cell>
          <cell r="JI52">
            <v>3</v>
          </cell>
          <cell r="JJ52">
            <v>2.0477729099999999</v>
          </cell>
          <cell r="JK52">
            <v>0</v>
          </cell>
          <cell r="JL52">
            <v>0</v>
          </cell>
          <cell r="JM52">
            <v>0</v>
          </cell>
          <cell r="JN52">
            <v>0.73250000000000004</v>
          </cell>
          <cell r="JO52">
            <v>0.73250000000000004</v>
          </cell>
          <cell r="JP52">
            <v>0</v>
          </cell>
          <cell r="JQ52">
            <v>0</v>
          </cell>
          <cell r="JR52">
            <v>0</v>
          </cell>
          <cell r="JS52">
            <v>0</v>
          </cell>
          <cell r="JT52">
            <v>0</v>
          </cell>
          <cell r="JU52">
            <v>102.93556298</v>
          </cell>
          <cell r="JV52">
            <v>0</v>
          </cell>
          <cell r="JW52">
            <v>0</v>
          </cell>
          <cell r="JX52">
            <v>0</v>
          </cell>
          <cell r="JY52">
            <v>3.4590000000000001</v>
          </cell>
          <cell r="JZ52">
            <v>3.4590000000000001</v>
          </cell>
          <cell r="KA52">
            <v>0</v>
          </cell>
          <cell r="KB52">
            <v>0</v>
          </cell>
          <cell r="KC52">
            <v>3</v>
          </cell>
          <cell r="KD52">
            <v>0</v>
          </cell>
          <cell r="KE52">
            <v>3</v>
          </cell>
          <cell r="KF52">
            <v>0</v>
          </cell>
          <cell r="KG52">
            <v>0</v>
          </cell>
          <cell r="KH52">
            <v>0</v>
          </cell>
          <cell r="KI52">
            <v>0</v>
          </cell>
          <cell r="KJ52">
            <v>0</v>
          </cell>
          <cell r="KK52">
            <v>0</v>
          </cell>
          <cell r="KL52">
            <v>0</v>
          </cell>
          <cell r="KM52">
            <v>0</v>
          </cell>
          <cell r="KN52">
            <v>0</v>
          </cell>
          <cell r="KO52">
            <v>0</v>
          </cell>
          <cell r="KP52">
            <v>0</v>
          </cell>
          <cell r="KQ52">
            <v>0</v>
          </cell>
          <cell r="KR52">
            <v>0</v>
          </cell>
          <cell r="KS52">
            <v>0</v>
          </cell>
          <cell r="KT52">
            <v>0</v>
          </cell>
          <cell r="KU52">
            <v>0</v>
          </cell>
          <cell r="KV52">
            <v>0</v>
          </cell>
          <cell r="KW52">
            <v>0</v>
          </cell>
          <cell r="KX52">
            <v>0</v>
          </cell>
          <cell r="KY52">
            <v>0</v>
          </cell>
          <cell r="KZ52">
            <v>0</v>
          </cell>
          <cell r="LA52">
            <v>0</v>
          </cell>
          <cell r="LB52">
            <v>0</v>
          </cell>
          <cell r="LC52">
            <v>0</v>
          </cell>
          <cell r="LD52">
            <v>0</v>
          </cell>
          <cell r="LE52">
            <v>0</v>
          </cell>
          <cell r="LF52">
            <v>0</v>
          </cell>
          <cell r="LG52">
            <v>0</v>
          </cell>
          <cell r="LH52">
            <v>0</v>
          </cell>
          <cell r="LI52">
            <v>0</v>
          </cell>
          <cell r="LJ52">
            <v>0</v>
          </cell>
          <cell r="LK52">
            <v>0</v>
          </cell>
          <cell r="LL52">
            <v>0</v>
          </cell>
          <cell r="LQ52">
            <v>0</v>
          </cell>
          <cell r="LR52">
            <v>0</v>
          </cell>
          <cell r="LS52">
            <v>0</v>
          </cell>
          <cell r="LT52">
            <v>0</v>
          </cell>
          <cell r="LU52">
            <v>0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>
            <v>0</v>
          </cell>
          <cell r="MD52">
            <v>0</v>
          </cell>
          <cell r="ME52">
            <v>0</v>
          </cell>
          <cell r="MF52">
            <v>0</v>
          </cell>
          <cell r="MG52">
            <v>0</v>
          </cell>
          <cell r="MH52">
            <v>0</v>
          </cell>
          <cell r="MI52">
            <v>0</v>
          </cell>
          <cell r="MJ52">
            <v>0</v>
          </cell>
          <cell r="MK52">
            <v>0</v>
          </cell>
          <cell r="ML52">
            <v>0</v>
          </cell>
          <cell r="MM52">
            <v>0</v>
          </cell>
          <cell r="MN52">
            <v>0</v>
          </cell>
          <cell r="MO52">
            <v>0</v>
          </cell>
          <cell r="MP52">
            <v>0</v>
          </cell>
          <cell r="MQ52">
            <v>0</v>
          </cell>
          <cell r="MR52">
            <v>0</v>
          </cell>
          <cell r="MS52">
            <v>0</v>
          </cell>
          <cell r="MT52">
            <v>0</v>
          </cell>
          <cell r="MU52">
            <v>0</v>
          </cell>
          <cell r="MV52">
            <v>0</v>
          </cell>
          <cell r="MW52">
            <v>0</v>
          </cell>
          <cell r="MX52">
            <v>0</v>
          </cell>
          <cell r="MY52">
            <v>0</v>
          </cell>
          <cell r="MZ52">
            <v>0</v>
          </cell>
          <cell r="NA52">
            <v>0</v>
          </cell>
          <cell r="NB52">
            <v>0</v>
          </cell>
          <cell r="NC52">
            <v>0</v>
          </cell>
          <cell r="ND52">
            <v>0</v>
          </cell>
          <cell r="NE52">
            <v>0</v>
          </cell>
          <cell r="NF52">
            <v>0</v>
          </cell>
          <cell r="NG52">
            <v>0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0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>
            <v>0</v>
          </cell>
          <cell r="OM52">
            <v>0</v>
          </cell>
          <cell r="ON52">
            <v>0</v>
          </cell>
          <cell r="OO52">
            <v>0</v>
          </cell>
          <cell r="OP52">
            <v>0</v>
          </cell>
          <cell r="OR52">
            <v>0</v>
          </cell>
          <cell r="OT52">
            <v>2031.6875938646697</v>
          </cell>
        </row>
        <row r="53">
          <cell r="A53" t="str">
            <v>Г</v>
          </cell>
          <cell r="B53" t="str">
            <v>1.2.1</v>
          </cell>
          <cell r="C53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D53" t="str">
            <v>Г</v>
          </cell>
          <cell r="E53">
            <v>0.53106105999999997</v>
          </cell>
          <cell r="H53">
            <v>0</v>
          </cell>
          <cell r="J53">
            <v>852.82110393199991</v>
          </cell>
          <cell r="K53">
            <v>0.53106105999999997</v>
          </cell>
          <cell r="L53">
            <v>852.29004287199996</v>
          </cell>
          <cell r="M53">
            <v>0</v>
          </cell>
          <cell r="N53">
            <v>0</v>
          </cell>
          <cell r="O53">
            <v>75.508838269152477</v>
          </cell>
          <cell r="P53">
            <v>178.17639041999999</v>
          </cell>
          <cell r="Q53">
            <v>598.60481432284746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 t="str">
            <v/>
          </cell>
          <cell r="BC53" t="str">
            <v/>
          </cell>
          <cell r="BD53" t="str">
            <v/>
          </cell>
          <cell r="BE53" t="str">
            <v/>
          </cell>
          <cell r="BF53">
            <v>0</v>
          </cell>
          <cell r="BG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0</v>
          </cell>
          <cell r="BY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0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0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3812.2178934788185</v>
          </cell>
          <cell r="CY53">
            <v>572.7289210797162</v>
          </cell>
          <cell r="CZ53">
            <v>1552.4358180467182</v>
          </cell>
          <cell r="DA53">
            <v>1396.6332410204841</v>
          </cell>
          <cell r="DB53">
            <v>351.73938608438334</v>
          </cell>
          <cell r="DE53">
            <v>0.44255088999999997</v>
          </cell>
          <cell r="DG53">
            <v>607.01871443999994</v>
          </cell>
          <cell r="DH53">
            <v>0.44255088999999997</v>
          </cell>
          <cell r="DI53">
            <v>606.57616354999993</v>
          </cell>
          <cell r="DJ53">
            <v>38.906113530000006</v>
          </cell>
          <cell r="DK53">
            <v>197.33895278</v>
          </cell>
          <cell r="DL53">
            <v>344.75768944999993</v>
          </cell>
          <cell r="DM53">
            <v>25.573407790000001</v>
          </cell>
          <cell r="DN53">
            <v>277.00832313952753</v>
          </cell>
          <cell r="DS53">
            <v>142.68802315457594</v>
          </cell>
          <cell r="DT53">
            <v>56.493174655273869</v>
          </cell>
          <cell r="DU53">
            <v>49.232590688265262</v>
          </cell>
          <cell r="DV53">
            <v>28.594534641412469</v>
          </cell>
          <cell r="DW53">
            <v>49.232590688265262</v>
          </cell>
          <cell r="DX53" t="str">
            <v/>
          </cell>
          <cell r="DY53">
            <v>2</v>
          </cell>
          <cell r="DZ53" t="str">
            <v/>
          </cell>
          <cell r="EA53" t="str">
            <v/>
          </cell>
          <cell r="EB53" t="str">
            <v>2</v>
          </cell>
          <cell r="EC53">
            <v>870.93788626000003</v>
          </cell>
          <cell r="ED53">
            <v>346.03663713000003</v>
          </cell>
          <cell r="EE53">
            <v>488.22764986999994</v>
          </cell>
          <cell r="EF53">
            <v>24.389055679999998</v>
          </cell>
          <cell r="EG53">
            <v>12.284543580000001</v>
          </cell>
          <cell r="EH53">
            <v>323.89559782000003</v>
          </cell>
          <cell r="EI53">
            <v>224.59279934</v>
          </cell>
          <cell r="EJ53">
            <v>95.952902250000008</v>
          </cell>
          <cell r="EK53">
            <v>0</v>
          </cell>
          <cell r="EL53">
            <v>3.3498962299999997</v>
          </cell>
          <cell r="EM53">
            <v>547.04228843999999</v>
          </cell>
          <cell r="EN53">
            <v>121.44383779</v>
          </cell>
          <cell r="EO53">
            <v>392.27474761999997</v>
          </cell>
          <cell r="EP53">
            <v>24.389055679999998</v>
          </cell>
          <cell r="EQ53">
            <v>8.9346473500000005</v>
          </cell>
          <cell r="ER53">
            <v>0</v>
          </cell>
          <cell r="ES53">
            <v>0</v>
          </cell>
          <cell r="ET53">
            <v>0</v>
          </cell>
          <cell r="EU53">
            <v>0</v>
          </cell>
          <cell r="EV53">
            <v>0</v>
          </cell>
          <cell r="EW53">
            <v>0</v>
          </cell>
          <cell r="EX53">
            <v>0</v>
          </cell>
          <cell r="EY53">
            <v>0</v>
          </cell>
          <cell r="EZ53">
            <v>0</v>
          </cell>
          <cell r="FA53">
            <v>0</v>
          </cell>
          <cell r="FB53">
            <v>0</v>
          </cell>
          <cell r="FC53">
            <v>0</v>
          </cell>
          <cell r="FD53">
            <v>0</v>
          </cell>
          <cell r="FE53">
            <v>0</v>
          </cell>
          <cell r="FF53">
            <v>0</v>
          </cell>
          <cell r="FG53" t="str">
            <v/>
          </cell>
          <cell r="FH53" t="str">
            <v/>
          </cell>
          <cell r="FI53" t="str">
            <v/>
          </cell>
          <cell r="FJ53" t="str">
            <v/>
          </cell>
          <cell r="FK53">
            <v>0</v>
          </cell>
          <cell r="FN53">
            <v>3102.5564480438834</v>
          </cell>
          <cell r="FO53">
            <v>0</v>
          </cell>
          <cell r="FP53">
            <v>175.58</v>
          </cell>
          <cell r="FQ53">
            <v>0</v>
          </cell>
          <cell r="FR53">
            <v>697.62100000000009</v>
          </cell>
          <cell r="FS53">
            <v>695.62100000000009</v>
          </cell>
          <cell r="FT53">
            <v>2</v>
          </cell>
          <cell r="FU53">
            <v>0</v>
          </cell>
          <cell r="FV53">
            <v>162</v>
          </cell>
          <cell r="FW53">
            <v>0</v>
          </cell>
          <cell r="FX53">
            <v>162</v>
          </cell>
          <cell r="FZ53">
            <v>604.26295830000004</v>
          </cell>
          <cell r="GA53">
            <v>0</v>
          </cell>
          <cell r="GB53">
            <v>10.842000000000002</v>
          </cell>
          <cell r="GC53">
            <v>0</v>
          </cell>
          <cell r="GD53">
            <v>18.175000000000001</v>
          </cell>
          <cell r="GE53">
            <v>18.175000000000001</v>
          </cell>
          <cell r="GF53">
            <v>0</v>
          </cell>
          <cell r="GG53">
            <v>0</v>
          </cell>
          <cell r="GH53">
            <v>112</v>
          </cell>
          <cell r="GI53">
            <v>0</v>
          </cell>
          <cell r="GJ53">
            <v>112</v>
          </cell>
          <cell r="GK53">
            <v>514.82344348999948</v>
          </cell>
          <cell r="GL53">
            <v>0</v>
          </cell>
          <cell r="GM53">
            <v>0</v>
          </cell>
          <cell r="GN53">
            <v>0</v>
          </cell>
          <cell r="GO53">
            <v>59.307000000000002</v>
          </cell>
          <cell r="GP53">
            <v>59.307000000000002</v>
          </cell>
          <cell r="GQ53">
            <v>0</v>
          </cell>
          <cell r="GR53">
            <v>0</v>
          </cell>
          <cell r="GS53">
            <v>1</v>
          </cell>
          <cell r="GT53">
            <v>0</v>
          </cell>
          <cell r="GU53">
            <v>1</v>
          </cell>
          <cell r="GV53">
            <v>475.62674384858701</v>
          </cell>
          <cell r="GW53">
            <v>0</v>
          </cell>
          <cell r="GX53">
            <v>0</v>
          </cell>
          <cell r="GY53">
            <v>0</v>
          </cell>
          <cell r="GZ53">
            <v>53</v>
          </cell>
          <cell r="HA53">
            <v>53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39.196699641412465</v>
          </cell>
          <cell r="ID53">
            <v>0</v>
          </cell>
          <cell r="IE53">
            <v>0</v>
          </cell>
          <cell r="IF53">
            <v>0</v>
          </cell>
          <cell r="IG53">
            <v>0</v>
          </cell>
          <cell r="IH53">
            <v>6.3069999999999995</v>
          </cell>
          <cell r="II53">
            <v>0</v>
          </cell>
          <cell r="IJ53">
            <v>0</v>
          </cell>
          <cell r="IK53">
            <v>0</v>
          </cell>
          <cell r="IL53">
            <v>0</v>
          </cell>
          <cell r="IM53">
            <v>0</v>
          </cell>
          <cell r="IN53">
            <v>0</v>
          </cell>
          <cell r="IO53">
            <v>0</v>
          </cell>
          <cell r="IP53">
            <v>0</v>
          </cell>
          <cell r="IQ53">
            <v>0</v>
          </cell>
          <cell r="IR53">
            <v>0</v>
          </cell>
          <cell r="IS53">
            <v>0</v>
          </cell>
          <cell r="IT53">
            <v>0</v>
          </cell>
          <cell r="IU53">
            <v>0</v>
          </cell>
          <cell r="IV53">
            <v>0</v>
          </cell>
          <cell r="IW53">
            <v>0</v>
          </cell>
          <cell r="IX53">
            <v>0</v>
          </cell>
          <cell r="IY53">
            <v>104.98333589000001</v>
          </cell>
          <cell r="IZ53">
            <v>0</v>
          </cell>
          <cell r="JA53">
            <v>0</v>
          </cell>
          <cell r="JB53">
            <v>0</v>
          </cell>
          <cell r="JC53">
            <v>4.1915000000000004</v>
          </cell>
          <cell r="JD53">
            <v>4.1915000000000004</v>
          </cell>
          <cell r="JE53">
            <v>0</v>
          </cell>
          <cell r="JF53">
            <v>0</v>
          </cell>
          <cell r="JG53">
            <v>3</v>
          </cell>
          <cell r="JH53">
            <v>0</v>
          </cell>
          <cell r="JI53">
            <v>3</v>
          </cell>
          <cell r="JJ53">
            <v>2.0477729099999999</v>
          </cell>
          <cell r="JK53">
            <v>0</v>
          </cell>
          <cell r="JL53">
            <v>0</v>
          </cell>
          <cell r="JM53">
            <v>0</v>
          </cell>
          <cell r="JN53">
            <v>0.73250000000000004</v>
          </cell>
          <cell r="JO53">
            <v>0.73250000000000004</v>
          </cell>
          <cell r="JP53">
            <v>0</v>
          </cell>
          <cell r="JQ53">
            <v>0</v>
          </cell>
          <cell r="JR53">
            <v>0</v>
          </cell>
          <cell r="JS53">
            <v>0</v>
          </cell>
          <cell r="JT53">
            <v>0</v>
          </cell>
          <cell r="JU53">
            <v>102.93556298</v>
          </cell>
          <cell r="JV53">
            <v>0</v>
          </cell>
          <cell r="JW53">
            <v>0</v>
          </cell>
          <cell r="JX53">
            <v>0</v>
          </cell>
          <cell r="JY53">
            <v>3.4590000000000001</v>
          </cell>
          <cell r="JZ53">
            <v>3.4590000000000001</v>
          </cell>
          <cell r="KA53">
            <v>0</v>
          </cell>
          <cell r="KB53">
            <v>0</v>
          </cell>
          <cell r="KC53">
            <v>3</v>
          </cell>
          <cell r="KD53">
            <v>0</v>
          </cell>
          <cell r="KE53">
            <v>3</v>
          </cell>
          <cell r="KF53">
            <v>0</v>
          </cell>
          <cell r="KG53">
            <v>0</v>
          </cell>
          <cell r="KH53">
            <v>0</v>
          </cell>
          <cell r="KI53">
            <v>0</v>
          </cell>
          <cell r="KJ53">
            <v>0</v>
          </cell>
          <cell r="KK53">
            <v>0</v>
          </cell>
          <cell r="KL53">
            <v>0</v>
          </cell>
          <cell r="KM53">
            <v>0</v>
          </cell>
          <cell r="KN53">
            <v>0</v>
          </cell>
          <cell r="KO53">
            <v>0</v>
          </cell>
          <cell r="KP53">
            <v>0</v>
          </cell>
          <cell r="KQ53">
            <v>0</v>
          </cell>
          <cell r="KR53">
            <v>0</v>
          </cell>
          <cell r="KS53">
            <v>0</v>
          </cell>
          <cell r="KT53">
            <v>0</v>
          </cell>
          <cell r="KU53">
            <v>0</v>
          </cell>
          <cell r="KV53">
            <v>0</v>
          </cell>
          <cell r="KW53">
            <v>0</v>
          </cell>
          <cell r="KX53">
            <v>0</v>
          </cell>
          <cell r="KY53">
            <v>0</v>
          </cell>
          <cell r="KZ53">
            <v>0</v>
          </cell>
          <cell r="LA53">
            <v>0</v>
          </cell>
          <cell r="LB53">
            <v>0</v>
          </cell>
          <cell r="LC53">
            <v>0</v>
          </cell>
          <cell r="LD53">
            <v>0</v>
          </cell>
          <cell r="LE53">
            <v>0</v>
          </cell>
          <cell r="LF53">
            <v>0</v>
          </cell>
          <cell r="LG53">
            <v>0</v>
          </cell>
          <cell r="LH53">
            <v>0</v>
          </cell>
          <cell r="LI53">
            <v>0</v>
          </cell>
          <cell r="LJ53">
            <v>0</v>
          </cell>
          <cell r="LK53">
            <v>0</v>
          </cell>
          <cell r="LL53">
            <v>0</v>
          </cell>
          <cell r="LQ53">
            <v>0</v>
          </cell>
          <cell r="LR53">
            <v>0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0</v>
          </cell>
          <cell r="LZ53">
            <v>0</v>
          </cell>
          <cell r="MA53">
            <v>0</v>
          </cell>
          <cell r="MB53">
            <v>0</v>
          </cell>
          <cell r="MC53">
            <v>0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0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0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0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0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>
            <v>0</v>
          </cell>
          <cell r="OM53">
            <v>0</v>
          </cell>
          <cell r="ON53">
            <v>0</v>
          </cell>
          <cell r="OO53">
            <v>0</v>
          </cell>
          <cell r="OP53">
            <v>0</v>
          </cell>
          <cell r="OR53">
            <v>0</v>
          </cell>
          <cell r="OT53">
            <v>2031.6875938646697</v>
          </cell>
        </row>
        <row r="54">
          <cell r="A54" t="str">
            <v>Г</v>
          </cell>
          <cell r="B54" t="str">
            <v>1.2.1.1</v>
          </cell>
          <cell r="C54" t="str">
            <v>Реконструкция трансформаторных и иных подстанций, всего, в том числе:</v>
          </cell>
          <cell r="D54" t="str">
            <v>Г</v>
          </cell>
          <cell r="E54">
            <v>0</v>
          </cell>
          <cell r="H54">
            <v>0</v>
          </cell>
          <cell r="J54">
            <v>852.29004287199996</v>
          </cell>
          <cell r="K54">
            <v>0</v>
          </cell>
          <cell r="L54">
            <v>852.29004287199996</v>
          </cell>
          <cell r="M54">
            <v>0</v>
          </cell>
          <cell r="N54">
            <v>0</v>
          </cell>
          <cell r="O54">
            <v>75.508838269152477</v>
          </cell>
          <cell r="P54">
            <v>178.17639041999999</v>
          </cell>
          <cell r="Q54">
            <v>598.60481432284746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 t="str">
            <v/>
          </cell>
          <cell r="BC54" t="str">
            <v/>
          </cell>
          <cell r="BD54" t="str">
            <v/>
          </cell>
          <cell r="BE54" t="str">
            <v/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0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0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0</v>
          </cell>
          <cell r="CL54">
            <v>0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3812.2178934788185</v>
          </cell>
          <cell r="CY54">
            <v>572.7289210797162</v>
          </cell>
          <cell r="CZ54">
            <v>1552.4358180467182</v>
          </cell>
          <cell r="DA54">
            <v>1396.6332410204841</v>
          </cell>
          <cell r="DB54">
            <v>351.73938608438334</v>
          </cell>
          <cell r="DE54">
            <v>0</v>
          </cell>
          <cell r="DG54">
            <v>606.57616354999993</v>
          </cell>
          <cell r="DH54">
            <v>0</v>
          </cell>
          <cell r="DI54">
            <v>606.57616354999993</v>
          </cell>
          <cell r="DJ54">
            <v>38.906113530000006</v>
          </cell>
          <cell r="DK54">
            <v>197.33895278</v>
          </cell>
          <cell r="DL54">
            <v>344.75768944999993</v>
          </cell>
          <cell r="DM54">
            <v>25.573407790000001</v>
          </cell>
          <cell r="DN54">
            <v>277.00832313952753</v>
          </cell>
          <cell r="DS54">
            <v>142.68802315457594</v>
          </cell>
          <cell r="DT54">
            <v>56.493174655273869</v>
          </cell>
          <cell r="DU54">
            <v>49.232590688265262</v>
          </cell>
          <cell r="DV54">
            <v>28.594534641412469</v>
          </cell>
          <cell r="DW54">
            <v>49.232590688265262</v>
          </cell>
          <cell r="DX54" t="str">
            <v/>
          </cell>
          <cell r="DY54" t="str">
            <v/>
          </cell>
          <cell r="DZ54" t="str">
            <v/>
          </cell>
          <cell r="EA54" t="str">
            <v/>
          </cell>
          <cell r="EB54">
            <v>0</v>
          </cell>
          <cell r="EC54">
            <v>870.93788626000003</v>
          </cell>
          <cell r="ED54">
            <v>346.03663713000003</v>
          </cell>
          <cell r="EE54">
            <v>488.22764986999994</v>
          </cell>
          <cell r="EF54">
            <v>24.389055679999998</v>
          </cell>
          <cell r="EG54">
            <v>12.284543580000001</v>
          </cell>
          <cell r="EH54">
            <v>323.89559782000003</v>
          </cell>
          <cell r="EI54">
            <v>224.59279934</v>
          </cell>
          <cell r="EJ54">
            <v>95.952902250000008</v>
          </cell>
          <cell r="EK54">
            <v>0</v>
          </cell>
          <cell r="EL54">
            <v>3.3498962299999997</v>
          </cell>
          <cell r="EM54">
            <v>547.04228843999999</v>
          </cell>
          <cell r="EN54">
            <v>121.44383779</v>
          </cell>
          <cell r="EO54">
            <v>392.27474761999997</v>
          </cell>
          <cell r="EP54">
            <v>24.389055679999998</v>
          </cell>
          <cell r="EQ54">
            <v>8.9346473500000005</v>
          </cell>
          <cell r="ER54">
            <v>0</v>
          </cell>
          <cell r="ES54">
            <v>0</v>
          </cell>
          <cell r="ET54">
            <v>0</v>
          </cell>
          <cell r="EU54">
            <v>0</v>
          </cell>
          <cell r="EV54">
            <v>0</v>
          </cell>
          <cell r="EW54">
            <v>0</v>
          </cell>
          <cell r="EX54">
            <v>0</v>
          </cell>
          <cell r="EY54">
            <v>0</v>
          </cell>
          <cell r="EZ54">
            <v>0</v>
          </cell>
          <cell r="FA54">
            <v>0</v>
          </cell>
          <cell r="FB54">
            <v>0</v>
          </cell>
          <cell r="FC54">
            <v>0</v>
          </cell>
          <cell r="FD54">
            <v>0</v>
          </cell>
          <cell r="FE54">
            <v>0</v>
          </cell>
          <cell r="FF54">
            <v>0</v>
          </cell>
          <cell r="FG54" t="str">
            <v/>
          </cell>
          <cell r="FH54" t="str">
            <v/>
          </cell>
          <cell r="FI54" t="str">
            <v/>
          </cell>
          <cell r="FJ54" t="str">
            <v/>
          </cell>
          <cell r="FK54">
            <v>0</v>
          </cell>
          <cell r="FN54">
            <v>3102.5564480438834</v>
          </cell>
          <cell r="FO54">
            <v>0</v>
          </cell>
          <cell r="FP54">
            <v>175.58</v>
          </cell>
          <cell r="FQ54">
            <v>0</v>
          </cell>
          <cell r="FR54">
            <v>697.62100000000009</v>
          </cell>
          <cell r="FS54">
            <v>695.62100000000009</v>
          </cell>
          <cell r="FT54">
            <v>2</v>
          </cell>
          <cell r="FU54">
            <v>0</v>
          </cell>
          <cell r="FV54">
            <v>162</v>
          </cell>
          <cell r="FW54">
            <v>0</v>
          </cell>
          <cell r="FX54">
            <v>162</v>
          </cell>
          <cell r="FZ54">
            <v>604.26295830000004</v>
          </cell>
          <cell r="GA54">
            <v>0</v>
          </cell>
          <cell r="GB54">
            <v>10.842000000000002</v>
          </cell>
          <cell r="GC54">
            <v>0</v>
          </cell>
          <cell r="GD54">
            <v>18.175000000000001</v>
          </cell>
          <cell r="GE54">
            <v>18.175000000000001</v>
          </cell>
          <cell r="GF54">
            <v>0</v>
          </cell>
          <cell r="GG54">
            <v>0</v>
          </cell>
          <cell r="GH54">
            <v>112</v>
          </cell>
          <cell r="GI54">
            <v>0</v>
          </cell>
          <cell r="GJ54">
            <v>112</v>
          </cell>
          <cell r="GK54">
            <v>514.82344348999948</v>
          </cell>
          <cell r="GL54">
            <v>0</v>
          </cell>
          <cell r="GM54">
            <v>0</v>
          </cell>
          <cell r="GN54">
            <v>0</v>
          </cell>
          <cell r="GO54">
            <v>59.307000000000002</v>
          </cell>
          <cell r="GP54">
            <v>59.307000000000002</v>
          </cell>
          <cell r="GQ54">
            <v>0</v>
          </cell>
          <cell r="GR54">
            <v>0</v>
          </cell>
          <cell r="GS54">
            <v>1</v>
          </cell>
          <cell r="GT54">
            <v>0</v>
          </cell>
          <cell r="GU54">
            <v>1</v>
          </cell>
          <cell r="GV54">
            <v>475.62674384858701</v>
          </cell>
          <cell r="GW54">
            <v>0</v>
          </cell>
          <cell r="GX54">
            <v>0</v>
          </cell>
          <cell r="GY54">
            <v>0</v>
          </cell>
          <cell r="GZ54">
            <v>53</v>
          </cell>
          <cell r="HA54">
            <v>53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39.196699641412465</v>
          </cell>
          <cell r="ID54">
            <v>0</v>
          </cell>
          <cell r="IE54">
            <v>0</v>
          </cell>
          <cell r="IF54">
            <v>0</v>
          </cell>
          <cell r="IG54">
            <v>0</v>
          </cell>
          <cell r="IH54">
            <v>6.3069999999999995</v>
          </cell>
          <cell r="II54">
            <v>0</v>
          </cell>
          <cell r="IJ54">
            <v>0</v>
          </cell>
          <cell r="IK54">
            <v>0</v>
          </cell>
          <cell r="IL54">
            <v>0</v>
          </cell>
          <cell r="IM54">
            <v>0</v>
          </cell>
          <cell r="IN54">
            <v>0</v>
          </cell>
          <cell r="IO54">
            <v>0</v>
          </cell>
          <cell r="IP54">
            <v>0</v>
          </cell>
          <cell r="IQ54">
            <v>0</v>
          </cell>
          <cell r="IR54">
            <v>0</v>
          </cell>
          <cell r="IS54">
            <v>0</v>
          </cell>
          <cell r="IT54">
            <v>0</v>
          </cell>
          <cell r="IU54">
            <v>0</v>
          </cell>
          <cell r="IV54">
            <v>0</v>
          </cell>
          <cell r="IW54">
            <v>0</v>
          </cell>
          <cell r="IX54">
            <v>0</v>
          </cell>
          <cell r="IY54">
            <v>104.98333589000001</v>
          </cell>
          <cell r="IZ54">
            <v>0</v>
          </cell>
          <cell r="JA54">
            <v>0</v>
          </cell>
          <cell r="JB54">
            <v>0</v>
          </cell>
          <cell r="JC54">
            <v>4.1915000000000004</v>
          </cell>
          <cell r="JD54">
            <v>4.1915000000000004</v>
          </cell>
          <cell r="JE54">
            <v>0</v>
          </cell>
          <cell r="JF54">
            <v>0</v>
          </cell>
          <cell r="JG54">
            <v>3</v>
          </cell>
          <cell r="JH54">
            <v>0</v>
          </cell>
          <cell r="JI54">
            <v>3</v>
          </cell>
          <cell r="JJ54">
            <v>2.0477729099999999</v>
          </cell>
          <cell r="JK54">
            <v>0</v>
          </cell>
          <cell r="JL54">
            <v>0</v>
          </cell>
          <cell r="JM54">
            <v>0</v>
          </cell>
          <cell r="JN54">
            <v>0.73250000000000004</v>
          </cell>
          <cell r="JO54">
            <v>0.73250000000000004</v>
          </cell>
          <cell r="JP54">
            <v>0</v>
          </cell>
          <cell r="JQ54">
            <v>0</v>
          </cell>
          <cell r="JR54">
            <v>0</v>
          </cell>
          <cell r="JS54">
            <v>0</v>
          </cell>
          <cell r="JT54">
            <v>0</v>
          </cell>
          <cell r="JU54">
            <v>102.93556298</v>
          </cell>
          <cell r="JV54">
            <v>0</v>
          </cell>
          <cell r="JW54">
            <v>0</v>
          </cell>
          <cell r="JX54">
            <v>0</v>
          </cell>
          <cell r="JY54">
            <v>3.4590000000000001</v>
          </cell>
          <cell r="JZ54">
            <v>3.4590000000000001</v>
          </cell>
          <cell r="KA54">
            <v>0</v>
          </cell>
          <cell r="KB54">
            <v>0</v>
          </cell>
          <cell r="KC54">
            <v>3</v>
          </cell>
          <cell r="KD54">
            <v>0</v>
          </cell>
          <cell r="KE54">
            <v>3</v>
          </cell>
          <cell r="KF54">
            <v>0</v>
          </cell>
          <cell r="KG54">
            <v>0</v>
          </cell>
          <cell r="KH54">
            <v>0</v>
          </cell>
          <cell r="KI54">
            <v>0</v>
          </cell>
          <cell r="KJ54">
            <v>0</v>
          </cell>
          <cell r="KK54">
            <v>0</v>
          </cell>
          <cell r="KL54">
            <v>0</v>
          </cell>
          <cell r="KM54">
            <v>0</v>
          </cell>
          <cell r="KN54">
            <v>0</v>
          </cell>
          <cell r="KO54">
            <v>0</v>
          </cell>
          <cell r="KP54">
            <v>0</v>
          </cell>
          <cell r="KQ54">
            <v>0</v>
          </cell>
          <cell r="KR54">
            <v>0</v>
          </cell>
          <cell r="KS54">
            <v>0</v>
          </cell>
          <cell r="KT54">
            <v>0</v>
          </cell>
          <cell r="KU54">
            <v>0</v>
          </cell>
          <cell r="KV54">
            <v>0</v>
          </cell>
          <cell r="KW54">
            <v>0</v>
          </cell>
          <cell r="KX54">
            <v>0</v>
          </cell>
          <cell r="KY54">
            <v>0</v>
          </cell>
          <cell r="KZ54">
            <v>0</v>
          </cell>
          <cell r="LA54">
            <v>0</v>
          </cell>
          <cell r="LB54">
            <v>0</v>
          </cell>
          <cell r="LC54">
            <v>0</v>
          </cell>
          <cell r="LD54">
            <v>0</v>
          </cell>
          <cell r="LE54">
            <v>0</v>
          </cell>
          <cell r="LF54">
            <v>0</v>
          </cell>
          <cell r="LG54">
            <v>0</v>
          </cell>
          <cell r="LH54">
            <v>0</v>
          </cell>
          <cell r="LI54">
            <v>0</v>
          </cell>
          <cell r="LJ54">
            <v>0</v>
          </cell>
          <cell r="LK54">
            <v>0</v>
          </cell>
          <cell r="LL54">
            <v>0</v>
          </cell>
          <cell r="LQ54">
            <v>0</v>
          </cell>
          <cell r="LR54">
            <v>0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0</v>
          </cell>
          <cell r="LZ54">
            <v>0</v>
          </cell>
          <cell r="MA54">
            <v>0</v>
          </cell>
          <cell r="MB54">
            <v>0</v>
          </cell>
          <cell r="MC54">
            <v>0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0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0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0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0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>
            <v>0</v>
          </cell>
          <cell r="OM54">
            <v>0</v>
          </cell>
          <cell r="ON54">
            <v>0</v>
          </cell>
          <cell r="OO54">
            <v>0</v>
          </cell>
          <cell r="OP54">
            <v>0</v>
          </cell>
          <cell r="OR54">
            <v>0</v>
          </cell>
          <cell r="OT54">
            <v>2031.6875938646697</v>
          </cell>
        </row>
        <row r="55">
          <cell r="A55" t="str">
            <v>Г</v>
          </cell>
          <cell r="B55" t="str">
            <v>1.2.1.2</v>
          </cell>
          <cell r="C55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D55" t="str">
            <v>Г</v>
          </cell>
          <cell r="E55">
            <v>0.53106105999999997</v>
          </cell>
          <cell r="H55">
            <v>0</v>
          </cell>
          <cell r="J55">
            <v>852.82110393199991</v>
          </cell>
          <cell r="K55">
            <v>0.53106105999999997</v>
          </cell>
          <cell r="L55">
            <v>852.29004287199996</v>
          </cell>
          <cell r="M55">
            <v>0</v>
          </cell>
          <cell r="N55">
            <v>0</v>
          </cell>
          <cell r="O55">
            <v>75.508838269152477</v>
          </cell>
          <cell r="P55">
            <v>178.17639041999999</v>
          </cell>
          <cell r="Q55">
            <v>598.60481432284746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 t="str">
            <v/>
          </cell>
          <cell r="BC55" t="str">
            <v/>
          </cell>
          <cell r="BD55" t="str">
            <v/>
          </cell>
          <cell r="BE55" t="str">
            <v/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 t="str">
            <v/>
          </cell>
          <cell r="CR55" t="str">
            <v/>
          </cell>
          <cell r="CS55" t="str">
            <v/>
          </cell>
          <cell r="CT55" t="str">
            <v/>
          </cell>
          <cell r="CU55">
            <v>0</v>
          </cell>
          <cell r="CX55">
            <v>3812.2178934788185</v>
          </cell>
          <cell r="CY55">
            <v>572.7289210797162</v>
          </cell>
          <cell r="CZ55">
            <v>1552.4358180467182</v>
          </cell>
          <cell r="DA55">
            <v>1396.6332410204841</v>
          </cell>
          <cell r="DB55">
            <v>351.73938608438334</v>
          </cell>
          <cell r="DE55">
            <v>0.44255088999999997</v>
          </cell>
          <cell r="DG55">
            <v>607.01871443999994</v>
          </cell>
          <cell r="DH55">
            <v>0.44255088999999997</v>
          </cell>
          <cell r="DI55">
            <v>606.57616354999993</v>
          </cell>
          <cell r="DJ55">
            <v>38.906113530000006</v>
          </cell>
          <cell r="DK55">
            <v>197.33895278</v>
          </cell>
          <cell r="DL55">
            <v>344.75768944999993</v>
          </cell>
          <cell r="DM55">
            <v>25.573407790000001</v>
          </cell>
          <cell r="DN55">
            <v>277.00832313952753</v>
          </cell>
          <cell r="DS55">
            <v>142.68802315457594</v>
          </cell>
          <cell r="DT55">
            <v>56.493174655273869</v>
          </cell>
          <cell r="DU55">
            <v>49.232590688265262</v>
          </cell>
          <cell r="DV55">
            <v>28.594534641412469</v>
          </cell>
          <cell r="DW55">
            <v>49.232590688265262</v>
          </cell>
          <cell r="DX55" t="str">
            <v/>
          </cell>
          <cell r="DY55">
            <v>2</v>
          </cell>
          <cell r="DZ55" t="str">
            <v/>
          </cell>
          <cell r="EA55" t="str">
            <v/>
          </cell>
          <cell r="EB55" t="str">
            <v>2</v>
          </cell>
          <cell r="EC55">
            <v>870.93788626000003</v>
          </cell>
          <cell r="ED55">
            <v>346.03663713000003</v>
          </cell>
          <cell r="EE55">
            <v>488.22764986999994</v>
          </cell>
          <cell r="EF55">
            <v>24.389055679999998</v>
          </cell>
          <cell r="EG55">
            <v>12.284543580000001</v>
          </cell>
          <cell r="EH55">
            <v>323.89559782000003</v>
          </cell>
          <cell r="EI55">
            <v>224.59279934</v>
          </cell>
          <cell r="EJ55">
            <v>95.952902250000008</v>
          </cell>
          <cell r="EK55">
            <v>0</v>
          </cell>
          <cell r="EL55">
            <v>3.3498962299999997</v>
          </cell>
          <cell r="EM55">
            <v>547.04228843999999</v>
          </cell>
          <cell r="EN55">
            <v>121.44383779</v>
          </cell>
          <cell r="EO55">
            <v>392.27474761999997</v>
          </cell>
          <cell r="EP55">
            <v>24.389055679999998</v>
          </cell>
          <cell r="EQ55">
            <v>8.9346473500000005</v>
          </cell>
          <cell r="ER55">
            <v>0</v>
          </cell>
          <cell r="ES55">
            <v>0</v>
          </cell>
          <cell r="ET55">
            <v>0</v>
          </cell>
          <cell r="EU55">
            <v>0</v>
          </cell>
          <cell r="EV55">
            <v>0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0</v>
          </cell>
          <cell r="FC55">
            <v>0</v>
          </cell>
          <cell r="FD55">
            <v>0</v>
          </cell>
          <cell r="FE55">
            <v>0</v>
          </cell>
          <cell r="FF55">
            <v>0</v>
          </cell>
          <cell r="FG55" t="str">
            <v/>
          </cell>
          <cell r="FH55" t="str">
            <v/>
          </cell>
          <cell r="FI55" t="str">
            <v/>
          </cell>
          <cell r="FJ55" t="str">
            <v/>
          </cell>
          <cell r="FK55">
            <v>0</v>
          </cell>
          <cell r="FN55">
            <v>3102.5564480438834</v>
          </cell>
          <cell r="FO55">
            <v>0</v>
          </cell>
          <cell r="FP55">
            <v>175.58</v>
          </cell>
          <cell r="FQ55">
            <v>0</v>
          </cell>
          <cell r="FR55">
            <v>697.62100000000009</v>
          </cell>
          <cell r="FS55">
            <v>695.62100000000009</v>
          </cell>
          <cell r="FT55">
            <v>2</v>
          </cell>
          <cell r="FU55">
            <v>0</v>
          </cell>
          <cell r="FV55">
            <v>162</v>
          </cell>
          <cell r="FW55">
            <v>0</v>
          </cell>
          <cell r="FX55">
            <v>162</v>
          </cell>
          <cell r="FZ55">
            <v>604.26295830000004</v>
          </cell>
          <cell r="GA55">
            <v>0</v>
          </cell>
          <cell r="GB55">
            <v>10.842000000000002</v>
          </cell>
          <cell r="GC55">
            <v>0</v>
          </cell>
          <cell r="GD55">
            <v>18.175000000000001</v>
          </cell>
          <cell r="GE55">
            <v>18.175000000000001</v>
          </cell>
          <cell r="GF55">
            <v>0</v>
          </cell>
          <cell r="GG55">
            <v>0</v>
          </cell>
          <cell r="GH55">
            <v>112</v>
          </cell>
          <cell r="GI55">
            <v>0</v>
          </cell>
          <cell r="GJ55">
            <v>112</v>
          </cell>
          <cell r="GK55">
            <v>514.82344348999948</v>
          </cell>
          <cell r="GL55">
            <v>0</v>
          </cell>
          <cell r="GM55">
            <v>0</v>
          </cell>
          <cell r="GN55">
            <v>0</v>
          </cell>
          <cell r="GO55">
            <v>59.307000000000002</v>
          </cell>
          <cell r="GP55">
            <v>59.307000000000002</v>
          </cell>
          <cell r="GQ55">
            <v>0</v>
          </cell>
          <cell r="GR55">
            <v>0</v>
          </cell>
          <cell r="GS55">
            <v>1</v>
          </cell>
          <cell r="GT55">
            <v>0</v>
          </cell>
          <cell r="GU55">
            <v>1</v>
          </cell>
          <cell r="GV55">
            <v>475.62674384858701</v>
          </cell>
          <cell r="GW55">
            <v>0</v>
          </cell>
          <cell r="GX55">
            <v>0</v>
          </cell>
          <cell r="GY55">
            <v>0</v>
          </cell>
          <cell r="GZ55">
            <v>53</v>
          </cell>
          <cell r="HA55">
            <v>53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39.196699641412465</v>
          </cell>
          <cell r="ID55">
            <v>0</v>
          </cell>
          <cell r="IE55">
            <v>0</v>
          </cell>
          <cell r="IF55">
            <v>0</v>
          </cell>
          <cell r="IG55">
            <v>0</v>
          </cell>
          <cell r="IH55">
            <v>6.3069999999999995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0</v>
          </cell>
          <cell r="IO55">
            <v>0</v>
          </cell>
          <cell r="IP55">
            <v>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104.98333589000001</v>
          </cell>
          <cell r="IZ55">
            <v>0</v>
          </cell>
          <cell r="JA55">
            <v>0</v>
          </cell>
          <cell r="JB55">
            <v>0</v>
          </cell>
          <cell r="JC55">
            <v>4.1915000000000004</v>
          </cell>
          <cell r="JD55">
            <v>4.1915000000000004</v>
          </cell>
          <cell r="JE55">
            <v>0</v>
          </cell>
          <cell r="JF55">
            <v>0</v>
          </cell>
          <cell r="JG55">
            <v>3</v>
          </cell>
          <cell r="JH55">
            <v>0</v>
          </cell>
          <cell r="JI55">
            <v>3</v>
          </cell>
          <cell r="JJ55">
            <v>2.0477729099999999</v>
          </cell>
          <cell r="JK55">
            <v>0</v>
          </cell>
          <cell r="JL55">
            <v>0</v>
          </cell>
          <cell r="JM55">
            <v>0</v>
          </cell>
          <cell r="JN55">
            <v>0.73250000000000004</v>
          </cell>
          <cell r="JO55">
            <v>0.73250000000000004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102.93556298</v>
          </cell>
          <cell r="JV55">
            <v>0</v>
          </cell>
          <cell r="JW55">
            <v>0</v>
          </cell>
          <cell r="JX55">
            <v>0</v>
          </cell>
          <cell r="JY55">
            <v>3.4590000000000001</v>
          </cell>
          <cell r="JZ55">
            <v>3.4590000000000001</v>
          </cell>
          <cell r="KA55">
            <v>0</v>
          </cell>
          <cell r="KB55">
            <v>0</v>
          </cell>
          <cell r="KC55">
            <v>3</v>
          </cell>
          <cell r="KD55">
            <v>0</v>
          </cell>
          <cell r="KE55">
            <v>3</v>
          </cell>
          <cell r="KF55">
            <v>0</v>
          </cell>
          <cell r="KG55">
            <v>0</v>
          </cell>
          <cell r="KH55">
            <v>0</v>
          </cell>
          <cell r="KI55">
            <v>0</v>
          </cell>
          <cell r="KJ55">
            <v>0</v>
          </cell>
          <cell r="KK55">
            <v>0</v>
          </cell>
          <cell r="KL55">
            <v>0</v>
          </cell>
          <cell r="KM55">
            <v>0</v>
          </cell>
          <cell r="KN55">
            <v>0</v>
          </cell>
          <cell r="KO55">
            <v>0</v>
          </cell>
          <cell r="KP55">
            <v>0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0</v>
          </cell>
          <cell r="LC55">
            <v>0</v>
          </cell>
          <cell r="LD55">
            <v>0</v>
          </cell>
          <cell r="LE55">
            <v>0</v>
          </cell>
          <cell r="LF55">
            <v>0</v>
          </cell>
          <cell r="LG55">
            <v>0</v>
          </cell>
          <cell r="LH55">
            <v>0</v>
          </cell>
          <cell r="LI55">
            <v>0</v>
          </cell>
          <cell r="LJ55">
            <v>0</v>
          </cell>
          <cell r="LK55">
            <v>0</v>
          </cell>
          <cell r="LL55">
            <v>0</v>
          </cell>
          <cell r="LQ55">
            <v>0</v>
          </cell>
          <cell r="LR55">
            <v>0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0</v>
          </cell>
          <cell r="OM55">
            <v>0</v>
          </cell>
          <cell r="ON55">
            <v>0</v>
          </cell>
          <cell r="OO55">
            <v>0</v>
          </cell>
          <cell r="OP55">
            <v>0</v>
          </cell>
          <cell r="OR55">
            <v>0</v>
          </cell>
          <cell r="OT55">
            <v>2031.6875938646697</v>
          </cell>
        </row>
        <row r="56">
          <cell r="A56" t="str">
            <v>J_Che251_19</v>
          </cell>
          <cell r="B56" t="str">
            <v>1.2.1.2</v>
          </cell>
          <cell r="C56" t="str">
            <v>Техническое перевооружение ПС 110/10 кВ Северная, с установкой защит и автоматики включения резерва (АВР) по стороне 10 кВ" для нужд АО "Чеченэнерго"</v>
          </cell>
          <cell r="D56" t="str">
            <v>J_Che251_19</v>
          </cell>
          <cell r="E56" t="str">
            <v>нд</v>
          </cell>
          <cell r="H56">
            <v>0</v>
          </cell>
          <cell r="J56">
            <v>0.53106105999999997</v>
          </cell>
          <cell r="K56">
            <v>0.53106105999999997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 t="str">
            <v>нд</v>
          </cell>
          <cell r="S56" t="str">
            <v>нд</v>
          </cell>
          <cell r="T56" t="str">
            <v>нд</v>
          </cell>
          <cell r="U56" t="str">
            <v>нд</v>
          </cell>
          <cell r="V56" t="str">
            <v>нд</v>
          </cell>
          <cell r="W56" t="str">
            <v>нд</v>
          </cell>
          <cell r="X56" t="str">
            <v>нд</v>
          </cell>
          <cell r="Y56" t="str">
            <v>нд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 t="str">
            <v>нд</v>
          </cell>
          <cell r="AH56" t="str">
            <v>нд</v>
          </cell>
          <cell r="AI56" t="str">
            <v>нд</v>
          </cell>
          <cell r="AJ56" t="str">
            <v>нд</v>
          </cell>
          <cell r="AK56" t="str">
            <v>нд</v>
          </cell>
          <cell r="AL56" t="str">
            <v>нд</v>
          </cell>
          <cell r="AM56" t="str">
            <v>нд</v>
          </cell>
          <cell r="AN56" t="str">
            <v>нд</v>
          </cell>
          <cell r="AO56" t="str">
            <v>нд</v>
          </cell>
          <cell r="AP56" t="str">
            <v>нд</v>
          </cell>
          <cell r="AQ56" t="str">
            <v>нд</v>
          </cell>
          <cell r="AR56" t="str">
            <v>нд</v>
          </cell>
          <cell r="AS56" t="str">
            <v>нд</v>
          </cell>
          <cell r="AT56" t="str">
            <v>нд</v>
          </cell>
          <cell r="AU56" t="str">
            <v>нд</v>
          </cell>
          <cell r="AV56" t="str">
            <v>нд</v>
          </cell>
          <cell r="AW56" t="str">
            <v>нд</v>
          </cell>
          <cell r="AX56" t="str">
            <v>нд</v>
          </cell>
          <cell r="AY56" t="str">
            <v>нд</v>
          </cell>
          <cell r="AZ56" t="str">
            <v>нд</v>
          </cell>
          <cell r="BA56" t="str">
            <v>нд</v>
          </cell>
          <cell r="BB56">
            <v>1</v>
          </cell>
          <cell r="BC56">
            <v>2</v>
          </cell>
          <cell r="BD56">
            <v>3</v>
          </cell>
          <cell r="BE56">
            <v>4</v>
          </cell>
          <cell r="BF56" t="str">
            <v>1 2 3 4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 t="str">
            <v>нд</v>
          </cell>
          <cell r="CY56" t="str">
            <v>нд</v>
          </cell>
          <cell r="CZ56" t="str">
            <v>нд</v>
          </cell>
          <cell r="DA56" t="str">
            <v>нд</v>
          </cell>
          <cell r="DB56" t="str">
            <v>нд</v>
          </cell>
          <cell r="DE56">
            <v>0.44255088999999997</v>
          </cell>
          <cell r="DG56">
            <v>0.44255088999999997</v>
          </cell>
          <cell r="DH56">
            <v>0.44255088999999997</v>
          </cell>
          <cell r="DI56">
            <v>0</v>
          </cell>
          <cell r="DJ56">
            <v>0</v>
          </cell>
          <cell r="DK56">
            <v>0</v>
          </cell>
          <cell r="DL56">
            <v>0</v>
          </cell>
          <cell r="DM56">
            <v>0</v>
          </cell>
          <cell r="DN56" t="str">
            <v>нд</v>
          </cell>
          <cell r="DS56" t="str">
            <v>нд</v>
          </cell>
          <cell r="DT56" t="str">
            <v>нд</v>
          </cell>
          <cell r="DU56" t="str">
            <v>нд</v>
          </cell>
          <cell r="DV56" t="str">
            <v>нд</v>
          </cell>
          <cell r="DW56" t="str">
            <v>нд</v>
          </cell>
          <cell r="DX56" t="str">
            <v/>
          </cell>
          <cell r="DY56">
            <v>2</v>
          </cell>
          <cell r="DZ56" t="str">
            <v/>
          </cell>
          <cell r="EA56" t="str">
            <v/>
          </cell>
          <cell r="EB56" t="str">
            <v>2</v>
          </cell>
          <cell r="EC56">
            <v>0.44255088999999997</v>
          </cell>
          <cell r="ED56">
            <v>2.811E-2</v>
          </cell>
          <cell r="EE56">
            <v>9.6319000000000005E-3</v>
          </cell>
          <cell r="EF56">
            <v>0.37501196999999997</v>
          </cell>
          <cell r="EG56">
            <v>2.979702E-2</v>
          </cell>
          <cell r="EH56">
            <v>0</v>
          </cell>
          <cell r="EI56">
            <v>0</v>
          </cell>
          <cell r="EJ56">
            <v>0</v>
          </cell>
          <cell r="EK56">
            <v>0</v>
          </cell>
          <cell r="EL56">
            <v>0</v>
          </cell>
          <cell r="EM56">
            <v>0.44255088999999997</v>
          </cell>
          <cell r="EN56">
            <v>2.811E-2</v>
          </cell>
          <cell r="EO56">
            <v>9.6319000000000005E-3</v>
          </cell>
          <cell r="EP56">
            <v>0.37501196999999997</v>
          </cell>
          <cell r="EQ56">
            <v>2.979702E-2</v>
          </cell>
          <cell r="ER56">
            <v>0</v>
          </cell>
          <cell r="ES56">
            <v>0</v>
          </cell>
          <cell r="ET56">
            <v>0</v>
          </cell>
          <cell r="EU56">
            <v>0</v>
          </cell>
          <cell r="EV56">
            <v>0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0</v>
          </cell>
          <cell r="FC56">
            <v>0</v>
          </cell>
          <cell r="FD56">
            <v>0</v>
          </cell>
          <cell r="FE56">
            <v>0</v>
          </cell>
          <cell r="FF56">
            <v>0</v>
          </cell>
          <cell r="FG56">
            <v>1</v>
          </cell>
          <cell r="FH56">
            <v>2</v>
          </cell>
          <cell r="FI56">
            <v>3</v>
          </cell>
          <cell r="FJ56">
            <v>4</v>
          </cell>
          <cell r="FK56" t="str">
            <v>1 2 3 4</v>
          </cell>
          <cell r="FN56" t="str">
            <v>нд</v>
          </cell>
          <cell r="FO56" t="str">
            <v>нд</v>
          </cell>
          <cell r="FP56" t="str">
            <v>нд</v>
          </cell>
          <cell r="FQ56" t="str">
            <v>нд</v>
          </cell>
          <cell r="FR56" t="str">
            <v>нд</v>
          </cell>
          <cell r="FS56" t="str">
            <v>нд</v>
          </cell>
          <cell r="FT56" t="str">
            <v>нд</v>
          </cell>
          <cell r="FU56" t="str">
            <v>нд</v>
          </cell>
          <cell r="FV56" t="str">
            <v>нд</v>
          </cell>
          <cell r="FW56" t="str">
            <v>нд</v>
          </cell>
          <cell r="FX56" t="str">
            <v>нд</v>
          </cell>
          <cell r="FZ56">
            <v>0</v>
          </cell>
          <cell r="GA56">
            <v>0</v>
          </cell>
          <cell r="GB56">
            <v>0</v>
          </cell>
          <cell r="GC56">
            <v>0</v>
          </cell>
          <cell r="GD56">
            <v>0</v>
          </cell>
          <cell r="GE56">
            <v>0</v>
          </cell>
          <cell r="GF56">
            <v>0</v>
          </cell>
          <cell r="GG56">
            <v>0</v>
          </cell>
          <cell r="GH56">
            <v>0</v>
          </cell>
          <cell r="GI56">
            <v>0</v>
          </cell>
          <cell r="GJ56">
            <v>0</v>
          </cell>
          <cell r="GK56" t="str">
            <v>нд</v>
          </cell>
          <cell r="GL56" t="str">
            <v>нд</v>
          </cell>
          <cell r="GM56" t="str">
            <v>нд</v>
          </cell>
          <cell r="GN56" t="str">
            <v>нд</v>
          </cell>
          <cell r="GO56" t="str">
            <v>нд</v>
          </cell>
          <cell r="GP56" t="str">
            <v>нд</v>
          </cell>
          <cell r="GQ56" t="str">
            <v>нд</v>
          </cell>
          <cell r="GR56" t="str">
            <v>нд</v>
          </cell>
          <cell r="GS56" t="str">
            <v>нд</v>
          </cell>
          <cell r="GT56" t="str">
            <v>нд</v>
          </cell>
          <cell r="GU56" t="str">
            <v>нд</v>
          </cell>
          <cell r="GV56" t="str">
            <v>нд</v>
          </cell>
          <cell r="GW56" t="str">
            <v>нд</v>
          </cell>
          <cell r="GX56" t="str">
            <v>нд</v>
          </cell>
          <cell r="GY56" t="str">
            <v>нд</v>
          </cell>
          <cell r="GZ56" t="str">
            <v>нд</v>
          </cell>
          <cell r="HA56" t="str">
            <v>нд</v>
          </cell>
          <cell r="HB56" t="str">
            <v>нд</v>
          </cell>
          <cell r="HC56" t="str">
            <v>нд</v>
          </cell>
          <cell r="HD56" t="str">
            <v>нд</v>
          </cell>
          <cell r="HE56" t="str">
            <v>нд</v>
          </cell>
          <cell r="HF56" t="str">
            <v>нд</v>
          </cell>
          <cell r="HG56" t="str">
            <v>нд</v>
          </cell>
          <cell r="HH56" t="str">
            <v>нд</v>
          </cell>
          <cell r="HI56" t="str">
            <v>нд</v>
          </cell>
          <cell r="HJ56" t="str">
            <v>нд</v>
          </cell>
          <cell r="HK56" t="str">
            <v>нд</v>
          </cell>
          <cell r="HL56" t="str">
            <v>нд</v>
          </cell>
          <cell r="HM56" t="str">
            <v>нд</v>
          </cell>
          <cell r="HN56" t="str">
            <v>нд</v>
          </cell>
          <cell r="HO56" t="str">
            <v>нд</v>
          </cell>
          <cell r="HP56" t="str">
            <v>нд</v>
          </cell>
          <cell r="HQ56" t="str">
            <v>нд</v>
          </cell>
          <cell r="HR56" t="str">
            <v>нд</v>
          </cell>
          <cell r="HS56" t="str">
            <v>нд</v>
          </cell>
          <cell r="HT56" t="str">
            <v>нд</v>
          </cell>
          <cell r="HU56" t="str">
            <v>нд</v>
          </cell>
          <cell r="HV56" t="str">
            <v>нд</v>
          </cell>
          <cell r="HW56" t="str">
            <v>нд</v>
          </cell>
          <cell r="HX56" t="str">
            <v>нд</v>
          </cell>
          <cell r="HY56" t="str">
            <v>нд</v>
          </cell>
          <cell r="HZ56" t="str">
            <v>нд</v>
          </cell>
          <cell r="IA56" t="str">
            <v>нд</v>
          </cell>
          <cell r="IB56" t="str">
            <v>нд</v>
          </cell>
          <cell r="IC56" t="str">
            <v>нд</v>
          </cell>
          <cell r="ID56">
            <v>0</v>
          </cell>
          <cell r="IE56" t="str">
            <v>нд</v>
          </cell>
          <cell r="IF56">
            <v>0</v>
          </cell>
          <cell r="IG56">
            <v>0</v>
          </cell>
          <cell r="IH56" t="str">
            <v>нд</v>
          </cell>
          <cell r="II56" t="str">
            <v>нд</v>
          </cell>
          <cell r="IJ56" t="str">
            <v>нд</v>
          </cell>
          <cell r="IK56">
            <v>0</v>
          </cell>
          <cell r="IL56">
            <v>0</v>
          </cell>
          <cell r="IM56">
            <v>0</v>
          </cell>
          <cell r="IN56" t="str">
            <v>нд</v>
          </cell>
          <cell r="IO56" t="str">
            <v>нд</v>
          </cell>
          <cell r="IP56" t="str">
            <v>нд</v>
          </cell>
          <cell r="IQ56" t="str">
            <v>нд</v>
          </cell>
          <cell r="IR56" t="str">
            <v>нд</v>
          </cell>
          <cell r="IS56" t="str">
            <v>нд</v>
          </cell>
          <cell r="IT56" t="str">
            <v>нд</v>
          </cell>
          <cell r="IU56" t="str">
            <v>нд</v>
          </cell>
          <cell r="IV56" t="str">
            <v>нд</v>
          </cell>
          <cell r="IW56" t="str">
            <v>нд</v>
          </cell>
          <cell r="IX56" t="str">
            <v>нд</v>
          </cell>
          <cell r="IY56">
            <v>0</v>
          </cell>
          <cell r="IZ56">
            <v>0</v>
          </cell>
          <cell r="JA56">
            <v>0</v>
          </cell>
          <cell r="JB56">
            <v>0</v>
          </cell>
          <cell r="JC56">
            <v>0</v>
          </cell>
          <cell r="JD56">
            <v>0</v>
          </cell>
          <cell r="JE56">
            <v>0</v>
          </cell>
          <cell r="JF56">
            <v>0</v>
          </cell>
          <cell r="JG56">
            <v>0</v>
          </cell>
          <cell r="JH56">
            <v>0</v>
          </cell>
          <cell r="JI56">
            <v>0</v>
          </cell>
          <cell r="JJ56">
            <v>0</v>
          </cell>
          <cell r="JK56">
            <v>0</v>
          </cell>
          <cell r="JL56">
            <v>0</v>
          </cell>
          <cell r="JM56">
            <v>0</v>
          </cell>
          <cell r="JN56">
            <v>0</v>
          </cell>
          <cell r="JO56">
            <v>0</v>
          </cell>
          <cell r="JP56">
            <v>0</v>
          </cell>
          <cell r="JQ56">
            <v>0</v>
          </cell>
          <cell r="JR56">
            <v>0</v>
          </cell>
          <cell r="JS56">
            <v>0</v>
          </cell>
          <cell r="JT56">
            <v>0</v>
          </cell>
          <cell r="JU56">
            <v>0</v>
          </cell>
          <cell r="JV56">
            <v>0</v>
          </cell>
          <cell r="JW56">
            <v>0</v>
          </cell>
          <cell r="JX56">
            <v>0</v>
          </cell>
          <cell r="JY56">
            <v>0</v>
          </cell>
          <cell r="JZ56">
            <v>0</v>
          </cell>
          <cell r="KA56">
            <v>0</v>
          </cell>
          <cell r="KB56">
            <v>0</v>
          </cell>
          <cell r="KC56">
            <v>0</v>
          </cell>
          <cell r="KD56">
            <v>0</v>
          </cell>
          <cell r="KE56">
            <v>0</v>
          </cell>
          <cell r="KF56">
            <v>0</v>
          </cell>
          <cell r="KG56">
            <v>0</v>
          </cell>
          <cell r="KH56">
            <v>0</v>
          </cell>
          <cell r="KI56">
            <v>0</v>
          </cell>
          <cell r="KJ56">
            <v>0</v>
          </cell>
          <cell r="KK56">
            <v>0</v>
          </cell>
          <cell r="KL56">
            <v>0</v>
          </cell>
          <cell r="KM56">
            <v>0</v>
          </cell>
          <cell r="KN56">
            <v>0</v>
          </cell>
          <cell r="KO56">
            <v>0</v>
          </cell>
          <cell r="KP56">
            <v>0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0</v>
          </cell>
          <cell r="LC56">
            <v>0</v>
          </cell>
          <cell r="LD56">
            <v>0</v>
          </cell>
          <cell r="LE56">
            <v>0</v>
          </cell>
          <cell r="LF56">
            <v>0</v>
          </cell>
          <cell r="LG56">
            <v>0</v>
          </cell>
          <cell r="LH56">
            <v>0</v>
          </cell>
          <cell r="LI56">
            <v>0</v>
          </cell>
          <cell r="LJ56">
            <v>0</v>
          </cell>
          <cell r="LK56">
            <v>0</v>
          </cell>
          <cell r="LL56">
            <v>0</v>
          </cell>
          <cell r="LQ56" t="str">
            <v>нд</v>
          </cell>
          <cell r="LR56" t="str">
            <v>нд</v>
          </cell>
          <cell r="LS56" t="str">
            <v>нд</v>
          </cell>
          <cell r="LT56" t="str">
            <v>нд</v>
          </cell>
          <cell r="LU56" t="str">
            <v>нд</v>
          </cell>
          <cell r="LX56">
            <v>0</v>
          </cell>
          <cell r="LY56">
            <v>0</v>
          </cell>
          <cell r="LZ56">
            <v>0</v>
          </cell>
          <cell r="MA56">
            <v>0</v>
          </cell>
          <cell r="MB56">
            <v>0</v>
          </cell>
          <cell r="MC56" t="str">
            <v>нд</v>
          </cell>
          <cell r="MD56" t="str">
            <v>нд</v>
          </cell>
          <cell r="ME56" t="str">
            <v>нд</v>
          </cell>
          <cell r="MF56" t="str">
            <v>нд</v>
          </cell>
          <cell r="MG56" t="str">
            <v>нд</v>
          </cell>
          <cell r="MH56" t="str">
            <v>нд</v>
          </cell>
          <cell r="MI56" t="str">
            <v>нд</v>
          </cell>
          <cell r="MJ56" t="str">
            <v>нд</v>
          </cell>
          <cell r="MK56" t="str">
            <v>нд</v>
          </cell>
          <cell r="ML56" t="str">
            <v>нд</v>
          </cell>
          <cell r="MM56" t="str">
            <v>нд</v>
          </cell>
          <cell r="MN56" t="str">
            <v>нд</v>
          </cell>
          <cell r="MO56" t="str">
            <v>нд</v>
          </cell>
          <cell r="MP56" t="str">
            <v>нд</v>
          </cell>
          <cell r="MQ56" t="str">
            <v>нд</v>
          </cell>
          <cell r="MR56" t="str">
            <v>нд</v>
          </cell>
          <cell r="MS56" t="str">
            <v>нд</v>
          </cell>
          <cell r="MT56" t="str">
            <v>нд</v>
          </cell>
          <cell r="MU56" t="str">
            <v>нд</v>
          </cell>
          <cell r="MV56" t="str">
            <v>нд</v>
          </cell>
          <cell r="MW56" t="str">
            <v>нд</v>
          </cell>
          <cell r="MX56" t="str">
            <v>нд</v>
          </cell>
          <cell r="MY56" t="str">
            <v>нд</v>
          </cell>
          <cell r="MZ56" t="str">
            <v>нд</v>
          </cell>
          <cell r="NA56" t="str">
            <v>нд</v>
          </cell>
          <cell r="NB56" t="str">
            <v>нд</v>
          </cell>
          <cell r="NC56" t="str">
            <v>нд</v>
          </cell>
          <cell r="ND56" t="str">
            <v>нд</v>
          </cell>
          <cell r="NE56" t="str">
            <v>нд</v>
          </cell>
          <cell r="NF56" t="str">
            <v>нд</v>
          </cell>
          <cell r="NG56">
            <v>0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0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>
            <v>2019</v>
          </cell>
          <cell r="OM56">
            <v>2019</v>
          </cell>
          <cell r="ON56">
            <v>2019</v>
          </cell>
          <cell r="OO56">
            <v>2019</v>
          </cell>
          <cell r="OP56" t="str">
            <v>п</v>
          </cell>
          <cell r="OR56">
            <v>0</v>
          </cell>
          <cell r="OT56">
            <v>0.53106105999999997</v>
          </cell>
        </row>
        <row r="57">
          <cell r="A57" t="str">
            <v>Г</v>
          </cell>
          <cell r="B57" t="str">
            <v>1.2.2</v>
          </cell>
          <cell r="C57" t="str">
            <v>Реконструкция, модернизация, техническое перевооружение линий электропередачи, всего, в том числе:</v>
          </cell>
          <cell r="D57" t="str">
            <v>Г</v>
          </cell>
          <cell r="E57">
            <v>0</v>
          </cell>
          <cell r="H57">
            <v>0</v>
          </cell>
          <cell r="J57">
            <v>852.29004287199996</v>
          </cell>
          <cell r="K57">
            <v>0</v>
          </cell>
          <cell r="L57">
            <v>852.29004287199996</v>
          </cell>
          <cell r="M57">
            <v>0</v>
          </cell>
          <cell r="N57">
            <v>0</v>
          </cell>
          <cell r="O57">
            <v>75.508838269152477</v>
          </cell>
          <cell r="P57">
            <v>178.17639041999999</v>
          </cell>
          <cell r="Q57">
            <v>598.60481432284746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 t="str">
            <v/>
          </cell>
          <cell r="BC57" t="str">
            <v/>
          </cell>
          <cell r="BD57" t="str">
            <v/>
          </cell>
          <cell r="BE57" t="str">
            <v/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 t="str">
            <v/>
          </cell>
          <cell r="CR57" t="str">
            <v/>
          </cell>
          <cell r="CS57" t="str">
            <v/>
          </cell>
          <cell r="CT57" t="str">
            <v/>
          </cell>
          <cell r="CU57">
            <v>0</v>
          </cell>
          <cell r="CX57">
            <v>3812.2178934788185</v>
          </cell>
          <cell r="CY57">
            <v>572.7289210797162</v>
          </cell>
          <cell r="CZ57">
            <v>1552.4358180467182</v>
          </cell>
          <cell r="DA57">
            <v>1396.6332410204841</v>
          </cell>
          <cell r="DB57">
            <v>351.73938608438334</v>
          </cell>
          <cell r="DE57">
            <v>0</v>
          </cell>
          <cell r="DG57">
            <v>606.57616354999993</v>
          </cell>
          <cell r="DH57">
            <v>0</v>
          </cell>
          <cell r="DI57">
            <v>606.57616354999993</v>
          </cell>
          <cell r="DJ57">
            <v>38.906113530000006</v>
          </cell>
          <cell r="DK57">
            <v>197.33895278</v>
          </cell>
          <cell r="DL57">
            <v>344.75768944999993</v>
          </cell>
          <cell r="DM57">
            <v>25.573407790000001</v>
          </cell>
          <cell r="DN57">
            <v>277.00832313952753</v>
          </cell>
          <cell r="DS57">
            <v>142.68802315457594</v>
          </cell>
          <cell r="DT57">
            <v>56.493174655273869</v>
          </cell>
          <cell r="DU57">
            <v>49.232590688265262</v>
          </cell>
          <cell r="DV57">
            <v>28.594534641412469</v>
          </cell>
          <cell r="DW57">
            <v>49.232590688265262</v>
          </cell>
          <cell r="DX57" t="str">
            <v/>
          </cell>
          <cell r="DY57" t="str">
            <v/>
          </cell>
          <cell r="DZ57" t="str">
            <v/>
          </cell>
          <cell r="EA57" t="str">
            <v/>
          </cell>
          <cell r="EB57">
            <v>0</v>
          </cell>
          <cell r="EC57">
            <v>870.93788626000003</v>
          </cell>
          <cell r="ED57">
            <v>346.03663713000003</v>
          </cell>
          <cell r="EE57">
            <v>488.22764986999994</v>
          </cell>
          <cell r="EF57">
            <v>24.389055679999998</v>
          </cell>
          <cell r="EG57">
            <v>12.284543580000001</v>
          </cell>
          <cell r="EH57">
            <v>323.89559782000003</v>
          </cell>
          <cell r="EI57">
            <v>224.59279934</v>
          </cell>
          <cell r="EJ57">
            <v>95.952902250000008</v>
          </cell>
          <cell r="EK57">
            <v>0</v>
          </cell>
          <cell r="EL57">
            <v>3.3498962299999997</v>
          </cell>
          <cell r="EM57">
            <v>547.04228843999999</v>
          </cell>
          <cell r="EN57">
            <v>121.44383779</v>
          </cell>
          <cell r="EO57">
            <v>392.27474761999997</v>
          </cell>
          <cell r="EP57">
            <v>24.389055679999998</v>
          </cell>
          <cell r="EQ57">
            <v>8.9346473500000005</v>
          </cell>
          <cell r="ER57">
            <v>0</v>
          </cell>
          <cell r="ES57">
            <v>0</v>
          </cell>
          <cell r="ET57">
            <v>0</v>
          </cell>
          <cell r="EU57">
            <v>0</v>
          </cell>
          <cell r="EV57">
            <v>0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0</v>
          </cell>
          <cell r="FC57">
            <v>0</v>
          </cell>
          <cell r="FD57">
            <v>0</v>
          </cell>
          <cell r="FE57">
            <v>0</v>
          </cell>
          <cell r="FF57">
            <v>0</v>
          </cell>
          <cell r="FG57" t="str">
            <v/>
          </cell>
          <cell r="FH57" t="str">
            <v/>
          </cell>
          <cell r="FI57" t="str">
            <v/>
          </cell>
          <cell r="FJ57" t="str">
            <v/>
          </cell>
          <cell r="FK57">
            <v>0</v>
          </cell>
          <cell r="FN57">
            <v>3102.5564480438834</v>
          </cell>
          <cell r="FO57">
            <v>0</v>
          </cell>
          <cell r="FP57">
            <v>175.58</v>
          </cell>
          <cell r="FQ57">
            <v>0</v>
          </cell>
          <cell r="FR57">
            <v>697.62100000000009</v>
          </cell>
          <cell r="FS57">
            <v>695.62100000000009</v>
          </cell>
          <cell r="FT57">
            <v>2</v>
          </cell>
          <cell r="FU57">
            <v>0</v>
          </cell>
          <cell r="FV57">
            <v>162</v>
          </cell>
          <cell r="FW57">
            <v>0</v>
          </cell>
          <cell r="FX57">
            <v>162</v>
          </cell>
          <cell r="FZ57">
            <v>604.26295830000004</v>
          </cell>
          <cell r="GA57">
            <v>0</v>
          </cell>
          <cell r="GB57">
            <v>10.842000000000002</v>
          </cell>
          <cell r="GC57">
            <v>0</v>
          </cell>
          <cell r="GD57">
            <v>18.175000000000001</v>
          </cell>
          <cell r="GE57">
            <v>18.175000000000001</v>
          </cell>
          <cell r="GF57">
            <v>0</v>
          </cell>
          <cell r="GG57">
            <v>0</v>
          </cell>
          <cell r="GH57">
            <v>112</v>
          </cell>
          <cell r="GI57">
            <v>0</v>
          </cell>
          <cell r="GJ57">
            <v>112</v>
          </cell>
          <cell r="GK57">
            <v>514.82344348999948</v>
          </cell>
          <cell r="GL57">
            <v>0</v>
          </cell>
          <cell r="GM57">
            <v>0</v>
          </cell>
          <cell r="GN57">
            <v>0</v>
          </cell>
          <cell r="GO57">
            <v>59.307000000000002</v>
          </cell>
          <cell r="GP57">
            <v>59.307000000000002</v>
          </cell>
          <cell r="GQ57">
            <v>0</v>
          </cell>
          <cell r="GR57">
            <v>0</v>
          </cell>
          <cell r="GS57">
            <v>1</v>
          </cell>
          <cell r="GT57">
            <v>0</v>
          </cell>
          <cell r="GU57">
            <v>1</v>
          </cell>
          <cell r="GV57">
            <v>475.62674384858701</v>
          </cell>
          <cell r="GW57">
            <v>0</v>
          </cell>
          <cell r="GX57">
            <v>0</v>
          </cell>
          <cell r="GY57">
            <v>0</v>
          </cell>
          <cell r="GZ57">
            <v>53</v>
          </cell>
          <cell r="HA57">
            <v>53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0</v>
          </cell>
          <cell r="HS57">
            <v>0</v>
          </cell>
          <cell r="HT57">
            <v>0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0</v>
          </cell>
          <cell r="IA57">
            <v>0</v>
          </cell>
          <cell r="IB57">
            <v>0</v>
          </cell>
          <cell r="IC57">
            <v>39.196699641412465</v>
          </cell>
          <cell r="ID57">
            <v>0</v>
          </cell>
          <cell r="IE57">
            <v>0</v>
          </cell>
          <cell r="IF57">
            <v>0</v>
          </cell>
          <cell r="IG57">
            <v>0</v>
          </cell>
          <cell r="IH57">
            <v>6.3069999999999995</v>
          </cell>
          <cell r="II57">
            <v>0</v>
          </cell>
          <cell r="IJ57">
            <v>0</v>
          </cell>
          <cell r="IK57">
            <v>0</v>
          </cell>
          <cell r="IL57">
            <v>0</v>
          </cell>
          <cell r="IM57">
            <v>0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104.98333589000001</v>
          </cell>
          <cell r="IZ57">
            <v>0</v>
          </cell>
          <cell r="JA57">
            <v>0</v>
          </cell>
          <cell r="JB57">
            <v>0</v>
          </cell>
          <cell r="JC57">
            <v>4.1915000000000004</v>
          </cell>
          <cell r="JD57">
            <v>4.1915000000000004</v>
          </cell>
          <cell r="JE57">
            <v>0</v>
          </cell>
          <cell r="JF57">
            <v>0</v>
          </cell>
          <cell r="JG57">
            <v>3</v>
          </cell>
          <cell r="JH57">
            <v>0</v>
          </cell>
          <cell r="JI57">
            <v>3</v>
          </cell>
          <cell r="JJ57">
            <v>2.0477729099999999</v>
          </cell>
          <cell r="JK57">
            <v>0</v>
          </cell>
          <cell r="JL57">
            <v>0</v>
          </cell>
          <cell r="JM57">
            <v>0</v>
          </cell>
          <cell r="JN57">
            <v>0.73250000000000004</v>
          </cell>
          <cell r="JO57">
            <v>0.73250000000000004</v>
          </cell>
          <cell r="JP57">
            <v>0</v>
          </cell>
          <cell r="JQ57">
            <v>0</v>
          </cell>
          <cell r="JR57">
            <v>0</v>
          </cell>
          <cell r="JS57">
            <v>0</v>
          </cell>
          <cell r="JT57">
            <v>0</v>
          </cell>
          <cell r="JU57">
            <v>102.93556298</v>
          </cell>
          <cell r="JV57">
            <v>0</v>
          </cell>
          <cell r="JW57">
            <v>0</v>
          </cell>
          <cell r="JX57">
            <v>0</v>
          </cell>
          <cell r="JY57">
            <v>3.4590000000000001</v>
          </cell>
          <cell r="JZ57">
            <v>3.4590000000000001</v>
          </cell>
          <cell r="KA57">
            <v>0</v>
          </cell>
          <cell r="KB57">
            <v>0</v>
          </cell>
          <cell r="KC57">
            <v>3</v>
          </cell>
          <cell r="KD57">
            <v>0</v>
          </cell>
          <cell r="KE57">
            <v>3</v>
          </cell>
          <cell r="KF57">
            <v>0</v>
          </cell>
          <cell r="KG57">
            <v>0</v>
          </cell>
          <cell r="KH57">
            <v>0</v>
          </cell>
          <cell r="KI57">
            <v>0</v>
          </cell>
          <cell r="KJ57">
            <v>0</v>
          </cell>
          <cell r="KK57">
            <v>0</v>
          </cell>
          <cell r="KL57">
            <v>0</v>
          </cell>
          <cell r="KM57">
            <v>0</v>
          </cell>
          <cell r="KN57">
            <v>0</v>
          </cell>
          <cell r="KO57">
            <v>0</v>
          </cell>
          <cell r="KP57">
            <v>0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0</v>
          </cell>
          <cell r="LC57">
            <v>0</v>
          </cell>
          <cell r="LD57">
            <v>0</v>
          </cell>
          <cell r="LE57">
            <v>0</v>
          </cell>
          <cell r="LF57">
            <v>0</v>
          </cell>
          <cell r="LG57">
            <v>0</v>
          </cell>
          <cell r="LH57">
            <v>0</v>
          </cell>
          <cell r="LI57">
            <v>0</v>
          </cell>
          <cell r="LJ57">
            <v>0</v>
          </cell>
          <cell r="LK57">
            <v>0</v>
          </cell>
          <cell r="LL57">
            <v>0</v>
          </cell>
          <cell r="LQ57">
            <v>0</v>
          </cell>
          <cell r="LR57">
            <v>0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0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>
            <v>0</v>
          </cell>
          <cell r="OM57">
            <v>0</v>
          </cell>
          <cell r="ON57">
            <v>0</v>
          </cell>
          <cell r="OO57">
            <v>0</v>
          </cell>
          <cell r="OP57">
            <v>0</v>
          </cell>
          <cell r="OR57">
            <v>0</v>
          </cell>
          <cell r="OT57">
            <v>2031.6875938646697</v>
          </cell>
        </row>
        <row r="58">
          <cell r="A58" t="str">
            <v>Г</v>
          </cell>
          <cell r="B58" t="str">
            <v>1.2.2.1</v>
          </cell>
          <cell r="C58" t="str">
            <v>Реконструкция линий электропередачи, всего, в том числе:</v>
          </cell>
          <cell r="D58" t="str">
            <v>Г</v>
          </cell>
          <cell r="E58">
            <v>0</v>
          </cell>
          <cell r="H58">
            <v>0</v>
          </cell>
          <cell r="J58">
            <v>852.29004287199996</v>
          </cell>
          <cell r="K58">
            <v>0</v>
          </cell>
          <cell r="L58">
            <v>852.29004287199996</v>
          </cell>
          <cell r="M58">
            <v>0</v>
          </cell>
          <cell r="N58">
            <v>0</v>
          </cell>
          <cell r="O58">
            <v>75.508838269152477</v>
          </cell>
          <cell r="P58">
            <v>178.17639041999999</v>
          </cell>
          <cell r="Q58">
            <v>598.60481432284746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 t="str">
            <v/>
          </cell>
          <cell r="BC58" t="str">
            <v/>
          </cell>
          <cell r="BD58" t="str">
            <v/>
          </cell>
          <cell r="BE58" t="str">
            <v/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 t="str">
            <v/>
          </cell>
          <cell r="CR58" t="str">
            <v/>
          </cell>
          <cell r="CS58" t="str">
            <v/>
          </cell>
          <cell r="CT58" t="str">
            <v/>
          </cell>
          <cell r="CU58">
            <v>0</v>
          </cell>
          <cell r="CX58">
            <v>3812.2178934788185</v>
          </cell>
          <cell r="CY58">
            <v>572.7289210797162</v>
          </cell>
          <cell r="CZ58">
            <v>1552.4358180467182</v>
          </cell>
          <cell r="DA58">
            <v>1396.6332410204841</v>
          </cell>
          <cell r="DB58">
            <v>351.73938608438334</v>
          </cell>
          <cell r="DE58">
            <v>0</v>
          </cell>
          <cell r="DG58">
            <v>606.57616354999993</v>
          </cell>
          <cell r="DH58">
            <v>0</v>
          </cell>
          <cell r="DI58">
            <v>606.57616354999993</v>
          </cell>
          <cell r="DJ58">
            <v>38.906113530000006</v>
          </cell>
          <cell r="DK58">
            <v>197.33895278</v>
          </cell>
          <cell r="DL58">
            <v>344.75768944999993</v>
          </cell>
          <cell r="DM58">
            <v>25.573407790000001</v>
          </cell>
          <cell r="DN58">
            <v>277.00832313952753</v>
          </cell>
          <cell r="DS58">
            <v>142.68802315457594</v>
          </cell>
          <cell r="DT58">
            <v>56.493174655273869</v>
          </cell>
          <cell r="DU58">
            <v>49.232590688265262</v>
          </cell>
          <cell r="DV58">
            <v>28.594534641412469</v>
          </cell>
          <cell r="DW58">
            <v>49.232590688265262</v>
          </cell>
          <cell r="DX58" t="str">
            <v/>
          </cell>
          <cell r="DY58" t="str">
            <v/>
          </cell>
          <cell r="DZ58" t="str">
            <v/>
          </cell>
          <cell r="EA58" t="str">
            <v/>
          </cell>
          <cell r="EB58">
            <v>0</v>
          </cell>
          <cell r="EC58">
            <v>870.93788626000003</v>
          </cell>
          <cell r="ED58">
            <v>346.03663713000003</v>
          </cell>
          <cell r="EE58">
            <v>488.22764986999994</v>
          </cell>
          <cell r="EF58">
            <v>24.389055679999998</v>
          </cell>
          <cell r="EG58">
            <v>12.284543580000001</v>
          </cell>
          <cell r="EH58">
            <v>323.89559782000003</v>
          </cell>
          <cell r="EI58">
            <v>224.59279934</v>
          </cell>
          <cell r="EJ58">
            <v>95.952902250000008</v>
          </cell>
          <cell r="EK58">
            <v>0</v>
          </cell>
          <cell r="EL58">
            <v>3.3498962299999997</v>
          </cell>
          <cell r="EM58">
            <v>547.04228843999999</v>
          </cell>
          <cell r="EN58">
            <v>121.44383779</v>
          </cell>
          <cell r="EO58">
            <v>392.27474761999997</v>
          </cell>
          <cell r="EP58">
            <v>24.389055679999998</v>
          </cell>
          <cell r="EQ58">
            <v>8.9346473500000005</v>
          </cell>
          <cell r="ER58">
            <v>0</v>
          </cell>
          <cell r="ES58">
            <v>0</v>
          </cell>
          <cell r="ET58">
            <v>0</v>
          </cell>
          <cell r="EU58">
            <v>0</v>
          </cell>
          <cell r="EV58">
            <v>0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0</v>
          </cell>
          <cell r="FC58">
            <v>0</v>
          </cell>
          <cell r="FD58">
            <v>0</v>
          </cell>
          <cell r="FE58">
            <v>0</v>
          </cell>
          <cell r="FF58">
            <v>0</v>
          </cell>
          <cell r="FG58" t="str">
            <v/>
          </cell>
          <cell r="FH58" t="str">
            <v/>
          </cell>
          <cell r="FI58" t="str">
            <v/>
          </cell>
          <cell r="FJ58" t="str">
            <v/>
          </cell>
          <cell r="FK58">
            <v>0</v>
          </cell>
          <cell r="FN58">
            <v>3102.5564480438834</v>
          </cell>
          <cell r="FO58">
            <v>0</v>
          </cell>
          <cell r="FP58">
            <v>175.58</v>
          </cell>
          <cell r="FQ58">
            <v>0</v>
          </cell>
          <cell r="FR58">
            <v>697.62100000000009</v>
          </cell>
          <cell r="FS58">
            <v>695.62100000000009</v>
          </cell>
          <cell r="FT58">
            <v>2</v>
          </cell>
          <cell r="FU58">
            <v>0</v>
          </cell>
          <cell r="FV58">
            <v>162</v>
          </cell>
          <cell r="FW58">
            <v>0</v>
          </cell>
          <cell r="FX58">
            <v>162</v>
          </cell>
          <cell r="FZ58">
            <v>604.26295830000004</v>
          </cell>
          <cell r="GA58">
            <v>0</v>
          </cell>
          <cell r="GB58">
            <v>10.842000000000002</v>
          </cell>
          <cell r="GC58">
            <v>0</v>
          </cell>
          <cell r="GD58">
            <v>18.175000000000001</v>
          </cell>
          <cell r="GE58">
            <v>18.175000000000001</v>
          </cell>
          <cell r="GF58">
            <v>0</v>
          </cell>
          <cell r="GG58">
            <v>0</v>
          </cell>
          <cell r="GH58">
            <v>112</v>
          </cell>
          <cell r="GI58">
            <v>0</v>
          </cell>
          <cell r="GJ58">
            <v>112</v>
          </cell>
          <cell r="GK58">
            <v>514.82344348999948</v>
          </cell>
          <cell r="GL58">
            <v>0</v>
          </cell>
          <cell r="GM58">
            <v>0</v>
          </cell>
          <cell r="GN58">
            <v>0</v>
          </cell>
          <cell r="GO58">
            <v>59.307000000000002</v>
          </cell>
          <cell r="GP58">
            <v>59.307000000000002</v>
          </cell>
          <cell r="GQ58">
            <v>0</v>
          </cell>
          <cell r="GR58">
            <v>0</v>
          </cell>
          <cell r="GS58">
            <v>1</v>
          </cell>
          <cell r="GT58">
            <v>0</v>
          </cell>
          <cell r="GU58">
            <v>1</v>
          </cell>
          <cell r="GV58">
            <v>475.62674384858701</v>
          </cell>
          <cell r="GW58">
            <v>0</v>
          </cell>
          <cell r="GX58">
            <v>0</v>
          </cell>
          <cell r="GY58">
            <v>0</v>
          </cell>
          <cell r="GZ58">
            <v>53</v>
          </cell>
          <cell r="HA58">
            <v>53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39.196699641412465</v>
          </cell>
          <cell r="ID58">
            <v>0</v>
          </cell>
          <cell r="IE58">
            <v>0</v>
          </cell>
          <cell r="IF58">
            <v>0</v>
          </cell>
          <cell r="IG58">
            <v>0</v>
          </cell>
          <cell r="IH58">
            <v>6.3069999999999995</v>
          </cell>
          <cell r="II58">
            <v>0</v>
          </cell>
          <cell r="IJ58">
            <v>0</v>
          </cell>
          <cell r="IK58">
            <v>0</v>
          </cell>
          <cell r="IL58">
            <v>0</v>
          </cell>
          <cell r="IM58">
            <v>0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104.98333589000001</v>
          </cell>
          <cell r="IZ58">
            <v>0</v>
          </cell>
          <cell r="JA58">
            <v>0</v>
          </cell>
          <cell r="JB58">
            <v>0</v>
          </cell>
          <cell r="JC58">
            <v>4.1915000000000004</v>
          </cell>
          <cell r="JD58">
            <v>4.1915000000000004</v>
          </cell>
          <cell r="JE58">
            <v>0</v>
          </cell>
          <cell r="JF58">
            <v>0</v>
          </cell>
          <cell r="JG58">
            <v>3</v>
          </cell>
          <cell r="JH58">
            <v>0</v>
          </cell>
          <cell r="JI58">
            <v>3</v>
          </cell>
          <cell r="JJ58">
            <v>2.0477729099999999</v>
          </cell>
          <cell r="JK58">
            <v>0</v>
          </cell>
          <cell r="JL58">
            <v>0</v>
          </cell>
          <cell r="JM58">
            <v>0</v>
          </cell>
          <cell r="JN58">
            <v>0.73250000000000004</v>
          </cell>
          <cell r="JO58">
            <v>0.73250000000000004</v>
          </cell>
          <cell r="JP58">
            <v>0</v>
          </cell>
          <cell r="JQ58">
            <v>0</v>
          </cell>
          <cell r="JR58">
            <v>0</v>
          </cell>
          <cell r="JS58">
            <v>0</v>
          </cell>
          <cell r="JT58">
            <v>0</v>
          </cell>
          <cell r="JU58">
            <v>102.93556298</v>
          </cell>
          <cell r="JV58">
            <v>0</v>
          </cell>
          <cell r="JW58">
            <v>0</v>
          </cell>
          <cell r="JX58">
            <v>0</v>
          </cell>
          <cell r="JY58">
            <v>3.4590000000000001</v>
          </cell>
          <cell r="JZ58">
            <v>3.4590000000000001</v>
          </cell>
          <cell r="KA58">
            <v>0</v>
          </cell>
          <cell r="KB58">
            <v>0</v>
          </cell>
          <cell r="KC58">
            <v>3</v>
          </cell>
          <cell r="KD58">
            <v>0</v>
          </cell>
          <cell r="KE58">
            <v>3</v>
          </cell>
          <cell r="KF58">
            <v>0</v>
          </cell>
          <cell r="KG58">
            <v>0</v>
          </cell>
          <cell r="KH58">
            <v>0</v>
          </cell>
          <cell r="KI58">
            <v>0</v>
          </cell>
          <cell r="KJ58">
            <v>0</v>
          </cell>
          <cell r="KK58">
            <v>0</v>
          </cell>
          <cell r="KL58">
            <v>0</v>
          </cell>
          <cell r="KM58">
            <v>0</v>
          </cell>
          <cell r="KN58">
            <v>0</v>
          </cell>
          <cell r="KO58">
            <v>0</v>
          </cell>
          <cell r="KP58">
            <v>0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0</v>
          </cell>
          <cell r="LC58">
            <v>0</v>
          </cell>
          <cell r="LD58">
            <v>0</v>
          </cell>
          <cell r="LE58">
            <v>0</v>
          </cell>
          <cell r="LF58">
            <v>0</v>
          </cell>
          <cell r="LG58">
            <v>0</v>
          </cell>
          <cell r="LH58">
            <v>0</v>
          </cell>
          <cell r="LI58">
            <v>0</v>
          </cell>
          <cell r="LJ58">
            <v>0</v>
          </cell>
          <cell r="LK58">
            <v>0</v>
          </cell>
          <cell r="LL58">
            <v>0</v>
          </cell>
          <cell r="LQ58">
            <v>0</v>
          </cell>
          <cell r="LR58">
            <v>0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0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>
            <v>0</v>
          </cell>
          <cell r="OM58">
            <v>0</v>
          </cell>
          <cell r="ON58">
            <v>0</v>
          </cell>
          <cell r="OO58">
            <v>0</v>
          </cell>
          <cell r="OP58">
            <v>0</v>
          </cell>
          <cell r="OR58">
            <v>0</v>
          </cell>
          <cell r="OT58">
            <v>2031.6875938646697</v>
          </cell>
        </row>
        <row r="59">
          <cell r="A59" t="str">
            <v>Г</v>
          </cell>
          <cell r="B59" t="str">
            <v>1.2.2.2</v>
          </cell>
          <cell r="C59" t="str">
            <v>Модернизация, техническое перевооружение линий электропередачи, всего, в том числе:</v>
          </cell>
          <cell r="D59" t="str">
            <v>Г</v>
          </cell>
          <cell r="E59">
            <v>0</v>
          </cell>
          <cell r="H59">
            <v>0</v>
          </cell>
          <cell r="J59">
            <v>852.29004287199996</v>
          </cell>
          <cell r="K59">
            <v>0</v>
          </cell>
          <cell r="L59">
            <v>852.29004287199996</v>
          </cell>
          <cell r="M59">
            <v>0</v>
          </cell>
          <cell r="N59">
            <v>0</v>
          </cell>
          <cell r="O59">
            <v>75.508838269152477</v>
          </cell>
          <cell r="P59">
            <v>178.17639041999999</v>
          </cell>
          <cell r="Q59">
            <v>598.60481432284746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0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>
            <v>3812.2178934788185</v>
          </cell>
          <cell r="CY59">
            <v>572.7289210797162</v>
          </cell>
          <cell r="CZ59">
            <v>1552.4358180467182</v>
          </cell>
          <cell r="DA59">
            <v>1396.6332410204841</v>
          </cell>
          <cell r="DB59">
            <v>351.73938608438334</v>
          </cell>
          <cell r="DE59">
            <v>0</v>
          </cell>
          <cell r="DG59">
            <v>606.57616354999993</v>
          </cell>
          <cell r="DH59">
            <v>0</v>
          </cell>
          <cell r="DI59">
            <v>606.57616354999993</v>
          </cell>
          <cell r="DJ59">
            <v>38.906113530000006</v>
          </cell>
          <cell r="DK59">
            <v>197.33895278</v>
          </cell>
          <cell r="DL59">
            <v>344.75768944999993</v>
          </cell>
          <cell r="DM59">
            <v>25.573407790000001</v>
          </cell>
          <cell r="DN59">
            <v>277.00832313952753</v>
          </cell>
          <cell r="DS59">
            <v>142.68802315457594</v>
          </cell>
          <cell r="DT59">
            <v>56.493174655273869</v>
          </cell>
          <cell r="DU59">
            <v>49.232590688265262</v>
          </cell>
          <cell r="DV59">
            <v>28.594534641412469</v>
          </cell>
          <cell r="DW59">
            <v>49.232590688265262</v>
          </cell>
          <cell r="DX59" t="str">
            <v/>
          </cell>
          <cell r="DY59" t="str">
            <v/>
          </cell>
          <cell r="DZ59" t="str">
            <v/>
          </cell>
          <cell r="EA59" t="str">
            <v/>
          </cell>
          <cell r="EB59">
            <v>0</v>
          </cell>
          <cell r="EC59">
            <v>870.93788626000003</v>
          </cell>
          <cell r="ED59">
            <v>346.03663713000003</v>
          </cell>
          <cell r="EE59">
            <v>488.22764986999994</v>
          </cell>
          <cell r="EF59">
            <v>24.389055679999998</v>
          </cell>
          <cell r="EG59">
            <v>12.284543580000001</v>
          </cell>
          <cell r="EH59">
            <v>323.89559782000003</v>
          </cell>
          <cell r="EI59">
            <v>224.59279934</v>
          </cell>
          <cell r="EJ59">
            <v>95.952902250000008</v>
          </cell>
          <cell r="EK59">
            <v>0</v>
          </cell>
          <cell r="EL59">
            <v>3.3498962299999997</v>
          </cell>
          <cell r="EM59">
            <v>547.04228843999999</v>
          </cell>
          <cell r="EN59">
            <v>121.44383779</v>
          </cell>
          <cell r="EO59">
            <v>392.27474761999997</v>
          </cell>
          <cell r="EP59">
            <v>24.389055679999998</v>
          </cell>
          <cell r="EQ59">
            <v>8.9346473500000005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0</v>
          </cell>
          <cell r="FC59">
            <v>0</v>
          </cell>
          <cell r="FD59">
            <v>0</v>
          </cell>
          <cell r="FE59">
            <v>0</v>
          </cell>
          <cell r="FF59">
            <v>0</v>
          </cell>
          <cell r="FG59" t="str">
            <v/>
          </cell>
          <cell r="FH59" t="str">
            <v/>
          </cell>
          <cell r="FI59" t="str">
            <v/>
          </cell>
          <cell r="FJ59" t="str">
            <v/>
          </cell>
          <cell r="FK59">
            <v>0</v>
          </cell>
          <cell r="FN59">
            <v>3102.5564480438834</v>
          </cell>
          <cell r="FO59">
            <v>0</v>
          </cell>
          <cell r="FP59">
            <v>175.58</v>
          </cell>
          <cell r="FQ59">
            <v>0</v>
          </cell>
          <cell r="FR59">
            <v>697.62100000000009</v>
          </cell>
          <cell r="FS59">
            <v>695.62100000000009</v>
          </cell>
          <cell r="FT59">
            <v>2</v>
          </cell>
          <cell r="FU59">
            <v>0</v>
          </cell>
          <cell r="FV59">
            <v>162</v>
          </cell>
          <cell r="FW59">
            <v>0</v>
          </cell>
          <cell r="FX59">
            <v>162</v>
          </cell>
          <cell r="FZ59">
            <v>604.26295830000004</v>
          </cell>
          <cell r="GA59">
            <v>0</v>
          </cell>
          <cell r="GB59">
            <v>10.842000000000002</v>
          </cell>
          <cell r="GC59">
            <v>0</v>
          </cell>
          <cell r="GD59">
            <v>18.175000000000001</v>
          </cell>
          <cell r="GE59">
            <v>18.175000000000001</v>
          </cell>
          <cell r="GF59">
            <v>0</v>
          </cell>
          <cell r="GG59">
            <v>0</v>
          </cell>
          <cell r="GH59">
            <v>112</v>
          </cell>
          <cell r="GI59">
            <v>0</v>
          </cell>
          <cell r="GJ59">
            <v>112</v>
          </cell>
          <cell r="GK59">
            <v>514.82344348999948</v>
          </cell>
          <cell r="GL59">
            <v>0</v>
          </cell>
          <cell r="GM59">
            <v>0</v>
          </cell>
          <cell r="GN59">
            <v>0</v>
          </cell>
          <cell r="GO59">
            <v>59.307000000000002</v>
          </cell>
          <cell r="GP59">
            <v>59.307000000000002</v>
          </cell>
          <cell r="GQ59">
            <v>0</v>
          </cell>
          <cell r="GR59">
            <v>0</v>
          </cell>
          <cell r="GS59">
            <v>1</v>
          </cell>
          <cell r="GT59">
            <v>0</v>
          </cell>
          <cell r="GU59">
            <v>1</v>
          </cell>
          <cell r="GV59">
            <v>475.62674384858701</v>
          </cell>
          <cell r="GW59">
            <v>0</v>
          </cell>
          <cell r="GX59">
            <v>0</v>
          </cell>
          <cell r="GY59">
            <v>0</v>
          </cell>
          <cell r="GZ59">
            <v>53</v>
          </cell>
          <cell r="HA59">
            <v>53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  <cell r="HT59">
            <v>0</v>
          </cell>
          <cell r="HU59">
            <v>0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>
            <v>0</v>
          </cell>
          <cell r="IB59">
            <v>0</v>
          </cell>
          <cell r="IC59">
            <v>39.196699641412465</v>
          </cell>
          <cell r="ID59">
            <v>0</v>
          </cell>
          <cell r="IE59">
            <v>0</v>
          </cell>
          <cell r="IF59">
            <v>0</v>
          </cell>
          <cell r="IG59">
            <v>0</v>
          </cell>
          <cell r="IH59">
            <v>6.3069999999999995</v>
          </cell>
          <cell r="II59">
            <v>0</v>
          </cell>
          <cell r="IJ59">
            <v>0</v>
          </cell>
          <cell r="IK59">
            <v>0</v>
          </cell>
          <cell r="IL59">
            <v>0</v>
          </cell>
          <cell r="IM59">
            <v>0</v>
          </cell>
          <cell r="IN59">
            <v>0</v>
          </cell>
          <cell r="IO59">
            <v>0</v>
          </cell>
          <cell r="IP59">
            <v>0</v>
          </cell>
          <cell r="IQ59">
            <v>0</v>
          </cell>
          <cell r="IR59">
            <v>0</v>
          </cell>
          <cell r="IS59">
            <v>0</v>
          </cell>
          <cell r="IT59">
            <v>0</v>
          </cell>
          <cell r="IU59">
            <v>0</v>
          </cell>
          <cell r="IV59">
            <v>0</v>
          </cell>
          <cell r="IW59">
            <v>0</v>
          </cell>
          <cell r="IX59">
            <v>0</v>
          </cell>
          <cell r="IY59">
            <v>104.98333589000001</v>
          </cell>
          <cell r="IZ59">
            <v>0</v>
          </cell>
          <cell r="JA59">
            <v>0</v>
          </cell>
          <cell r="JB59">
            <v>0</v>
          </cell>
          <cell r="JC59">
            <v>4.1915000000000004</v>
          </cell>
          <cell r="JD59">
            <v>4.1915000000000004</v>
          </cell>
          <cell r="JE59">
            <v>0</v>
          </cell>
          <cell r="JF59">
            <v>0</v>
          </cell>
          <cell r="JG59">
            <v>3</v>
          </cell>
          <cell r="JH59">
            <v>0</v>
          </cell>
          <cell r="JI59">
            <v>3</v>
          </cell>
          <cell r="JJ59">
            <v>2.0477729099999999</v>
          </cell>
          <cell r="JK59">
            <v>0</v>
          </cell>
          <cell r="JL59">
            <v>0</v>
          </cell>
          <cell r="JM59">
            <v>0</v>
          </cell>
          <cell r="JN59">
            <v>0.73250000000000004</v>
          </cell>
          <cell r="JO59">
            <v>0.73250000000000004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102.93556298</v>
          </cell>
          <cell r="JV59">
            <v>0</v>
          </cell>
          <cell r="JW59">
            <v>0</v>
          </cell>
          <cell r="JX59">
            <v>0</v>
          </cell>
          <cell r="JY59">
            <v>3.4590000000000001</v>
          </cell>
          <cell r="JZ59">
            <v>3.4590000000000001</v>
          </cell>
          <cell r="KA59">
            <v>0</v>
          </cell>
          <cell r="KB59">
            <v>0</v>
          </cell>
          <cell r="KC59">
            <v>3</v>
          </cell>
          <cell r="KD59">
            <v>0</v>
          </cell>
          <cell r="KE59">
            <v>3</v>
          </cell>
          <cell r="KF59">
            <v>0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0</v>
          </cell>
          <cell r="KO59">
            <v>0</v>
          </cell>
          <cell r="KP59">
            <v>0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0</v>
          </cell>
          <cell r="LK59">
            <v>0</v>
          </cell>
          <cell r="LL59">
            <v>0</v>
          </cell>
          <cell r="LQ59">
            <v>0</v>
          </cell>
          <cell r="LR59">
            <v>0</v>
          </cell>
          <cell r="LS59">
            <v>0</v>
          </cell>
          <cell r="LT59">
            <v>0</v>
          </cell>
          <cell r="LU59">
            <v>0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>
            <v>0</v>
          </cell>
          <cell r="MD59">
            <v>0</v>
          </cell>
          <cell r="ME59">
            <v>0</v>
          </cell>
          <cell r="MF59">
            <v>0</v>
          </cell>
          <cell r="MG59">
            <v>0</v>
          </cell>
          <cell r="MH59">
            <v>0</v>
          </cell>
          <cell r="MI59">
            <v>0</v>
          </cell>
          <cell r="MJ59">
            <v>0</v>
          </cell>
          <cell r="MK59">
            <v>0</v>
          </cell>
          <cell r="ML59">
            <v>0</v>
          </cell>
          <cell r="MM59">
            <v>0</v>
          </cell>
          <cell r="MN59">
            <v>0</v>
          </cell>
          <cell r="MO59">
            <v>0</v>
          </cell>
          <cell r="MP59">
            <v>0</v>
          </cell>
          <cell r="MQ59">
            <v>0</v>
          </cell>
          <cell r="MR59">
            <v>0</v>
          </cell>
          <cell r="MS59">
            <v>0</v>
          </cell>
          <cell r="MT59">
            <v>0</v>
          </cell>
          <cell r="MU59">
            <v>0</v>
          </cell>
          <cell r="MV59">
            <v>0</v>
          </cell>
          <cell r="MW59">
            <v>0</v>
          </cell>
          <cell r="MX59">
            <v>0</v>
          </cell>
          <cell r="MY59">
            <v>0</v>
          </cell>
          <cell r="MZ59">
            <v>0</v>
          </cell>
          <cell r="NA59">
            <v>0</v>
          </cell>
          <cell r="NB59">
            <v>0</v>
          </cell>
          <cell r="NC59">
            <v>0</v>
          </cell>
          <cell r="ND59">
            <v>0</v>
          </cell>
          <cell r="NE59">
            <v>0</v>
          </cell>
          <cell r="NF59">
            <v>0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0</v>
          </cell>
          <cell r="OM59">
            <v>0</v>
          </cell>
          <cell r="ON59">
            <v>0</v>
          </cell>
          <cell r="OO59">
            <v>0</v>
          </cell>
          <cell r="OP59">
            <v>0</v>
          </cell>
          <cell r="OR59">
            <v>0</v>
          </cell>
          <cell r="OT59">
            <v>2031.6875938646697</v>
          </cell>
        </row>
        <row r="60">
          <cell r="A60" t="str">
            <v>Г</v>
          </cell>
          <cell r="B60" t="str">
            <v>1.2.3</v>
          </cell>
          <cell r="C60" t="str">
            <v>Развитие и модернизация учета электрической энергии (мощности), всего, в том числе:</v>
          </cell>
          <cell r="D60" t="str">
            <v>Г</v>
          </cell>
          <cell r="E60">
            <v>0</v>
          </cell>
          <cell r="H60">
            <v>0</v>
          </cell>
          <cell r="J60">
            <v>852.29004287199996</v>
          </cell>
          <cell r="K60">
            <v>0</v>
          </cell>
          <cell r="L60">
            <v>852.29004287199996</v>
          </cell>
          <cell r="M60">
            <v>0</v>
          </cell>
          <cell r="N60">
            <v>0</v>
          </cell>
          <cell r="O60">
            <v>75.508838269152477</v>
          </cell>
          <cell r="P60">
            <v>178.17639041999999</v>
          </cell>
          <cell r="Q60">
            <v>598.60481432284746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 t="str">
            <v/>
          </cell>
          <cell r="BC60" t="str">
            <v/>
          </cell>
          <cell r="BD60" t="str">
            <v/>
          </cell>
          <cell r="BE60" t="str">
            <v/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 t="str">
            <v/>
          </cell>
          <cell r="CS60" t="str">
            <v/>
          </cell>
          <cell r="CT60" t="str">
            <v/>
          </cell>
          <cell r="CU60">
            <v>0</v>
          </cell>
          <cell r="CX60">
            <v>3812.2178934788185</v>
          </cell>
          <cell r="CY60">
            <v>572.7289210797162</v>
          </cell>
          <cell r="CZ60">
            <v>1552.4358180467182</v>
          </cell>
          <cell r="DA60">
            <v>1396.6332410204841</v>
          </cell>
          <cell r="DB60">
            <v>351.73938608438334</v>
          </cell>
          <cell r="DE60">
            <v>0</v>
          </cell>
          <cell r="DG60">
            <v>606.57616354999993</v>
          </cell>
          <cell r="DH60">
            <v>0</v>
          </cell>
          <cell r="DI60">
            <v>606.57616354999993</v>
          </cell>
          <cell r="DJ60">
            <v>38.906113530000006</v>
          </cell>
          <cell r="DK60">
            <v>197.33895278</v>
          </cell>
          <cell r="DL60">
            <v>344.75768944999993</v>
          </cell>
          <cell r="DM60">
            <v>25.573407790000001</v>
          </cell>
          <cell r="DN60">
            <v>277.00832313952753</v>
          </cell>
          <cell r="DS60">
            <v>142.68802315457594</v>
          </cell>
          <cell r="DT60">
            <v>56.493174655273869</v>
          </cell>
          <cell r="DU60">
            <v>49.232590688265262</v>
          </cell>
          <cell r="DV60">
            <v>28.594534641412469</v>
          </cell>
          <cell r="DW60">
            <v>49.232590688265262</v>
          </cell>
          <cell r="DX60" t="str">
            <v/>
          </cell>
          <cell r="DY60" t="str">
            <v/>
          </cell>
          <cell r="DZ60" t="str">
            <v/>
          </cell>
          <cell r="EA60" t="str">
            <v/>
          </cell>
          <cell r="EB60">
            <v>0</v>
          </cell>
          <cell r="EC60">
            <v>870.93788626000003</v>
          </cell>
          <cell r="ED60">
            <v>346.03663713000003</v>
          </cell>
          <cell r="EE60">
            <v>488.22764986999994</v>
          </cell>
          <cell r="EF60">
            <v>24.389055679999998</v>
          </cell>
          <cell r="EG60">
            <v>12.284543580000001</v>
          </cell>
          <cell r="EH60">
            <v>323.89559782000003</v>
          </cell>
          <cell r="EI60">
            <v>224.59279934</v>
          </cell>
          <cell r="EJ60">
            <v>95.952902250000008</v>
          </cell>
          <cell r="EK60">
            <v>0</v>
          </cell>
          <cell r="EL60">
            <v>3.3498962299999997</v>
          </cell>
          <cell r="EM60">
            <v>547.04228843999999</v>
          </cell>
          <cell r="EN60">
            <v>121.44383779</v>
          </cell>
          <cell r="EO60">
            <v>392.27474761999997</v>
          </cell>
          <cell r="EP60">
            <v>24.389055679999998</v>
          </cell>
          <cell r="EQ60">
            <v>8.9346473500000005</v>
          </cell>
          <cell r="ER60">
            <v>0</v>
          </cell>
          <cell r="ES60">
            <v>0</v>
          </cell>
          <cell r="ET60">
            <v>0</v>
          </cell>
          <cell r="EU60">
            <v>0</v>
          </cell>
          <cell r="EV60">
            <v>0</v>
          </cell>
          <cell r="EW60">
            <v>0</v>
          </cell>
          <cell r="EX60">
            <v>0</v>
          </cell>
          <cell r="EY60">
            <v>0</v>
          </cell>
          <cell r="EZ60">
            <v>0</v>
          </cell>
          <cell r="FA60">
            <v>0</v>
          </cell>
          <cell r="FB60">
            <v>0</v>
          </cell>
          <cell r="FC60">
            <v>0</v>
          </cell>
          <cell r="FD60">
            <v>0</v>
          </cell>
          <cell r="FE60">
            <v>0</v>
          </cell>
          <cell r="FF60">
            <v>0</v>
          </cell>
          <cell r="FG60" t="str">
            <v/>
          </cell>
          <cell r="FH60" t="str">
            <v/>
          </cell>
          <cell r="FI60" t="str">
            <v/>
          </cell>
          <cell r="FJ60" t="str">
            <v/>
          </cell>
          <cell r="FK60">
            <v>0</v>
          </cell>
          <cell r="FN60">
            <v>3102.5564480438834</v>
          </cell>
          <cell r="FO60">
            <v>0</v>
          </cell>
          <cell r="FP60">
            <v>175.58</v>
          </cell>
          <cell r="FQ60">
            <v>0</v>
          </cell>
          <cell r="FR60">
            <v>697.62100000000009</v>
          </cell>
          <cell r="FS60">
            <v>695.62100000000009</v>
          </cell>
          <cell r="FT60">
            <v>2</v>
          </cell>
          <cell r="FU60">
            <v>0</v>
          </cell>
          <cell r="FV60">
            <v>162</v>
          </cell>
          <cell r="FW60">
            <v>0</v>
          </cell>
          <cell r="FX60">
            <v>162</v>
          </cell>
          <cell r="FZ60">
            <v>604.26295830000004</v>
          </cell>
          <cell r="GA60">
            <v>0</v>
          </cell>
          <cell r="GB60">
            <v>10.842000000000002</v>
          </cell>
          <cell r="GC60">
            <v>0</v>
          </cell>
          <cell r="GD60">
            <v>18.175000000000001</v>
          </cell>
          <cell r="GE60">
            <v>18.175000000000001</v>
          </cell>
          <cell r="GF60">
            <v>0</v>
          </cell>
          <cell r="GG60">
            <v>0</v>
          </cell>
          <cell r="GH60">
            <v>112</v>
          </cell>
          <cell r="GI60">
            <v>0</v>
          </cell>
          <cell r="GJ60">
            <v>112</v>
          </cell>
          <cell r="GK60">
            <v>514.82344348999948</v>
          </cell>
          <cell r="GL60">
            <v>0</v>
          </cell>
          <cell r="GM60">
            <v>0</v>
          </cell>
          <cell r="GN60">
            <v>0</v>
          </cell>
          <cell r="GO60">
            <v>59.307000000000002</v>
          </cell>
          <cell r="GP60">
            <v>59.307000000000002</v>
          </cell>
          <cell r="GQ60">
            <v>0</v>
          </cell>
          <cell r="GR60">
            <v>0</v>
          </cell>
          <cell r="GS60">
            <v>1</v>
          </cell>
          <cell r="GT60">
            <v>0</v>
          </cell>
          <cell r="GU60">
            <v>1</v>
          </cell>
          <cell r="GV60">
            <v>475.62674384858701</v>
          </cell>
          <cell r="GW60">
            <v>0</v>
          </cell>
          <cell r="GX60">
            <v>0</v>
          </cell>
          <cell r="GY60">
            <v>0</v>
          </cell>
          <cell r="GZ60">
            <v>53</v>
          </cell>
          <cell r="HA60">
            <v>53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  <cell r="HT60">
            <v>0</v>
          </cell>
          <cell r="HU60">
            <v>0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>
            <v>0</v>
          </cell>
          <cell r="IB60">
            <v>0</v>
          </cell>
          <cell r="IC60">
            <v>39.196699641412465</v>
          </cell>
          <cell r="ID60">
            <v>0</v>
          </cell>
          <cell r="IE60">
            <v>0</v>
          </cell>
          <cell r="IF60">
            <v>0</v>
          </cell>
          <cell r="IG60">
            <v>0</v>
          </cell>
          <cell r="IH60">
            <v>6.3069999999999995</v>
          </cell>
          <cell r="II60">
            <v>0</v>
          </cell>
          <cell r="IJ60">
            <v>0</v>
          </cell>
          <cell r="IK60">
            <v>0</v>
          </cell>
          <cell r="IL60">
            <v>0</v>
          </cell>
          <cell r="IM60">
            <v>0</v>
          </cell>
          <cell r="IN60">
            <v>0</v>
          </cell>
          <cell r="IO60">
            <v>0</v>
          </cell>
          <cell r="IP60">
            <v>0</v>
          </cell>
          <cell r="IQ60">
            <v>0</v>
          </cell>
          <cell r="IR60">
            <v>0</v>
          </cell>
          <cell r="IS60">
            <v>0</v>
          </cell>
          <cell r="IT60">
            <v>0</v>
          </cell>
          <cell r="IU60">
            <v>0</v>
          </cell>
          <cell r="IV60">
            <v>0</v>
          </cell>
          <cell r="IW60">
            <v>0</v>
          </cell>
          <cell r="IX60">
            <v>0</v>
          </cell>
          <cell r="IY60">
            <v>104.98333589000001</v>
          </cell>
          <cell r="IZ60">
            <v>0</v>
          </cell>
          <cell r="JA60">
            <v>0</v>
          </cell>
          <cell r="JB60">
            <v>0</v>
          </cell>
          <cell r="JC60">
            <v>4.1915000000000004</v>
          </cell>
          <cell r="JD60">
            <v>4.1915000000000004</v>
          </cell>
          <cell r="JE60">
            <v>0</v>
          </cell>
          <cell r="JF60">
            <v>0</v>
          </cell>
          <cell r="JG60">
            <v>3</v>
          </cell>
          <cell r="JH60">
            <v>0</v>
          </cell>
          <cell r="JI60">
            <v>3</v>
          </cell>
          <cell r="JJ60">
            <v>2.0477729099999999</v>
          </cell>
          <cell r="JK60">
            <v>0</v>
          </cell>
          <cell r="JL60">
            <v>0</v>
          </cell>
          <cell r="JM60">
            <v>0</v>
          </cell>
          <cell r="JN60">
            <v>0.73250000000000004</v>
          </cell>
          <cell r="JO60">
            <v>0.73250000000000004</v>
          </cell>
          <cell r="JP60">
            <v>0</v>
          </cell>
          <cell r="JQ60">
            <v>0</v>
          </cell>
          <cell r="JR60">
            <v>0</v>
          </cell>
          <cell r="JS60">
            <v>0</v>
          </cell>
          <cell r="JT60">
            <v>0</v>
          </cell>
          <cell r="JU60">
            <v>102.93556298</v>
          </cell>
          <cell r="JV60">
            <v>0</v>
          </cell>
          <cell r="JW60">
            <v>0</v>
          </cell>
          <cell r="JX60">
            <v>0</v>
          </cell>
          <cell r="JY60">
            <v>3.4590000000000001</v>
          </cell>
          <cell r="JZ60">
            <v>3.4590000000000001</v>
          </cell>
          <cell r="KA60">
            <v>0</v>
          </cell>
          <cell r="KB60">
            <v>0</v>
          </cell>
          <cell r="KC60">
            <v>3</v>
          </cell>
          <cell r="KD60">
            <v>0</v>
          </cell>
          <cell r="KE60">
            <v>3</v>
          </cell>
          <cell r="KF60">
            <v>0</v>
          </cell>
          <cell r="KG60">
            <v>0</v>
          </cell>
          <cell r="KH60">
            <v>0</v>
          </cell>
          <cell r="KI60">
            <v>0</v>
          </cell>
          <cell r="KJ60">
            <v>0</v>
          </cell>
          <cell r="KK60">
            <v>0</v>
          </cell>
          <cell r="KL60">
            <v>0</v>
          </cell>
          <cell r="KM60">
            <v>0</v>
          </cell>
          <cell r="KN60">
            <v>0</v>
          </cell>
          <cell r="KO60">
            <v>0</v>
          </cell>
          <cell r="KP60">
            <v>0</v>
          </cell>
          <cell r="KQ60">
            <v>0</v>
          </cell>
          <cell r="KR60">
            <v>0</v>
          </cell>
          <cell r="KS60">
            <v>0</v>
          </cell>
          <cell r="KT60">
            <v>0</v>
          </cell>
          <cell r="KU60">
            <v>0</v>
          </cell>
          <cell r="KV60">
            <v>0</v>
          </cell>
          <cell r="KW60">
            <v>0</v>
          </cell>
          <cell r="KX60">
            <v>0</v>
          </cell>
          <cell r="KY60">
            <v>0</v>
          </cell>
          <cell r="KZ60">
            <v>0</v>
          </cell>
          <cell r="LA60">
            <v>0</v>
          </cell>
          <cell r="LB60">
            <v>0</v>
          </cell>
          <cell r="LC60">
            <v>0</v>
          </cell>
          <cell r="LD60">
            <v>0</v>
          </cell>
          <cell r="LE60">
            <v>0</v>
          </cell>
          <cell r="LF60">
            <v>0</v>
          </cell>
          <cell r="LG60">
            <v>0</v>
          </cell>
          <cell r="LH60">
            <v>0</v>
          </cell>
          <cell r="LI60">
            <v>0</v>
          </cell>
          <cell r="LJ60">
            <v>0</v>
          </cell>
          <cell r="LK60">
            <v>0</v>
          </cell>
          <cell r="LL60">
            <v>0</v>
          </cell>
          <cell r="LQ60">
            <v>0</v>
          </cell>
          <cell r="LR60">
            <v>0</v>
          </cell>
          <cell r="LS60">
            <v>0</v>
          </cell>
          <cell r="LT60">
            <v>0</v>
          </cell>
          <cell r="LU60">
            <v>0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>
            <v>0</v>
          </cell>
          <cell r="MD60">
            <v>0</v>
          </cell>
          <cell r="ME60">
            <v>0</v>
          </cell>
          <cell r="MF60">
            <v>0</v>
          </cell>
          <cell r="MG60">
            <v>0</v>
          </cell>
          <cell r="MH60">
            <v>0</v>
          </cell>
          <cell r="MI60">
            <v>0</v>
          </cell>
          <cell r="MJ60">
            <v>0</v>
          </cell>
          <cell r="MK60">
            <v>0</v>
          </cell>
          <cell r="ML60">
            <v>0</v>
          </cell>
          <cell r="MM60">
            <v>0</v>
          </cell>
          <cell r="MN60">
            <v>0</v>
          </cell>
          <cell r="MO60">
            <v>0</v>
          </cell>
          <cell r="MP60">
            <v>0</v>
          </cell>
          <cell r="MQ60">
            <v>0</v>
          </cell>
          <cell r="MR60">
            <v>0</v>
          </cell>
          <cell r="MS60">
            <v>0</v>
          </cell>
          <cell r="MT60">
            <v>0</v>
          </cell>
          <cell r="MU60">
            <v>0</v>
          </cell>
          <cell r="MV60">
            <v>0</v>
          </cell>
          <cell r="MW60">
            <v>0</v>
          </cell>
          <cell r="MX60">
            <v>0</v>
          </cell>
          <cell r="MY60">
            <v>0</v>
          </cell>
          <cell r="MZ60">
            <v>0</v>
          </cell>
          <cell r="NA60">
            <v>0</v>
          </cell>
          <cell r="NB60">
            <v>0</v>
          </cell>
          <cell r="NC60">
            <v>0</v>
          </cell>
          <cell r="ND60">
            <v>0</v>
          </cell>
          <cell r="NE60">
            <v>0</v>
          </cell>
          <cell r="NF60">
            <v>0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>
            <v>0</v>
          </cell>
          <cell r="OM60">
            <v>0</v>
          </cell>
          <cell r="ON60">
            <v>0</v>
          </cell>
          <cell r="OO60">
            <v>0</v>
          </cell>
          <cell r="OP60">
            <v>0</v>
          </cell>
          <cell r="OR60">
            <v>0</v>
          </cell>
          <cell r="OT60">
            <v>2031.6875938646697</v>
          </cell>
        </row>
        <row r="61">
          <cell r="A61" t="str">
            <v>Г</v>
          </cell>
          <cell r="B61" t="str">
            <v>1.2.3.1</v>
          </cell>
          <cell r="C61" t="str">
            <v>«Установка приборов учета, класс напряжения 0,22 (0,4) кВ, всего, в том числе:»</v>
          </cell>
          <cell r="D61" t="str">
            <v>Г</v>
          </cell>
          <cell r="E61">
            <v>0</v>
          </cell>
          <cell r="H61">
            <v>0</v>
          </cell>
          <cell r="J61">
            <v>852.29004287199996</v>
          </cell>
          <cell r="K61">
            <v>0</v>
          </cell>
          <cell r="L61">
            <v>852.29004287199996</v>
          </cell>
          <cell r="M61">
            <v>0</v>
          </cell>
          <cell r="N61">
            <v>0</v>
          </cell>
          <cell r="O61">
            <v>75.508838269152477</v>
          </cell>
          <cell r="P61">
            <v>178.17639041999999</v>
          </cell>
          <cell r="Q61">
            <v>598.60481432284746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 t="str">
            <v/>
          </cell>
          <cell r="BC61" t="str">
            <v/>
          </cell>
          <cell r="BD61" t="str">
            <v/>
          </cell>
          <cell r="BE61" t="str">
            <v/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>
            <v>3812.2178934788185</v>
          </cell>
          <cell r="CY61">
            <v>572.7289210797162</v>
          </cell>
          <cell r="CZ61">
            <v>1552.4358180467182</v>
          </cell>
          <cell r="DA61">
            <v>1396.6332410204841</v>
          </cell>
          <cell r="DB61">
            <v>351.73938608438334</v>
          </cell>
          <cell r="DE61">
            <v>0</v>
          </cell>
          <cell r="DG61">
            <v>606.57616354999993</v>
          </cell>
          <cell r="DH61">
            <v>0</v>
          </cell>
          <cell r="DI61">
            <v>606.57616354999993</v>
          </cell>
          <cell r="DJ61">
            <v>38.906113530000006</v>
          </cell>
          <cell r="DK61">
            <v>197.33895278</v>
          </cell>
          <cell r="DL61">
            <v>344.75768944999993</v>
          </cell>
          <cell r="DM61">
            <v>25.573407790000001</v>
          </cell>
          <cell r="DN61">
            <v>277.00832313952753</v>
          </cell>
          <cell r="DS61">
            <v>142.68802315457594</v>
          </cell>
          <cell r="DT61">
            <v>56.493174655273869</v>
          </cell>
          <cell r="DU61">
            <v>49.232590688265262</v>
          </cell>
          <cell r="DV61">
            <v>28.594534641412469</v>
          </cell>
          <cell r="DW61">
            <v>49.232590688265262</v>
          </cell>
          <cell r="DX61" t="str">
            <v/>
          </cell>
          <cell r="DY61" t="str">
            <v/>
          </cell>
          <cell r="DZ61" t="str">
            <v/>
          </cell>
          <cell r="EA61" t="str">
            <v/>
          </cell>
          <cell r="EB61">
            <v>0</v>
          </cell>
          <cell r="EC61">
            <v>870.93788626000003</v>
          </cell>
          <cell r="ED61">
            <v>346.03663713000003</v>
          </cell>
          <cell r="EE61">
            <v>488.22764986999994</v>
          </cell>
          <cell r="EF61">
            <v>24.389055679999998</v>
          </cell>
          <cell r="EG61">
            <v>12.284543580000001</v>
          </cell>
          <cell r="EH61">
            <v>323.89559782000003</v>
          </cell>
          <cell r="EI61">
            <v>224.59279934</v>
          </cell>
          <cell r="EJ61">
            <v>95.952902250000008</v>
          </cell>
          <cell r="EK61">
            <v>0</v>
          </cell>
          <cell r="EL61">
            <v>3.3498962299999997</v>
          </cell>
          <cell r="EM61">
            <v>547.04228843999999</v>
          </cell>
          <cell r="EN61">
            <v>121.44383779</v>
          </cell>
          <cell r="EO61">
            <v>392.27474761999997</v>
          </cell>
          <cell r="EP61">
            <v>24.389055679999998</v>
          </cell>
          <cell r="EQ61">
            <v>8.9346473500000005</v>
          </cell>
          <cell r="ER61">
            <v>0</v>
          </cell>
          <cell r="ES61">
            <v>0</v>
          </cell>
          <cell r="ET61">
            <v>0</v>
          </cell>
          <cell r="EU61">
            <v>0</v>
          </cell>
          <cell r="EV61">
            <v>0</v>
          </cell>
          <cell r="EW61">
            <v>0</v>
          </cell>
          <cell r="EX61">
            <v>0</v>
          </cell>
          <cell r="EY61">
            <v>0</v>
          </cell>
          <cell r="EZ61">
            <v>0</v>
          </cell>
          <cell r="FA61">
            <v>0</v>
          </cell>
          <cell r="FB61">
            <v>0</v>
          </cell>
          <cell r="FC61">
            <v>0</v>
          </cell>
          <cell r="FD61">
            <v>0</v>
          </cell>
          <cell r="FE61">
            <v>0</v>
          </cell>
          <cell r="FF61">
            <v>0</v>
          </cell>
          <cell r="FG61" t="str">
            <v/>
          </cell>
          <cell r="FH61" t="str">
            <v/>
          </cell>
          <cell r="FI61" t="str">
            <v/>
          </cell>
          <cell r="FJ61" t="str">
            <v/>
          </cell>
          <cell r="FK61">
            <v>0</v>
          </cell>
          <cell r="FN61">
            <v>3102.5564480438834</v>
          </cell>
          <cell r="FO61">
            <v>0</v>
          </cell>
          <cell r="FP61">
            <v>175.58</v>
          </cell>
          <cell r="FQ61">
            <v>0</v>
          </cell>
          <cell r="FR61">
            <v>697.62100000000009</v>
          </cell>
          <cell r="FS61">
            <v>695.62100000000009</v>
          </cell>
          <cell r="FT61">
            <v>2</v>
          </cell>
          <cell r="FU61">
            <v>0</v>
          </cell>
          <cell r="FV61">
            <v>162</v>
          </cell>
          <cell r="FW61">
            <v>0</v>
          </cell>
          <cell r="FX61">
            <v>162</v>
          </cell>
          <cell r="FZ61">
            <v>604.26295830000004</v>
          </cell>
          <cell r="GA61">
            <v>0</v>
          </cell>
          <cell r="GB61">
            <v>10.842000000000002</v>
          </cell>
          <cell r="GC61">
            <v>0</v>
          </cell>
          <cell r="GD61">
            <v>18.175000000000001</v>
          </cell>
          <cell r="GE61">
            <v>18.175000000000001</v>
          </cell>
          <cell r="GF61">
            <v>0</v>
          </cell>
          <cell r="GG61">
            <v>0</v>
          </cell>
          <cell r="GH61">
            <v>112</v>
          </cell>
          <cell r="GI61">
            <v>0</v>
          </cell>
          <cell r="GJ61">
            <v>112</v>
          </cell>
          <cell r="GK61">
            <v>514.82344348999948</v>
          </cell>
          <cell r="GL61">
            <v>0</v>
          </cell>
          <cell r="GM61">
            <v>0</v>
          </cell>
          <cell r="GN61">
            <v>0</v>
          </cell>
          <cell r="GO61">
            <v>59.307000000000002</v>
          </cell>
          <cell r="GP61">
            <v>59.307000000000002</v>
          </cell>
          <cell r="GQ61">
            <v>0</v>
          </cell>
          <cell r="GR61">
            <v>0</v>
          </cell>
          <cell r="GS61">
            <v>1</v>
          </cell>
          <cell r="GT61">
            <v>0</v>
          </cell>
          <cell r="GU61">
            <v>1</v>
          </cell>
          <cell r="GV61">
            <v>475.62674384858701</v>
          </cell>
          <cell r="GW61">
            <v>0</v>
          </cell>
          <cell r="GX61">
            <v>0</v>
          </cell>
          <cell r="GY61">
            <v>0</v>
          </cell>
          <cell r="GZ61">
            <v>53</v>
          </cell>
          <cell r="HA61">
            <v>53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  <cell r="HT61">
            <v>0</v>
          </cell>
          <cell r="HU61">
            <v>0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>
            <v>0</v>
          </cell>
          <cell r="IB61">
            <v>0</v>
          </cell>
          <cell r="IC61">
            <v>39.196699641412465</v>
          </cell>
          <cell r="ID61">
            <v>0</v>
          </cell>
          <cell r="IE61">
            <v>0</v>
          </cell>
          <cell r="IF61">
            <v>0</v>
          </cell>
          <cell r="IG61">
            <v>0</v>
          </cell>
          <cell r="IH61">
            <v>6.3069999999999995</v>
          </cell>
          <cell r="II61">
            <v>0</v>
          </cell>
          <cell r="IJ61">
            <v>0</v>
          </cell>
          <cell r="IK61">
            <v>0</v>
          </cell>
          <cell r="IL61">
            <v>0</v>
          </cell>
          <cell r="IM61">
            <v>0</v>
          </cell>
          <cell r="IN61">
            <v>0</v>
          </cell>
          <cell r="IO61">
            <v>0</v>
          </cell>
          <cell r="IP61">
            <v>0</v>
          </cell>
          <cell r="IQ61">
            <v>0</v>
          </cell>
          <cell r="IR61">
            <v>0</v>
          </cell>
          <cell r="IS61">
            <v>0</v>
          </cell>
          <cell r="IT61">
            <v>0</v>
          </cell>
          <cell r="IU61">
            <v>0</v>
          </cell>
          <cell r="IV61">
            <v>0</v>
          </cell>
          <cell r="IW61">
            <v>0</v>
          </cell>
          <cell r="IX61">
            <v>0</v>
          </cell>
          <cell r="IY61">
            <v>104.98333589000001</v>
          </cell>
          <cell r="IZ61">
            <v>0</v>
          </cell>
          <cell r="JA61">
            <v>0</v>
          </cell>
          <cell r="JB61">
            <v>0</v>
          </cell>
          <cell r="JC61">
            <v>4.1915000000000004</v>
          </cell>
          <cell r="JD61">
            <v>4.1915000000000004</v>
          </cell>
          <cell r="JE61">
            <v>0</v>
          </cell>
          <cell r="JF61">
            <v>0</v>
          </cell>
          <cell r="JG61">
            <v>3</v>
          </cell>
          <cell r="JH61">
            <v>0</v>
          </cell>
          <cell r="JI61">
            <v>3</v>
          </cell>
          <cell r="JJ61">
            <v>2.0477729099999999</v>
          </cell>
          <cell r="JK61">
            <v>0</v>
          </cell>
          <cell r="JL61">
            <v>0</v>
          </cell>
          <cell r="JM61">
            <v>0</v>
          </cell>
          <cell r="JN61">
            <v>0.73250000000000004</v>
          </cell>
          <cell r="JO61">
            <v>0.73250000000000004</v>
          </cell>
          <cell r="JP61">
            <v>0</v>
          </cell>
          <cell r="JQ61">
            <v>0</v>
          </cell>
          <cell r="JR61">
            <v>0</v>
          </cell>
          <cell r="JS61">
            <v>0</v>
          </cell>
          <cell r="JT61">
            <v>0</v>
          </cell>
          <cell r="JU61">
            <v>102.93556298</v>
          </cell>
          <cell r="JV61">
            <v>0</v>
          </cell>
          <cell r="JW61">
            <v>0</v>
          </cell>
          <cell r="JX61">
            <v>0</v>
          </cell>
          <cell r="JY61">
            <v>3.4590000000000001</v>
          </cell>
          <cell r="JZ61">
            <v>3.4590000000000001</v>
          </cell>
          <cell r="KA61">
            <v>0</v>
          </cell>
          <cell r="KB61">
            <v>0</v>
          </cell>
          <cell r="KC61">
            <v>3</v>
          </cell>
          <cell r="KD61">
            <v>0</v>
          </cell>
          <cell r="KE61">
            <v>3</v>
          </cell>
          <cell r="KF61">
            <v>0</v>
          </cell>
          <cell r="KG61">
            <v>0</v>
          </cell>
          <cell r="KH61">
            <v>0</v>
          </cell>
          <cell r="KI61">
            <v>0</v>
          </cell>
          <cell r="KJ61">
            <v>0</v>
          </cell>
          <cell r="KK61">
            <v>0</v>
          </cell>
          <cell r="KL61">
            <v>0</v>
          </cell>
          <cell r="KM61">
            <v>0</v>
          </cell>
          <cell r="KN61">
            <v>0</v>
          </cell>
          <cell r="KO61">
            <v>0</v>
          </cell>
          <cell r="KP61">
            <v>0</v>
          </cell>
          <cell r="KQ61">
            <v>0</v>
          </cell>
          <cell r="KR61">
            <v>0</v>
          </cell>
          <cell r="KS61">
            <v>0</v>
          </cell>
          <cell r="KT61">
            <v>0</v>
          </cell>
          <cell r="KU61">
            <v>0</v>
          </cell>
          <cell r="KV61">
            <v>0</v>
          </cell>
          <cell r="KW61">
            <v>0</v>
          </cell>
          <cell r="KX61">
            <v>0</v>
          </cell>
          <cell r="KY61">
            <v>0</v>
          </cell>
          <cell r="KZ61">
            <v>0</v>
          </cell>
          <cell r="LA61">
            <v>0</v>
          </cell>
          <cell r="LB61">
            <v>0</v>
          </cell>
          <cell r="LC61">
            <v>0</v>
          </cell>
          <cell r="LD61">
            <v>0</v>
          </cell>
          <cell r="LE61">
            <v>0</v>
          </cell>
          <cell r="LF61">
            <v>0</v>
          </cell>
          <cell r="LG61">
            <v>0</v>
          </cell>
          <cell r="LH61">
            <v>0</v>
          </cell>
          <cell r="LI61">
            <v>0</v>
          </cell>
          <cell r="LJ61">
            <v>0</v>
          </cell>
          <cell r="LK61">
            <v>0</v>
          </cell>
          <cell r="LL61">
            <v>0</v>
          </cell>
          <cell r="LQ61">
            <v>0</v>
          </cell>
          <cell r="LR61">
            <v>0</v>
          </cell>
          <cell r="LS61">
            <v>0</v>
          </cell>
          <cell r="LT61">
            <v>0</v>
          </cell>
          <cell r="LU61">
            <v>0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>
            <v>0</v>
          </cell>
          <cell r="MD61">
            <v>0</v>
          </cell>
          <cell r="ME61">
            <v>0</v>
          </cell>
          <cell r="MF61">
            <v>0</v>
          </cell>
          <cell r="MG61">
            <v>0</v>
          </cell>
          <cell r="MH61">
            <v>0</v>
          </cell>
          <cell r="MI61">
            <v>0</v>
          </cell>
          <cell r="MJ61">
            <v>0</v>
          </cell>
          <cell r="MK61">
            <v>0</v>
          </cell>
          <cell r="ML61">
            <v>0</v>
          </cell>
          <cell r="MM61">
            <v>0</v>
          </cell>
          <cell r="MN61">
            <v>0</v>
          </cell>
          <cell r="MO61">
            <v>0</v>
          </cell>
          <cell r="MP61">
            <v>0</v>
          </cell>
          <cell r="MQ61">
            <v>0</v>
          </cell>
          <cell r="MR61">
            <v>0</v>
          </cell>
          <cell r="MS61">
            <v>0</v>
          </cell>
          <cell r="MT61">
            <v>0</v>
          </cell>
          <cell r="MU61">
            <v>0</v>
          </cell>
          <cell r="MV61">
            <v>0</v>
          </cell>
          <cell r="MW61">
            <v>0</v>
          </cell>
          <cell r="MX61">
            <v>0</v>
          </cell>
          <cell r="MY61">
            <v>0</v>
          </cell>
          <cell r="MZ61">
            <v>0</v>
          </cell>
          <cell r="NA61">
            <v>0</v>
          </cell>
          <cell r="NB61">
            <v>0</v>
          </cell>
          <cell r="NC61">
            <v>0</v>
          </cell>
          <cell r="ND61">
            <v>0</v>
          </cell>
          <cell r="NE61">
            <v>0</v>
          </cell>
          <cell r="NF61">
            <v>0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>
            <v>0</v>
          </cell>
          <cell r="OM61">
            <v>0</v>
          </cell>
          <cell r="ON61">
            <v>0</v>
          </cell>
          <cell r="OO61">
            <v>0</v>
          </cell>
          <cell r="OP61">
            <v>0</v>
          </cell>
          <cell r="OR61">
            <v>0</v>
          </cell>
          <cell r="OT61">
            <v>2031.6875938646697</v>
          </cell>
        </row>
        <row r="62">
          <cell r="A62" t="str">
            <v>Г</v>
          </cell>
          <cell r="B62" t="str">
            <v>1.2.3.2</v>
          </cell>
          <cell r="C62" t="str">
            <v>«Установка приборов учета, класс напряжения 6 (10) кВ, всего, в том числе:»</v>
          </cell>
          <cell r="D62" t="str">
            <v>Г</v>
          </cell>
          <cell r="E62">
            <v>0</v>
          </cell>
          <cell r="H62">
            <v>0</v>
          </cell>
          <cell r="J62">
            <v>852.29004287199996</v>
          </cell>
          <cell r="K62">
            <v>0</v>
          </cell>
          <cell r="L62">
            <v>852.29004287199996</v>
          </cell>
          <cell r="M62">
            <v>0</v>
          </cell>
          <cell r="N62">
            <v>0</v>
          </cell>
          <cell r="O62">
            <v>75.508838269152477</v>
          </cell>
          <cell r="P62">
            <v>178.17639041999999</v>
          </cell>
          <cell r="Q62">
            <v>598.60481432284746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 t="str">
            <v/>
          </cell>
          <cell r="BC62" t="str">
            <v/>
          </cell>
          <cell r="BD62" t="str">
            <v/>
          </cell>
          <cell r="BE62" t="str">
            <v/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>
            <v>3812.2178934788185</v>
          </cell>
          <cell r="CY62">
            <v>572.7289210797162</v>
          </cell>
          <cell r="CZ62">
            <v>1552.4358180467182</v>
          </cell>
          <cell r="DA62">
            <v>1396.6332410204841</v>
          </cell>
          <cell r="DB62">
            <v>351.73938608438334</v>
          </cell>
          <cell r="DE62">
            <v>0</v>
          </cell>
          <cell r="DG62">
            <v>606.57616354999993</v>
          </cell>
          <cell r="DH62">
            <v>0</v>
          </cell>
          <cell r="DI62">
            <v>606.57616354999993</v>
          </cell>
          <cell r="DJ62">
            <v>38.906113530000006</v>
          </cell>
          <cell r="DK62">
            <v>197.33895278</v>
          </cell>
          <cell r="DL62">
            <v>344.75768944999993</v>
          </cell>
          <cell r="DM62">
            <v>25.573407790000001</v>
          </cell>
          <cell r="DN62">
            <v>277.00832313952753</v>
          </cell>
          <cell r="DS62">
            <v>142.68802315457594</v>
          </cell>
          <cell r="DT62">
            <v>56.493174655273869</v>
          </cell>
          <cell r="DU62">
            <v>49.232590688265262</v>
          </cell>
          <cell r="DV62">
            <v>28.594534641412469</v>
          </cell>
          <cell r="DW62">
            <v>49.232590688265262</v>
          </cell>
          <cell r="DX62" t="str">
            <v/>
          </cell>
          <cell r="DY62" t="str">
            <v/>
          </cell>
          <cell r="DZ62" t="str">
            <v/>
          </cell>
          <cell r="EA62" t="str">
            <v/>
          </cell>
          <cell r="EB62">
            <v>0</v>
          </cell>
          <cell r="EC62">
            <v>870.93788626000003</v>
          </cell>
          <cell r="ED62">
            <v>346.03663713000003</v>
          </cell>
          <cell r="EE62">
            <v>488.22764986999994</v>
          </cell>
          <cell r="EF62">
            <v>24.389055679999998</v>
          </cell>
          <cell r="EG62">
            <v>12.284543580000001</v>
          </cell>
          <cell r="EH62">
            <v>323.89559782000003</v>
          </cell>
          <cell r="EI62">
            <v>224.59279934</v>
          </cell>
          <cell r="EJ62">
            <v>95.952902250000008</v>
          </cell>
          <cell r="EK62">
            <v>0</v>
          </cell>
          <cell r="EL62">
            <v>3.3498962299999997</v>
          </cell>
          <cell r="EM62">
            <v>547.04228843999999</v>
          </cell>
          <cell r="EN62">
            <v>121.44383779</v>
          </cell>
          <cell r="EO62">
            <v>392.27474761999997</v>
          </cell>
          <cell r="EP62">
            <v>24.389055679999998</v>
          </cell>
          <cell r="EQ62">
            <v>8.9346473500000005</v>
          </cell>
          <cell r="ER62">
            <v>0</v>
          </cell>
          <cell r="ES62">
            <v>0</v>
          </cell>
          <cell r="ET62">
            <v>0</v>
          </cell>
          <cell r="EU62">
            <v>0</v>
          </cell>
          <cell r="EV62">
            <v>0</v>
          </cell>
          <cell r="EW62">
            <v>0</v>
          </cell>
          <cell r="EX62">
            <v>0</v>
          </cell>
          <cell r="EY62">
            <v>0</v>
          </cell>
          <cell r="EZ62">
            <v>0</v>
          </cell>
          <cell r="FA62">
            <v>0</v>
          </cell>
          <cell r="FB62">
            <v>0</v>
          </cell>
          <cell r="FC62">
            <v>0</v>
          </cell>
          <cell r="FD62">
            <v>0</v>
          </cell>
          <cell r="FE62">
            <v>0</v>
          </cell>
          <cell r="FF62">
            <v>0</v>
          </cell>
          <cell r="FG62" t="str">
            <v/>
          </cell>
          <cell r="FH62" t="str">
            <v/>
          </cell>
          <cell r="FI62" t="str">
            <v/>
          </cell>
          <cell r="FJ62" t="str">
            <v/>
          </cell>
          <cell r="FK62">
            <v>0</v>
          </cell>
          <cell r="FN62">
            <v>3102.5564480438834</v>
          </cell>
          <cell r="FO62">
            <v>0</v>
          </cell>
          <cell r="FP62">
            <v>175.58</v>
          </cell>
          <cell r="FQ62">
            <v>0</v>
          </cell>
          <cell r="FR62">
            <v>697.62100000000009</v>
          </cell>
          <cell r="FS62">
            <v>695.62100000000009</v>
          </cell>
          <cell r="FT62">
            <v>2</v>
          </cell>
          <cell r="FU62">
            <v>0</v>
          </cell>
          <cell r="FV62">
            <v>162</v>
          </cell>
          <cell r="FW62">
            <v>0</v>
          </cell>
          <cell r="FX62">
            <v>162</v>
          </cell>
          <cell r="FZ62">
            <v>604.26295830000004</v>
          </cell>
          <cell r="GA62">
            <v>0</v>
          </cell>
          <cell r="GB62">
            <v>10.842000000000002</v>
          </cell>
          <cell r="GC62">
            <v>0</v>
          </cell>
          <cell r="GD62">
            <v>18.175000000000001</v>
          </cell>
          <cell r="GE62">
            <v>18.175000000000001</v>
          </cell>
          <cell r="GF62">
            <v>0</v>
          </cell>
          <cell r="GG62">
            <v>0</v>
          </cell>
          <cell r="GH62">
            <v>112</v>
          </cell>
          <cell r="GI62">
            <v>0</v>
          </cell>
          <cell r="GJ62">
            <v>112</v>
          </cell>
          <cell r="GK62">
            <v>514.82344348999948</v>
          </cell>
          <cell r="GL62">
            <v>0</v>
          </cell>
          <cell r="GM62">
            <v>0</v>
          </cell>
          <cell r="GN62">
            <v>0</v>
          </cell>
          <cell r="GO62">
            <v>59.307000000000002</v>
          </cell>
          <cell r="GP62">
            <v>59.307000000000002</v>
          </cell>
          <cell r="GQ62">
            <v>0</v>
          </cell>
          <cell r="GR62">
            <v>0</v>
          </cell>
          <cell r="GS62">
            <v>1</v>
          </cell>
          <cell r="GT62">
            <v>0</v>
          </cell>
          <cell r="GU62">
            <v>1</v>
          </cell>
          <cell r="GV62">
            <v>475.62674384858701</v>
          </cell>
          <cell r="GW62">
            <v>0</v>
          </cell>
          <cell r="GX62">
            <v>0</v>
          </cell>
          <cell r="GY62">
            <v>0</v>
          </cell>
          <cell r="GZ62">
            <v>53</v>
          </cell>
          <cell r="HA62">
            <v>53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39.196699641412465</v>
          </cell>
          <cell r="ID62">
            <v>0</v>
          </cell>
          <cell r="IE62">
            <v>0</v>
          </cell>
          <cell r="IF62">
            <v>0</v>
          </cell>
          <cell r="IG62">
            <v>0</v>
          </cell>
          <cell r="IH62">
            <v>6.3069999999999995</v>
          </cell>
          <cell r="II62">
            <v>0</v>
          </cell>
          <cell r="IJ62">
            <v>0</v>
          </cell>
          <cell r="IK62">
            <v>0</v>
          </cell>
          <cell r="IL62">
            <v>0</v>
          </cell>
          <cell r="IM62">
            <v>0</v>
          </cell>
          <cell r="IN62">
            <v>0</v>
          </cell>
          <cell r="IO62">
            <v>0</v>
          </cell>
          <cell r="IP62">
            <v>0</v>
          </cell>
          <cell r="IQ62">
            <v>0</v>
          </cell>
          <cell r="IR62">
            <v>0</v>
          </cell>
          <cell r="IS62">
            <v>0</v>
          </cell>
          <cell r="IT62">
            <v>0</v>
          </cell>
          <cell r="IU62">
            <v>0</v>
          </cell>
          <cell r="IV62">
            <v>0</v>
          </cell>
          <cell r="IW62">
            <v>0</v>
          </cell>
          <cell r="IX62">
            <v>0</v>
          </cell>
          <cell r="IY62">
            <v>104.98333589000001</v>
          </cell>
          <cell r="IZ62">
            <v>0</v>
          </cell>
          <cell r="JA62">
            <v>0</v>
          </cell>
          <cell r="JB62">
            <v>0</v>
          </cell>
          <cell r="JC62">
            <v>4.1915000000000004</v>
          </cell>
          <cell r="JD62">
            <v>4.1915000000000004</v>
          </cell>
          <cell r="JE62">
            <v>0</v>
          </cell>
          <cell r="JF62">
            <v>0</v>
          </cell>
          <cell r="JG62">
            <v>3</v>
          </cell>
          <cell r="JH62">
            <v>0</v>
          </cell>
          <cell r="JI62">
            <v>3</v>
          </cell>
          <cell r="JJ62">
            <v>2.0477729099999999</v>
          </cell>
          <cell r="JK62">
            <v>0</v>
          </cell>
          <cell r="JL62">
            <v>0</v>
          </cell>
          <cell r="JM62">
            <v>0</v>
          </cell>
          <cell r="JN62">
            <v>0.73250000000000004</v>
          </cell>
          <cell r="JO62">
            <v>0.73250000000000004</v>
          </cell>
          <cell r="JP62">
            <v>0</v>
          </cell>
          <cell r="JQ62">
            <v>0</v>
          </cell>
          <cell r="JR62">
            <v>0</v>
          </cell>
          <cell r="JS62">
            <v>0</v>
          </cell>
          <cell r="JT62">
            <v>0</v>
          </cell>
          <cell r="JU62">
            <v>102.93556298</v>
          </cell>
          <cell r="JV62">
            <v>0</v>
          </cell>
          <cell r="JW62">
            <v>0</v>
          </cell>
          <cell r="JX62">
            <v>0</v>
          </cell>
          <cell r="JY62">
            <v>3.4590000000000001</v>
          </cell>
          <cell r="JZ62">
            <v>3.4590000000000001</v>
          </cell>
          <cell r="KA62">
            <v>0</v>
          </cell>
          <cell r="KB62">
            <v>0</v>
          </cell>
          <cell r="KC62">
            <v>3</v>
          </cell>
          <cell r="KD62">
            <v>0</v>
          </cell>
          <cell r="KE62">
            <v>3</v>
          </cell>
          <cell r="KF62">
            <v>0</v>
          </cell>
          <cell r="KG62">
            <v>0</v>
          </cell>
          <cell r="KH62">
            <v>0</v>
          </cell>
          <cell r="KI62">
            <v>0</v>
          </cell>
          <cell r="KJ62">
            <v>0</v>
          </cell>
          <cell r="KK62">
            <v>0</v>
          </cell>
          <cell r="KL62">
            <v>0</v>
          </cell>
          <cell r="KM62">
            <v>0</v>
          </cell>
          <cell r="KN62">
            <v>0</v>
          </cell>
          <cell r="KO62">
            <v>0</v>
          </cell>
          <cell r="KP62">
            <v>0</v>
          </cell>
          <cell r="KQ62">
            <v>0</v>
          </cell>
          <cell r="KR62">
            <v>0</v>
          </cell>
          <cell r="KS62">
            <v>0</v>
          </cell>
          <cell r="KT62">
            <v>0</v>
          </cell>
          <cell r="KU62">
            <v>0</v>
          </cell>
          <cell r="KV62">
            <v>0</v>
          </cell>
          <cell r="KW62">
            <v>0</v>
          </cell>
          <cell r="KX62">
            <v>0</v>
          </cell>
          <cell r="KY62">
            <v>0</v>
          </cell>
          <cell r="KZ62">
            <v>0</v>
          </cell>
          <cell r="LA62">
            <v>0</v>
          </cell>
          <cell r="LB62">
            <v>0</v>
          </cell>
          <cell r="LC62">
            <v>0</v>
          </cell>
          <cell r="LD62">
            <v>0</v>
          </cell>
          <cell r="LE62">
            <v>0</v>
          </cell>
          <cell r="LF62">
            <v>0</v>
          </cell>
          <cell r="LG62">
            <v>0</v>
          </cell>
          <cell r="LH62">
            <v>0</v>
          </cell>
          <cell r="LI62">
            <v>0</v>
          </cell>
          <cell r="LJ62">
            <v>0</v>
          </cell>
          <cell r="LK62">
            <v>0</v>
          </cell>
          <cell r="LL62">
            <v>0</v>
          </cell>
          <cell r="LQ62">
            <v>0</v>
          </cell>
          <cell r="LR62">
            <v>0</v>
          </cell>
          <cell r="LS62">
            <v>0</v>
          </cell>
          <cell r="LT62">
            <v>0</v>
          </cell>
          <cell r="LU62">
            <v>0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>
            <v>0</v>
          </cell>
          <cell r="MD62">
            <v>0</v>
          </cell>
          <cell r="ME62">
            <v>0</v>
          </cell>
          <cell r="MF62">
            <v>0</v>
          </cell>
          <cell r="MG62">
            <v>0</v>
          </cell>
          <cell r="MH62">
            <v>0</v>
          </cell>
          <cell r="MI62">
            <v>0</v>
          </cell>
          <cell r="MJ62">
            <v>0</v>
          </cell>
          <cell r="MK62">
            <v>0</v>
          </cell>
          <cell r="ML62">
            <v>0</v>
          </cell>
          <cell r="MM62">
            <v>0</v>
          </cell>
          <cell r="MN62">
            <v>0</v>
          </cell>
          <cell r="MO62">
            <v>0</v>
          </cell>
          <cell r="MP62">
            <v>0</v>
          </cell>
          <cell r="MQ62">
            <v>0</v>
          </cell>
          <cell r="MR62">
            <v>0</v>
          </cell>
          <cell r="MS62">
            <v>0</v>
          </cell>
          <cell r="MT62">
            <v>0</v>
          </cell>
          <cell r="MU62">
            <v>0</v>
          </cell>
          <cell r="MV62">
            <v>0</v>
          </cell>
          <cell r="MW62">
            <v>0</v>
          </cell>
          <cell r="MX62">
            <v>0</v>
          </cell>
          <cell r="MY62">
            <v>0</v>
          </cell>
          <cell r="MZ62">
            <v>0</v>
          </cell>
          <cell r="NA62">
            <v>0</v>
          </cell>
          <cell r="NB62">
            <v>0</v>
          </cell>
          <cell r="NC62">
            <v>0</v>
          </cell>
          <cell r="ND62">
            <v>0</v>
          </cell>
          <cell r="NE62">
            <v>0</v>
          </cell>
          <cell r="NF62">
            <v>0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>
            <v>0</v>
          </cell>
          <cell r="OM62">
            <v>0</v>
          </cell>
          <cell r="ON62">
            <v>0</v>
          </cell>
          <cell r="OO62">
            <v>0</v>
          </cell>
          <cell r="OP62">
            <v>0</v>
          </cell>
          <cell r="OR62">
            <v>0</v>
          </cell>
          <cell r="OT62">
            <v>2031.6875938646697</v>
          </cell>
        </row>
        <row r="63">
          <cell r="A63" t="str">
            <v>Г</v>
          </cell>
          <cell r="B63" t="str">
            <v>1.2.3.3</v>
          </cell>
          <cell r="C63" t="str">
            <v>«Установка приборов учета, класс напряжения 35 кВ, всего, в том числе:»</v>
          </cell>
          <cell r="D63" t="str">
            <v>Г</v>
          </cell>
          <cell r="E63">
            <v>0</v>
          </cell>
          <cell r="H63">
            <v>0</v>
          </cell>
          <cell r="J63">
            <v>852.29004287199996</v>
          </cell>
          <cell r="K63">
            <v>0</v>
          </cell>
          <cell r="L63">
            <v>852.29004287199996</v>
          </cell>
          <cell r="M63">
            <v>0</v>
          </cell>
          <cell r="N63">
            <v>0</v>
          </cell>
          <cell r="O63">
            <v>75.508838269152477</v>
          </cell>
          <cell r="P63">
            <v>178.17639041999999</v>
          </cell>
          <cell r="Q63">
            <v>598.60481432284746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 t="str">
            <v/>
          </cell>
          <cell r="BC63" t="str">
            <v/>
          </cell>
          <cell r="BD63" t="str">
            <v/>
          </cell>
          <cell r="BE63" t="str">
            <v/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 t="str">
            <v/>
          </cell>
          <cell r="CR63" t="str">
            <v/>
          </cell>
          <cell r="CS63" t="str">
            <v/>
          </cell>
          <cell r="CT63" t="str">
            <v/>
          </cell>
          <cell r="CU63">
            <v>0</v>
          </cell>
          <cell r="CX63">
            <v>3812.2178934788185</v>
          </cell>
          <cell r="CY63">
            <v>572.7289210797162</v>
          </cell>
          <cell r="CZ63">
            <v>1552.4358180467182</v>
          </cell>
          <cell r="DA63">
            <v>1396.6332410204841</v>
          </cell>
          <cell r="DB63">
            <v>351.73938608438334</v>
          </cell>
          <cell r="DE63">
            <v>0</v>
          </cell>
          <cell r="DG63">
            <v>606.57616354999993</v>
          </cell>
          <cell r="DH63">
            <v>0</v>
          </cell>
          <cell r="DI63">
            <v>606.57616354999993</v>
          </cell>
          <cell r="DJ63">
            <v>38.906113530000006</v>
          </cell>
          <cell r="DK63">
            <v>197.33895278</v>
          </cell>
          <cell r="DL63">
            <v>344.75768944999993</v>
          </cell>
          <cell r="DM63">
            <v>25.573407790000001</v>
          </cell>
          <cell r="DN63">
            <v>277.00832313952753</v>
          </cell>
          <cell r="DS63">
            <v>142.68802315457594</v>
          </cell>
          <cell r="DT63">
            <v>56.493174655273869</v>
          </cell>
          <cell r="DU63">
            <v>49.232590688265262</v>
          </cell>
          <cell r="DV63">
            <v>28.594534641412469</v>
          </cell>
          <cell r="DW63">
            <v>49.232590688265262</v>
          </cell>
          <cell r="DX63" t="str">
            <v/>
          </cell>
          <cell r="DY63" t="str">
            <v/>
          </cell>
          <cell r="DZ63" t="str">
            <v/>
          </cell>
          <cell r="EA63" t="str">
            <v/>
          </cell>
          <cell r="EB63">
            <v>0</v>
          </cell>
          <cell r="EC63">
            <v>870.93788626000003</v>
          </cell>
          <cell r="ED63">
            <v>346.03663713000003</v>
          </cell>
          <cell r="EE63">
            <v>488.22764986999994</v>
          </cell>
          <cell r="EF63">
            <v>24.389055679999998</v>
          </cell>
          <cell r="EG63">
            <v>12.284543580000001</v>
          </cell>
          <cell r="EH63">
            <v>323.89559782000003</v>
          </cell>
          <cell r="EI63">
            <v>224.59279934</v>
          </cell>
          <cell r="EJ63">
            <v>95.952902250000008</v>
          </cell>
          <cell r="EK63">
            <v>0</v>
          </cell>
          <cell r="EL63">
            <v>3.3498962299999997</v>
          </cell>
          <cell r="EM63">
            <v>547.04228843999999</v>
          </cell>
          <cell r="EN63">
            <v>121.44383779</v>
          </cell>
          <cell r="EO63">
            <v>392.27474761999997</v>
          </cell>
          <cell r="EP63">
            <v>24.389055679999998</v>
          </cell>
          <cell r="EQ63">
            <v>8.9346473500000005</v>
          </cell>
          <cell r="ER63">
            <v>0</v>
          </cell>
          <cell r="ES63">
            <v>0</v>
          </cell>
          <cell r="ET63">
            <v>0</v>
          </cell>
          <cell r="EU63">
            <v>0</v>
          </cell>
          <cell r="EV63">
            <v>0</v>
          </cell>
          <cell r="EW63">
            <v>0</v>
          </cell>
          <cell r="EX63">
            <v>0</v>
          </cell>
          <cell r="EY63">
            <v>0</v>
          </cell>
          <cell r="EZ63">
            <v>0</v>
          </cell>
          <cell r="FA63">
            <v>0</v>
          </cell>
          <cell r="FB63">
            <v>0</v>
          </cell>
          <cell r="FC63">
            <v>0</v>
          </cell>
          <cell r="FD63">
            <v>0</v>
          </cell>
          <cell r="FE63">
            <v>0</v>
          </cell>
          <cell r="FF63">
            <v>0</v>
          </cell>
          <cell r="FG63" t="str">
            <v/>
          </cell>
          <cell r="FH63" t="str">
            <v/>
          </cell>
          <cell r="FI63" t="str">
            <v/>
          </cell>
          <cell r="FJ63" t="str">
            <v/>
          </cell>
          <cell r="FK63">
            <v>0</v>
          </cell>
          <cell r="FN63">
            <v>3102.5564480438834</v>
          </cell>
          <cell r="FO63">
            <v>0</v>
          </cell>
          <cell r="FP63">
            <v>175.58</v>
          </cell>
          <cell r="FQ63">
            <v>0</v>
          </cell>
          <cell r="FR63">
            <v>697.62100000000009</v>
          </cell>
          <cell r="FS63">
            <v>695.62100000000009</v>
          </cell>
          <cell r="FT63">
            <v>2</v>
          </cell>
          <cell r="FU63">
            <v>0</v>
          </cell>
          <cell r="FV63">
            <v>162</v>
          </cell>
          <cell r="FW63">
            <v>0</v>
          </cell>
          <cell r="FX63">
            <v>162</v>
          </cell>
          <cell r="FZ63">
            <v>604.26295830000004</v>
          </cell>
          <cell r="GA63">
            <v>0</v>
          </cell>
          <cell r="GB63">
            <v>10.842000000000002</v>
          </cell>
          <cell r="GC63">
            <v>0</v>
          </cell>
          <cell r="GD63">
            <v>18.175000000000001</v>
          </cell>
          <cell r="GE63">
            <v>18.175000000000001</v>
          </cell>
          <cell r="GF63">
            <v>0</v>
          </cell>
          <cell r="GG63">
            <v>0</v>
          </cell>
          <cell r="GH63">
            <v>112</v>
          </cell>
          <cell r="GI63">
            <v>0</v>
          </cell>
          <cell r="GJ63">
            <v>112</v>
          </cell>
          <cell r="GK63">
            <v>514.82344348999948</v>
          </cell>
          <cell r="GL63">
            <v>0</v>
          </cell>
          <cell r="GM63">
            <v>0</v>
          </cell>
          <cell r="GN63">
            <v>0</v>
          </cell>
          <cell r="GO63">
            <v>59.307000000000002</v>
          </cell>
          <cell r="GP63">
            <v>59.307000000000002</v>
          </cell>
          <cell r="GQ63">
            <v>0</v>
          </cell>
          <cell r="GR63">
            <v>0</v>
          </cell>
          <cell r="GS63">
            <v>1</v>
          </cell>
          <cell r="GT63">
            <v>0</v>
          </cell>
          <cell r="GU63">
            <v>1</v>
          </cell>
          <cell r="GV63">
            <v>475.62674384858701</v>
          </cell>
          <cell r="GW63">
            <v>0</v>
          </cell>
          <cell r="GX63">
            <v>0</v>
          </cell>
          <cell r="GY63">
            <v>0</v>
          </cell>
          <cell r="GZ63">
            <v>53</v>
          </cell>
          <cell r="HA63">
            <v>53</v>
          </cell>
          <cell r="HB63">
            <v>0</v>
          </cell>
          <cell r="HC63">
            <v>0</v>
          </cell>
          <cell r="HD63">
            <v>0</v>
          </cell>
          <cell r="HE63">
            <v>0</v>
          </cell>
          <cell r="HF63">
            <v>0</v>
          </cell>
          <cell r="HG63">
            <v>0</v>
          </cell>
          <cell r="HH63">
            <v>0</v>
          </cell>
          <cell r="HI63">
            <v>0</v>
          </cell>
          <cell r="HJ63">
            <v>0</v>
          </cell>
          <cell r="HK63">
            <v>0</v>
          </cell>
          <cell r="HL63">
            <v>0</v>
          </cell>
          <cell r="HM63">
            <v>0</v>
          </cell>
          <cell r="HN63">
            <v>0</v>
          </cell>
          <cell r="HO63">
            <v>0</v>
          </cell>
          <cell r="HP63">
            <v>0</v>
          </cell>
          <cell r="HQ63">
            <v>0</v>
          </cell>
          <cell r="HR63">
            <v>0</v>
          </cell>
          <cell r="HS63">
            <v>0</v>
          </cell>
          <cell r="HT63">
            <v>0</v>
          </cell>
          <cell r="HU63">
            <v>0</v>
          </cell>
          <cell r="HV63">
            <v>0</v>
          </cell>
          <cell r="HW63">
            <v>0</v>
          </cell>
          <cell r="HX63">
            <v>0</v>
          </cell>
          <cell r="HY63">
            <v>0</v>
          </cell>
          <cell r="HZ63">
            <v>0</v>
          </cell>
          <cell r="IA63">
            <v>0</v>
          </cell>
          <cell r="IB63">
            <v>0</v>
          </cell>
          <cell r="IC63">
            <v>39.196699641412465</v>
          </cell>
          <cell r="ID63">
            <v>0</v>
          </cell>
          <cell r="IE63">
            <v>0</v>
          </cell>
          <cell r="IF63">
            <v>0</v>
          </cell>
          <cell r="IG63">
            <v>0</v>
          </cell>
          <cell r="IH63">
            <v>6.3069999999999995</v>
          </cell>
          <cell r="II63">
            <v>0</v>
          </cell>
          <cell r="IJ63">
            <v>0</v>
          </cell>
          <cell r="IK63">
            <v>0</v>
          </cell>
          <cell r="IL63">
            <v>0</v>
          </cell>
          <cell r="IM63">
            <v>0</v>
          </cell>
          <cell r="IN63">
            <v>0</v>
          </cell>
          <cell r="IO63">
            <v>0</v>
          </cell>
          <cell r="IP63">
            <v>0</v>
          </cell>
          <cell r="IQ63">
            <v>0</v>
          </cell>
          <cell r="IR63">
            <v>0</v>
          </cell>
          <cell r="IS63">
            <v>0</v>
          </cell>
          <cell r="IT63">
            <v>0</v>
          </cell>
          <cell r="IU63">
            <v>0</v>
          </cell>
          <cell r="IV63">
            <v>0</v>
          </cell>
          <cell r="IW63">
            <v>0</v>
          </cell>
          <cell r="IX63">
            <v>0</v>
          </cell>
          <cell r="IY63">
            <v>104.98333589000001</v>
          </cell>
          <cell r="IZ63">
            <v>0</v>
          </cell>
          <cell r="JA63">
            <v>0</v>
          </cell>
          <cell r="JB63">
            <v>0</v>
          </cell>
          <cell r="JC63">
            <v>4.1915000000000004</v>
          </cell>
          <cell r="JD63">
            <v>4.1915000000000004</v>
          </cell>
          <cell r="JE63">
            <v>0</v>
          </cell>
          <cell r="JF63">
            <v>0</v>
          </cell>
          <cell r="JG63">
            <v>3</v>
          </cell>
          <cell r="JH63">
            <v>0</v>
          </cell>
          <cell r="JI63">
            <v>3</v>
          </cell>
          <cell r="JJ63">
            <v>2.0477729099999999</v>
          </cell>
          <cell r="JK63">
            <v>0</v>
          </cell>
          <cell r="JL63">
            <v>0</v>
          </cell>
          <cell r="JM63">
            <v>0</v>
          </cell>
          <cell r="JN63">
            <v>0.73250000000000004</v>
          </cell>
          <cell r="JO63">
            <v>0.73250000000000004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102.93556298</v>
          </cell>
          <cell r="JV63">
            <v>0</v>
          </cell>
          <cell r="JW63">
            <v>0</v>
          </cell>
          <cell r="JX63">
            <v>0</v>
          </cell>
          <cell r="JY63">
            <v>3.4590000000000001</v>
          </cell>
          <cell r="JZ63">
            <v>3.4590000000000001</v>
          </cell>
          <cell r="KA63">
            <v>0</v>
          </cell>
          <cell r="KB63">
            <v>0</v>
          </cell>
          <cell r="KC63">
            <v>3</v>
          </cell>
          <cell r="KD63">
            <v>0</v>
          </cell>
          <cell r="KE63">
            <v>3</v>
          </cell>
          <cell r="KF63">
            <v>0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0</v>
          </cell>
          <cell r="KO63">
            <v>0</v>
          </cell>
          <cell r="KP63">
            <v>0</v>
          </cell>
          <cell r="KQ63">
            <v>0</v>
          </cell>
          <cell r="KR63">
            <v>0</v>
          </cell>
          <cell r="KS63">
            <v>0</v>
          </cell>
          <cell r="KT63">
            <v>0</v>
          </cell>
          <cell r="KU63">
            <v>0</v>
          </cell>
          <cell r="KV63">
            <v>0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0</v>
          </cell>
          <cell r="LC63">
            <v>0</v>
          </cell>
          <cell r="LD63">
            <v>0</v>
          </cell>
          <cell r="LE63">
            <v>0</v>
          </cell>
          <cell r="LF63">
            <v>0</v>
          </cell>
          <cell r="LG63">
            <v>0</v>
          </cell>
          <cell r="LH63">
            <v>0</v>
          </cell>
          <cell r="LI63">
            <v>0</v>
          </cell>
          <cell r="LJ63">
            <v>0</v>
          </cell>
          <cell r="LK63">
            <v>0</v>
          </cell>
          <cell r="LL63">
            <v>0</v>
          </cell>
          <cell r="LQ63">
            <v>0</v>
          </cell>
          <cell r="LR63">
            <v>0</v>
          </cell>
          <cell r="LS63">
            <v>0</v>
          </cell>
          <cell r="LT63">
            <v>0</v>
          </cell>
          <cell r="LU63">
            <v>0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>
            <v>0</v>
          </cell>
          <cell r="MD63">
            <v>0</v>
          </cell>
          <cell r="ME63">
            <v>0</v>
          </cell>
          <cell r="MF63">
            <v>0</v>
          </cell>
          <cell r="MG63">
            <v>0</v>
          </cell>
          <cell r="MH63">
            <v>0</v>
          </cell>
          <cell r="MI63">
            <v>0</v>
          </cell>
          <cell r="MJ63">
            <v>0</v>
          </cell>
          <cell r="MK63">
            <v>0</v>
          </cell>
          <cell r="ML63">
            <v>0</v>
          </cell>
          <cell r="MM63">
            <v>0</v>
          </cell>
          <cell r="MN63">
            <v>0</v>
          </cell>
          <cell r="MO63">
            <v>0</v>
          </cell>
          <cell r="MP63">
            <v>0</v>
          </cell>
          <cell r="MQ63">
            <v>0</v>
          </cell>
          <cell r="MR63">
            <v>0</v>
          </cell>
          <cell r="MS63">
            <v>0</v>
          </cell>
          <cell r="MT63">
            <v>0</v>
          </cell>
          <cell r="MU63">
            <v>0</v>
          </cell>
          <cell r="MV63">
            <v>0</v>
          </cell>
          <cell r="MW63">
            <v>0</v>
          </cell>
          <cell r="MX63">
            <v>0</v>
          </cell>
          <cell r="MY63">
            <v>0</v>
          </cell>
          <cell r="MZ63">
            <v>0</v>
          </cell>
          <cell r="NA63">
            <v>0</v>
          </cell>
          <cell r="NB63">
            <v>0</v>
          </cell>
          <cell r="NC63">
            <v>0</v>
          </cell>
          <cell r="ND63">
            <v>0</v>
          </cell>
          <cell r="NE63">
            <v>0</v>
          </cell>
          <cell r="NF63">
            <v>0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0</v>
          </cell>
          <cell r="OM63">
            <v>0</v>
          </cell>
          <cell r="ON63">
            <v>0</v>
          </cell>
          <cell r="OO63">
            <v>0</v>
          </cell>
          <cell r="OP63">
            <v>0</v>
          </cell>
          <cell r="OR63">
            <v>0</v>
          </cell>
          <cell r="OT63">
            <v>2031.6875938646697</v>
          </cell>
        </row>
        <row r="64">
          <cell r="A64" t="str">
            <v>Г</v>
          </cell>
          <cell r="B64" t="str">
            <v>1.2.3.4</v>
          </cell>
          <cell r="C64" t="str">
            <v>«Установка приборов учета, класс напряжения 110 кВ и выше, всего, в том числе:»</v>
          </cell>
          <cell r="D64" t="str">
            <v>Г</v>
          </cell>
          <cell r="E64">
            <v>0</v>
          </cell>
          <cell r="H64">
            <v>0</v>
          </cell>
          <cell r="J64">
            <v>852.29004287199996</v>
          </cell>
          <cell r="K64">
            <v>0</v>
          </cell>
          <cell r="L64">
            <v>852.29004287199996</v>
          </cell>
          <cell r="M64">
            <v>0</v>
          </cell>
          <cell r="N64">
            <v>0</v>
          </cell>
          <cell r="O64">
            <v>75.508838269152477</v>
          </cell>
          <cell r="P64">
            <v>178.17639041999999</v>
          </cell>
          <cell r="Q64">
            <v>598.60481432284746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 t="str">
            <v/>
          </cell>
          <cell r="BC64" t="str">
            <v/>
          </cell>
          <cell r="BD64" t="str">
            <v/>
          </cell>
          <cell r="BE64" t="str">
            <v/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3812.2178934788185</v>
          </cell>
          <cell r="CY64">
            <v>572.7289210797162</v>
          </cell>
          <cell r="CZ64">
            <v>1552.4358180467182</v>
          </cell>
          <cell r="DA64">
            <v>1396.6332410204841</v>
          </cell>
          <cell r="DB64">
            <v>351.73938608438334</v>
          </cell>
          <cell r="DE64">
            <v>0</v>
          </cell>
          <cell r="DG64">
            <v>606.57616354999993</v>
          </cell>
          <cell r="DH64">
            <v>0</v>
          </cell>
          <cell r="DI64">
            <v>606.57616354999993</v>
          </cell>
          <cell r="DJ64">
            <v>38.906113530000006</v>
          </cell>
          <cell r="DK64">
            <v>197.33895278</v>
          </cell>
          <cell r="DL64">
            <v>344.75768944999993</v>
          </cell>
          <cell r="DM64">
            <v>25.573407790000001</v>
          </cell>
          <cell r="DN64">
            <v>277.00832313952753</v>
          </cell>
          <cell r="DS64">
            <v>142.68802315457594</v>
          </cell>
          <cell r="DT64">
            <v>56.493174655273869</v>
          </cell>
          <cell r="DU64">
            <v>49.232590688265262</v>
          </cell>
          <cell r="DV64">
            <v>28.594534641412469</v>
          </cell>
          <cell r="DW64">
            <v>49.232590688265262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870.93788626000003</v>
          </cell>
          <cell r="ED64">
            <v>346.03663713000003</v>
          </cell>
          <cell r="EE64">
            <v>488.22764986999994</v>
          </cell>
          <cell r="EF64">
            <v>24.389055679999998</v>
          </cell>
          <cell r="EG64">
            <v>12.284543580000001</v>
          </cell>
          <cell r="EH64">
            <v>323.89559782000003</v>
          </cell>
          <cell r="EI64">
            <v>224.59279934</v>
          </cell>
          <cell r="EJ64">
            <v>95.952902250000008</v>
          </cell>
          <cell r="EK64">
            <v>0</v>
          </cell>
          <cell r="EL64">
            <v>3.3498962299999997</v>
          </cell>
          <cell r="EM64">
            <v>547.04228843999999</v>
          </cell>
          <cell r="EN64">
            <v>121.44383779</v>
          </cell>
          <cell r="EO64">
            <v>392.27474761999997</v>
          </cell>
          <cell r="EP64">
            <v>24.389055679999998</v>
          </cell>
          <cell r="EQ64">
            <v>8.9346473500000005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0</v>
          </cell>
          <cell r="FC64">
            <v>0</v>
          </cell>
          <cell r="FD64">
            <v>0</v>
          </cell>
          <cell r="FE64">
            <v>0</v>
          </cell>
          <cell r="FF64">
            <v>0</v>
          </cell>
          <cell r="FG64" t="str">
            <v/>
          </cell>
          <cell r="FH64" t="str">
            <v/>
          </cell>
          <cell r="FI64" t="str">
            <v/>
          </cell>
          <cell r="FJ64" t="str">
            <v/>
          </cell>
          <cell r="FK64">
            <v>0</v>
          </cell>
          <cell r="FN64">
            <v>3102.5564480438834</v>
          </cell>
          <cell r="FO64">
            <v>0</v>
          </cell>
          <cell r="FP64">
            <v>175.58</v>
          </cell>
          <cell r="FQ64">
            <v>0</v>
          </cell>
          <cell r="FR64">
            <v>697.62100000000009</v>
          </cell>
          <cell r="FS64">
            <v>695.62100000000009</v>
          </cell>
          <cell r="FT64">
            <v>2</v>
          </cell>
          <cell r="FU64">
            <v>0</v>
          </cell>
          <cell r="FV64">
            <v>162</v>
          </cell>
          <cell r="FW64">
            <v>0</v>
          </cell>
          <cell r="FX64">
            <v>162</v>
          </cell>
          <cell r="FZ64">
            <v>604.26295830000004</v>
          </cell>
          <cell r="GA64">
            <v>0</v>
          </cell>
          <cell r="GB64">
            <v>10.842000000000002</v>
          </cell>
          <cell r="GC64">
            <v>0</v>
          </cell>
          <cell r="GD64">
            <v>18.175000000000001</v>
          </cell>
          <cell r="GE64">
            <v>18.175000000000001</v>
          </cell>
          <cell r="GF64">
            <v>0</v>
          </cell>
          <cell r="GG64">
            <v>0</v>
          </cell>
          <cell r="GH64">
            <v>112</v>
          </cell>
          <cell r="GI64">
            <v>0</v>
          </cell>
          <cell r="GJ64">
            <v>112</v>
          </cell>
          <cell r="GK64">
            <v>514.82344348999948</v>
          </cell>
          <cell r="GL64">
            <v>0</v>
          </cell>
          <cell r="GM64">
            <v>0</v>
          </cell>
          <cell r="GN64">
            <v>0</v>
          </cell>
          <cell r="GO64">
            <v>59.307000000000002</v>
          </cell>
          <cell r="GP64">
            <v>59.307000000000002</v>
          </cell>
          <cell r="GQ64">
            <v>0</v>
          </cell>
          <cell r="GR64">
            <v>0</v>
          </cell>
          <cell r="GS64">
            <v>1</v>
          </cell>
          <cell r="GT64">
            <v>0</v>
          </cell>
          <cell r="GU64">
            <v>1</v>
          </cell>
          <cell r="GV64">
            <v>475.62674384858701</v>
          </cell>
          <cell r="GW64">
            <v>0</v>
          </cell>
          <cell r="GX64">
            <v>0</v>
          </cell>
          <cell r="GY64">
            <v>0</v>
          </cell>
          <cell r="GZ64">
            <v>53</v>
          </cell>
          <cell r="HA64">
            <v>53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0</v>
          </cell>
          <cell r="HS64">
            <v>0</v>
          </cell>
          <cell r="HT64">
            <v>0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0</v>
          </cell>
          <cell r="IA64">
            <v>0</v>
          </cell>
          <cell r="IB64">
            <v>0</v>
          </cell>
          <cell r="IC64">
            <v>39.196699641412465</v>
          </cell>
          <cell r="ID64">
            <v>0</v>
          </cell>
          <cell r="IE64">
            <v>0</v>
          </cell>
          <cell r="IF64">
            <v>0</v>
          </cell>
          <cell r="IG64">
            <v>0</v>
          </cell>
          <cell r="IH64">
            <v>6.3069999999999995</v>
          </cell>
          <cell r="II64">
            <v>0</v>
          </cell>
          <cell r="IJ64">
            <v>0</v>
          </cell>
          <cell r="IK64">
            <v>0</v>
          </cell>
          <cell r="IL64">
            <v>0</v>
          </cell>
          <cell r="IM64">
            <v>0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104.98333589000001</v>
          </cell>
          <cell r="IZ64">
            <v>0</v>
          </cell>
          <cell r="JA64">
            <v>0</v>
          </cell>
          <cell r="JB64">
            <v>0</v>
          </cell>
          <cell r="JC64">
            <v>4.1915000000000004</v>
          </cell>
          <cell r="JD64">
            <v>4.1915000000000004</v>
          </cell>
          <cell r="JE64">
            <v>0</v>
          </cell>
          <cell r="JF64">
            <v>0</v>
          </cell>
          <cell r="JG64">
            <v>3</v>
          </cell>
          <cell r="JH64">
            <v>0</v>
          </cell>
          <cell r="JI64">
            <v>3</v>
          </cell>
          <cell r="JJ64">
            <v>2.0477729099999999</v>
          </cell>
          <cell r="JK64">
            <v>0</v>
          </cell>
          <cell r="JL64">
            <v>0</v>
          </cell>
          <cell r="JM64">
            <v>0</v>
          </cell>
          <cell r="JN64">
            <v>0.73250000000000004</v>
          </cell>
          <cell r="JO64">
            <v>0.73250000000000004</v>
          </cell>
          <cell r="JP64">
            <v>0</v>
          </cell>
          <cell r="JQ64">
            <v>0</v>
          </cell>
          <cell r="JR64">
            <v>0</v>
          </cell>
          <cell r="JS64">
            <v>0</v>
          </cell>
          <cell r="JT64">
            <v>0</v>
          </cell>
          <cell r="JU64">
            <v>102.93556298</v>
          </cell>
          <cell r="JV64">
            <v>0</v>
          </cell>
          <cell r="JW64">
            <v>0</v>
          </cell>
          <cell r="JX64">
            <v>0</v>
          </cell>
          <cell r="JY64">
            <v>3.4590000000000001</v>
          </cell>
          <cell r="JZ64">
            <v>3.4590000000000001</v>
          </cell>
          <cell r="KA64">
            <v>0</v>
          </cell>
          <cell r="KB64">
            <v>0</v>
          </cell>
          <cell r="KC64">
            <v>3</v>
          </cell>
          <cell r="KD64">
            <v>0</v>
          </cell>
          <cell r="KE64">
            <v>3</v>
          </cell>
          <cell r="KF64">
            <v>0</v>
          </cell>
          <cell r="KG64">
            <v>0</v>
          </cell>
          <cell r="KH64">
            <v>0</v>
          </cell>
          <cell r="KI64">
            <v>0</v>
          </cell>
          <cell r="KJ64">
            <v>0</v>
          </cell>
          <cell r="KK64">
            <v>0</v>
          </cell>
          <cell r="KL64">
            <v>0</v>
          </cell>
          <cell r="KM64">
            <v>0</v>
          </cell>
          <cell r="KN64">
            <v>0</v>
          </cell>
          <cell r="KO64">
            <v>0</v>
          </cell>
          <cell r="KP64">
            <v>0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0</v>
          </cell>
          <cell r="LC64">
            <v>0</v>
          </cell>
          <cell r="LD64">
            <v>0</v>
          </cell>
          <cell r="LE64">
            <v>0</v>
          </cell>
          <cell r="LF64">
            <v>0</v>
          </cell>
          <cell r="LG64">
            <v>0</v>
          </cell>
          <cell r="LH64">
            <v>0</v>
          </cell>
          <cell r="LI64">
            <v>0</v>
          </cell>
          <cell r="LJ64">
            <v>0</v>
          </cell>
          <cell r="LK64">
            <v>0</v>
          </cell>
          <cell r="LL64">
            <v>0</v>
          </cell>
          <cell r="LQ64">
            <v>0</v>
          </cell>
          <cell r="LR64">
            <v>0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>
            <v>0</v>
          </cell>
          <cell r="OM64">
            <v>0</v>
          </cell>
          <cell r="ON64">
            <v>0</v>
          </cell>
          <cell r="OO64">
            <v>0</v>
          </cell>
          <cell r="OP64">
            <v>0</v>
          </cell>
          <cell r="OR64">
            <v>0</v>
          </cell>
          <cell r="OT64">
            <v>2031.6875938646697</v>
          </cell>
        </row>
        <row r="65">
          <cell r="A65" t="str">
            <v>Г</v>
          </cell>
          <cell r="B65" t="str">
            <v>1.2.3.5</v>
          </cell>
          <cell r="C65" t="str">
            <v>«Включение приборов учета в систему сбора и передачи данных, класс напряжения 0,22 (0,4) кВ, всего, в том числе:»</v>
          </cell>
          <cell r="D65" t="str">
            <v>Г</v>
          </cell>
          <cell r="E65">
            <v>0</v>
          </cell>
          <cell r="H65">
            <v>0</v>
          </cell>
          <cell r="J65">
            <v>852.29004287199996</v>
          </cell>
          <cell r="K65">
            <v>0</v>
          </cell>
          <cell r="L65">
            <v>852.29004287199996</v>
          </cell>
          <cell r="M65">
            <v>0</v>
          </cell>
          <cell r="N65">
            <v>0</v>
          </cell>
          <cell r="O65">
            <v>75.508838269152477</v>
          </cell>
          <cell r="P65">
            <v>178.17639041999999</v>
          </cell>
          <cell r="Q65">
            <v>598.60481432284746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3812.2178934788185</v>
          </cell>
          <cell r="CY65">
            <v>572.7289210797162</v>
          </cell>
          <cell r="CZ65">
            <v>1552.4358180467182</v>
          </cell>
          <cell r="DA65">
            <v>1396.6332410204841</v>
          </cell>
          <cell r="DB65">
            <v>351.73938608438334</v>
          </cell>
          <cell r="DE65">
            <v>0</v>
          </cell>
          <cell r="DG65">
            <v>606.57616354999993</v>
          </cell>
          <cell r="DH65">
            <v>0</v>
          </cell>
          <cell r="DI65">
            <v>606.57616354999993</v>
          </cell>
          <cell r="DJ65">
            <v>38.906113530000006</v>
          </cell>
          <cell r="DK65">
            <v>197.33895278</v>
          </cell>
          <cell r="DL65">
            <v>344.75768944999993</v>
          </cell>
          <cell r="DM65">
            <v>25.573407790000001</v>
          </cell>
          <cell r="DN65">
            <v>277.00832313952753</v>
          </cell>
          <cell r="DS65">
            <v>142.68802315457594</v>
          </cell>
          <cell r="DT65">
            <v>56.493174655273869</v>
          </cell>
          <cell r="DU65">
            <v>49.232590688265262</v>
          </cell>
          <cell r="DV65">
            <v>28.594534641412469</v>
          </cell>
          <cell r="DW65">
            <v>49.232590688265262</v>
          </cell>
          <cell r="DX65" t="str">
            <v/>
          </cell>
          <cell r="DY65" t="str">
            <v/>
          </cell>
          <cell r="DZ65" t="str">
            <v/>
          </cell>
          <cell r="EA65" t="str">
            <v/>
          </cell>
          <cell r="EB65">
            <v>0</v>
          </cell>
          <cell r="EC65">
            <v>870.93788626000003</v>
          </cell>
          <cell r="ED65">
            <v>346.03663713000003</v>
          </cell>
          <cell r="EE65">
            <v>488.22764986999994</v>
          </cell>
          <cell r="EF65">
            <v>24.389055679999998</v>
          </cell>
          <cell r="EG65">
            <v>12.284543580000001</v>
          </cell>
          <cell r="EH65">
            <v>323.89559782000003</v>
          </cell>
          <cell r="EI65">
            <v>224.59279934</v>
          </cell>
          <cell r="EJ65">
            <v>95.952902250000008</v>
          </cell>
          <cell r="EK65">
            <v>0</v>
          </cell>
          <cell r="EL65">
            <v>3.3498962299999997</v>
          </cell>
          <cell r="EM65">
            <v>547.04228843999999</v>
          </cell>
          <cell r="EN65">
            <v>121.44383779</v>
          </cell>
          <cell r="EO65">
            <v>392.27474761999997</v>
          </cell>
          <cell r="EP65">
            <v>24.389055679999998</v>
          </cell>
          <cell r="EQ65">
            <v>8.9346473500000005</v>
          </cell>
          <cell r="ER65">
            <v>0</v>
          </cell>
          <cell r="ES65">
            <v>0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0</v>
          </cell>
          <cell r="FC65">
            <v>0</v>
          </cell>
          <cell r="FD65">
            <v>0</v>
          </cell>
          <cell r="FE65">
            <v>0</v>
          </cell>
          <cell r="FF65">
            <v>0</v>
          </cell>
          <cell r="FG65" t="str">
            <v/>
          </cell>
          <cell r="FH65" t="str">
            <v/>
          </cell>
          <cell r="FI65" t="str">
            <v/>
          </cell>
          <cell r="FJ65" t="str">
            <v/>
          </cell>
          <cell r="FK65">
            <v>0</v>
          </cell>
          <cell r="FN65">
            <v>3102.5564480438834</v>
          </cell>
          <cell r="FO65">
            <v>0</v>
          </cell>
          <cell r="FP65">
            <v>175.58</v>
          </cell>
          <cell r="FQ65">
            <v>0</v>
          </cell>
          <cell r="FR65">
            <v>697.62100000000009</v>
          </cell>
          <cell r="FS65">
            <v>695.62100000000009</v>
          </cell>
          <cell r="FT65">
            <v>2</v>
          </cell>
          <cell r="FU65">
            <v>0</v>
          </cell>
          <cell r="FV65">
            <v>162</v>
          </cell>
          <cell r="FW65">
            <v>0</v>
          </cell>
          <cell r="FX65">
            <v>162</v>
          </cell>
          <cell r="FZ65">
            <v>604.26295830000004</v>
          </cell>
          <cell r="GA65">
            <v>0</v>
          </cell>
          <cell r="GB65">
            <v>10.842000000000002</v>
          </cell>
          <cell r="GC65">
            <v>0</v>
          </cell>
          <cell r="GD65">
            <v>18.175000000000001</v>
          </cell>
          <cell r="GE65">
            <v>18.175000000000001</v>
          </cell>
          <cell r="GF65">
            <v>0</v>
          </cell>
          <cell r="GG65">
            <v>0</v>
          </cell>
          <cell r="GH65">
            <v>112</v>
          </cell>
          <cell r="GI65">
            <v>0</v>
          </cell>
          <cell r="GJ65">
            <v>112</v>
          </cell>
          <cell r="GK65">
            <v>514.82344348999948</v>
          </cell>
          <cell r="GL65">
            <v>0</v>
          </cell>
          <cell r="GM65">
            <v>0</v>
          </cell>
          <cell r="GN65">
            <v>0</v>
          </cell>
          <cell r="GO65">
            <v>59.307000000000002</v>
          </cell>
          <cell r="GP65">
            <v>59.307000000000002</v>
          </cell>
          <cell r="GQ65">
            <v>0</v>
          </cell>
          <cell r="GR65">
            <v>0</v>
          </cell>
          <cell r="GS65">
            <v>1</v>
          </cell>
          <cell r="GT65">
            <v>0</v>
          </cell>
          <cell r="GU65">
            <v>1</v>
          </cell>
          <cell r="GV65">
            <v>475.62674384858701</v>
          </cell>
          <cell r="GW65">
            <v>0</v>
          </cell>
          <cell r="GX65">
            <v>0</v>
          </cell>
          <cell r="GY65">
            <v>0</v>
          </cell>
          <cell r="GZ65">
            <v>53</v>
          </cell>
          <cell r="HA65">
            <v>53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0</v>
          </cell>
          <cell r="HS65">
            <v>0</v>
          </cell>
          <cell r="HT65">
            <v>0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0</v>
          </cell>
          <cell r="IA65">
            <v>0</v>
          </cell>
          <cell r="IB65">
            <v>0</v>
          </cell>
          <cell r="IC65">
            <v>39.196699641412465</v>
          </cell>
          <cell r="ID65">
            <v>0</v>
          </cell>
          <cell r="IE65">
            <v>0</v>
          </cell>
          <cell r="IF65">
            <v>0</v>
          </cell>
          <cell r="IG65">
            <v>0</v>
          </cell>
          <cell r="IH65">
            <v>6.3069999999999995</v>
          </cell>
          <cell r="II65">
            <v>0</v>
          </cell>
          <cell r="IJ65">
            <v>0</v>
          </cell>
          <cell r="IK65">
            <v>0</v>
          </cell>
          <cell r="IL65">
            <v>0</v>
          </cell>
          <cell r="IM65">
            <v>0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104.98333589000001</v>
          </cell>
          <cell r="IZ65">
            <v>0</v>
          </cell>
          <cell r="JA65">
            <v>0</v>
          </cell>
          <cell r="JB65">
            <v>0</v>
          </cell>
          <cell r="JC65">
            <v>4.1915000000000004</v>
          </cell>
          <cell r="JD65">
            <v>4.1915000000000004</v>
          </cell>
          <cell r="JE65">
            <v>0</v>
          </cell>
          <cell r="JF65">
            <v>0</v>
          </cell>
          <cell r="JG65">
            <v>3</v>
          </cell>
          <cell r="JH65">
            <v>0</v>
          </cell>
          <cell r="JI65">
            <v>3</v>
          </cell>
          <cell r="JJ65">
            <v>2.0477729099999999</v>
          </cell>
          <cell r="JK65">
            <v>0</v>
          </cell>
          <cell r="JL65">
            <v>0</v>
          </cell>
          <cell r="JM65">
            <v>0</v>
          </cell>
          <cell r="JN65">
            <v>0.73250000000000004</v>
          </cell>
          <cell r="JO65">
            <v>0.73250000000000004</v>
          </cell>
          <cell r="JP65">
            <v>0</v>
          </cell>
          <cell r="JQ65">
            <v>0</v>
          </cell>
          <cell r="JR65">
            <v>0</v>
          </cell>
          <cell r="JS65">
            <v>0</v>
          </cell>
          <cell r="JT65">
            <v>0</v>
          </cell>
          <cell r="JU65">
            <v>102.93556298</v>
          </cell>
          <cell r="JV65">
            <v>0</v>
          </cell>
          <cell r="JW65">
            <v>0</v>
          </cell>
          <cell r="JX65">
            <v>0</v>
          </cell>
          <cell r="JY65">
            <v>3.4590000000000001</v>
          </cell>
          <cell r="JZ65">
            <v>3.4590000000000001</v>
          </cell>
          <cell r="KA65">
            <v>0</v>
          </cell>
          <cell r="KB65">
            <v>0</v>
          </cell>
          <cell r="KC65">
            <v>3</v>
          </cell>
          <cell r="KD65">
            <v>0</v>
          </cell>
          <cell r="KE65">
            <v>3</v>
          </cell>
          <cell r="KF65">
            <v>0</v>
          </cell>
          <cell r="KG65">
            <v>0</v>
          </cell>
          <cell r="KH65">
            <v>0</v>
          </cell>
          <cell r="KI65">
            <v>0</v>
          </cell>
          <cell r="KJ65">
            <v>0</v>
          </cell>
          <cell r="KK65">
            <v>0</v>
          </cell>
          <cell r="KL65">
            <v>0</v>
          </cell>
          <cell r="KM65">
            <v>0</v>
          </cell>
          <cell r="KN65">
            <v>0</v>
          </cell>
          <cell r="KO65">
            <v>0</v>
          </cell>
          <cell r="KP65">
            <v>0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0</v>
          </cell>
          <cell r="LC65">
            <v>0</v>
          </cell>
          <cell r="LD65">
            <v>0</v>
          </cell>
          <cell r="LE65">
            <v>0</v>
          </cell>
          <cell r="LF65">
            <v>0</v>
          </cell>
          <cell r="LG65">
            <v>0</v>
          </cell>
          <cell r="LH65">
            <v>0</v>
          </cell>
          <cell r="LI65">
            <v>0</v>
          </cell>
          <cell r="LJ65">
            <v>0</v>
          </cell>
          <cell r="LK65">
            <v>0</v>
          </cell>
          <cell r="LL65">
            <v>0</v>
          </cell>
          <cell r="LQ65">
            <v>0</v>
          </cell>
          <cell r="LR65">
            <v>0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>
            <v>0</v>
          </cell>
          <cell r="OM65">
            <v>0</v>
          </cell>
          <cell r="ON65">
            <v>0</v>
          </cell>
          <cell r="OO65">
            <v>0</v>
          </cell>
          <cell r="OP65">
            <v>0</v>
          </cell>
          <cell r="OR65">
            <v>0</v>
          </cell>
          <cell r="OT65">
            <v>2031.6875938646697</v>
          </cell>
        </row>
        <row r="66">
          <cell r="A66" t="str">
            <v>Г</v>
          </cell>
          <cell r="B66" t="str">
            <v>1.2.3.6</v>
          </cell>
          <cell r="C66" t="str">
            <v>«Включение приборов учета в систему сбора и передачи данных, класс напряжения 6 (10) кВ, всего, в том числе:»</v>
          </cell>
          <cell r="D66" t="str">
            <v>Г</v>
          </cell>
          <cell r="E66">
            <v>0</v>
          </cell>
          <cell r="H66">
            <v>0</v>
          </cell>
          <cell r="J66">
            <v>852.29004287199996</v>
          </cell>
          <cell r="K66">
            <v>0</v>
          </cell>
          <cell r="L66">
            <v>852.29004287199996</v>
          </cell>
          <cell r="M66">
            <v>0</v>
          </cell>
          <cell r="N66">
            <v>0</v>
          </cell>
          <cell r="O66">
            <v>75.508838269152477</v>
          </cell>
          <cell r="P66">
            <v>178.17639041999999</v>
          </cell>
          <cell r="Q66">
            <v>598.60481432284746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 t="str">
            <v/>
          </cell>
          <cell r="BC66" t="str">
            <v/>
          </cell>
          <cell r="BD66" t="str">
            <v/>
          </cell>
          <cell r="BE66" t="str">
            <v/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3812.2178934788185</v>
          </cell>
          <cell r="CY66">
            <v>572.7289210797162</v>
          </cell>
          <cell r="CZ66">
            <v>1552.4358180467182</v>
          </cell>
          <cell r="DA66">
            <v>1396.6332410204841</v>
          </cell>
          <cell r="DB66">
            <v>351.73938608438334</v>
          </cell>
          <cell r="DE66">
            <v>0</v>
          </cell>
          <cell r="DG66">
            <v>606.57616354999993</v>
          </cell>
          <cell r="DH66">
            <v>0</v>
          </cell>
          <cell r="DI66">
            <v>606.57616354999993</v>
          </cell>
          <cell r="DJ66">
            <v>38.906113530000006</v>
          </cell>
          <cell r="DK66">
            <v>197.33895278</v>
          </cell>
          <cell r="DL66">
            <v>344.75768944999993</v>
          </cell>
          <cell r="DM66">
            <v>25.573407790000001</v>
          </cell>
          <cell r="DN66">
            <v>277.00832313952753</v>
          </cell>
          <cell r="DS66">
            <v>142.68802315457594</v>
          </cell>
          <cell r="DT66">
            <v>56.493174655273869</v>
          </cell>
          <cell r="DU66">
            <v>49.232590688265262</v>
          </cell>
          <cell r="DV66">
            <v>28.594534641412469</v>
          </cell>
          <cell r="DW66">
            <v>49.232590688265262</v>
          </cell>
          <cell r="DX66" t="str">
            <v/>
          </cell>
          <cell r="DY66" t="str">
            <v/>
          </cell>
          <cell r="DZ66" t="str">
            <v/>
          </cell>
          <cell r="EA66" t="str">
            <v/>
          </cell>
          <cell r="EB66">
            <v>0</v>
          </cell>
          <cell r="EC66">
            <v>870.93788626000003</v>
          </cell>
          <cell r="ED66">
            <v>346.03663713000003</v>
          </cell>
          <cell r="EE66">
            <v>488.22764986999994</v>
          </cell>
          <cell r="EF66">
            <v>24.389055679999998</v>
          </cell>
          <cell r="EG66">
            <v>12.284543580000001</v>
          </cell>
          <cell r="EH66">
            <v>323.89559782000003</v>
          </cell>
          <cell r="EI66">
            <v>224.59279934</v>
          </cell>
          <cell r="EJ66">
            <v>95.952902250000008</v>
          </cell>
          <cell r="EK66">
            <v>0</v>
          </cell>
          <cell r="EL66">
            <v>3.3498962299999997</v>
          </cell>
          <cell r="EM66">
            <v>547.04228843999999</v>
          </cell>
          <cell r="EN66">
            <v>121.44383779</v>
          </cell>
          <cell r="EO66">
            <v>392.27474761999997</v>
          </cell>
          <cell r="EP66">
            <v>24.389055679999998</v>
          </cell>
          <cell r="EQ66">
            <v>8.9346473500000005</v>
          </cell>
          <cell r="ER66">
            <v>0</v>
          </cell>
          <cell r="ES66">
            <v>0</v>
          </cell>
          <cell r="ET66">
            <v>0</v>
          </cell>
          <cell r="EU66">
            <v>0</v>
          </cell>
          <cell r="EV66">
            <v>0</v>
          </cell>
          <cell r="EW66">
            <v>0</v>
          </cell>
          <cell r="EX66">
            <v>0</v>
          </cell>
          <cell r="EY66">
            <v>0</v>
          </cell>
          <cell r="EZ66">
            <v>0</v>
          </cell>
          <cell r="FA66">
            <v>0</v>
          </cell>
          <cell r="FB66">
            <v>0</v>
          </cell>
          <cell r="FC66">
            <v>0</v>
          </cell>
          <cell r="FD66">
            <v>0</v>
          </cell>
          <cell r="FE66">
            <v>0</v>
          </cell>
          <cell r="FF66">
            <v>0</v>
          </cell>
          <cell r="FG66" t="str">
            <v/>
          </cell>
          <cell r="FH66" t="str">
            <v/>
          </cell>
          <cell r="FI66" t="str">
            <v/>
          </cell>
          <cell r="FJ66" t="str">
            <v/>
          </cell>
          <cell r="FK66">
            <v>0</v>
          </cell>
          <cell r="FN66">
            <v>3102.5564480438834</v>
          </cell>
          <cell r="FO66">
            <v>0</v>
          </cell>
          <cell r="FP66">
            <v>175.58</v>
          </cell>
          <cell r="FQ66">
            <v>0</v>
          </cell>
          <cell r="FR66">
            <v>697.62100000000009</v>
          </cell>
          <cell r="FS66">
            <v>695.62100000000009</v>
          </cell>
          <cell r="FT66">
            <v>2</v>
          </cell>
          <cell r="FU66">
            <v>0</v>
          </cell>
          <cell r="FV66">
            <v>162</v>
          </cell>
          <cell r="FW66">
            <v>0</v>
          </cell>
          <cell r="FX66">
            <v>162</v>
          </cell>
          <cell r="FZ66">
            <v>604.26295830000004</v>
          </cell>
          <cell r="GA66">
            <v>0</v>
          </cell>
          <cell r="GB66">
            <v>10.842000000000002</v>
          </cell>
          <cell r="GC66">
            <v>0</v>
          </cell>
          <cell r="GD66">
            <v>18.175000000000001</v>
          </cell>
          <cell r="GE66">
            <v>18.175000000000001</v>
          </cell>
          <cell r="GF66">
            <v>0</v>
          </cell>
          <cell r="GG66">
            <v>0</v>
          </cell>
          <cell r="GH66">
            <v>112</v>
          </cell>
          <cell r="GI66">
            <v>0</v>
          </cell>
          <cell r="GJ66">
            <v>112</v>
          </cell>
          <cell r="GK66">
            <v>514.82344348999948</v>
          </cell>
          <cell r="GL66">
            <v>0</v>
          </cell>
          <cell r="GM66">
            <v>0</v>
          </cell>
          <cell r="GN66">
            <v>0</v>
          </cell>
          <cell r="GO66">
            <v>59.307000000000002</v>
          </cell>
          <cell r="GP66">
            <v>59.307000000000002</v>
          </cell>
          <cell r="GQ66">
            <v>0</v>
          </cell>
          <cell r="GR66">
            <v>0</v>
          </cell>
          <cell r="GS66">
            <v>1</v>
          </cell>
          <cell r="GT66">
            <v>0</v>
          </cell>
          <cell r="GU66">
            <v>1</v>
          </cell>
          <cell r="GV66">
            <v>475.62674384858701</v>
          </cell>
          <cell r="GW66">
            <v>0</v>
          </cell>
          <cell r="GX66">
            <v>0</v>
          </cell>
          <cell r="GY66">
            <v>0</v>
          </cell>
          <cell r="GZ66">
            <v>53</v>
          </cell>
          <cell r="HA66">
            <v>53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0</v>
          </cell>
          <cell r="HS66">
            <v>0</v>
          </cell>
          <cell r="HT66">
            <v>0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0</v>
          </cell>
          <cell r="IA66">
            <v>0</v>
          </cell>
          <cell r="IB66">
            <v>0</v>
          </cell>
          <cell r="IC66">
            <v>39.196699641412465</v>
          </cell>
          <cell r="ID66">
            <v>0</v>
          </cell>
          <cell r="IE66">
            <v>0</v>
          </cell>
          <cell r="IF66">
            <v>0</v>
          </cell>
          <cell r="IG66">
            <v>0</v>
          </cell>
          <cell r="IH66">
            <v>6.3069999999999995</v>
          </cell>
          <cell r="II66">
            <v>0</v>
          </cell>
          <cell r="IJ66">
            <v>0</v>
          </cell>
          <cell r="IK66">
            <v>0</v>
          </cell>
          <cell r="IL66">
            <v>0</v>
          </cell>
          <cell r="IM66">
            <v>0</v>
          </cell>
          <cell r="IN66">
            <v>0</v>
          </cell>
          <cell r="IO66">
            <v>0</v>
          </cell>
          <cell r="IP66">
            <v>0</v>
          </cell>
          <cell r="IQ66">
            <v>0</v>
          </cell>
          <cell r="IR66">
            <v>0</v>
          </cell>
          <cell r="IS66">
            <v>0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104.98333589000001</v>
          </cell>
          <cell r="IZ66">
            <v>0</v>
          </cell>
          <cell r="JA66">
            <v>0</v>
          </cell>
          <cell r="JB66">
            <v>0</v>
          </cell>
          <cell r="JC66">
            <v>4.1915000000000004</v>
          </cell>
          <cell r="JD66">
            <v>4.1915000000000004</v>
          </cell>
          <cell r="JE66">
            <v>0</v>
          </cell>
          <cell r="JF66">
            <v>0</v>
          </cell>
          <cell r="JG66">
            <v>3</v>
          </cell>
          <cell r="JH66">
            <v>0</v>
          </cell>
          <cell r="JI66">
            <v>3</v>
          </cell>
          <cell r="JJ66">
            <v>2.0477729099999999</v>
          </cell>
          <cell r="JK66">
            <v>0</v>
          </cell>
          <cell r="JL66">
            <v>0</v>
          </cell>
          <cell r="JM66">
            <v>0</v>
          </cell>
          <cell r="JN66">
            <v>0.73250000000000004</v>
          </cell>
          <cell r="JO66">
            <v>0.73250000000000004</v>
          </cell>
          <cell r="JP66">
            <v>0</v>
          </cell>
          <cell r="JQ66">
            <v>0</v>
          </cell>
          <cell r="JR66">
            <v>0</v>
          </cell>
          <cell r="JS66">
            <v>0</v>
          </cell>
          <cell r="JT66">
            <v>0</v>
          </cell>
          <cell r="JU66">
            <v>102.93556298</v>
          </cell>
          <cell r="JV66">
            <v>0</v>
          </cell>
          <cell r="JW66">
            <v>0</v>
          </cell>
          <cell r="JX66">
            <v>0</v>
          </cell>
          <cell r="JY66">
            <v>3.4590000000000001</v>
          </cell>
          <cell r="JZ66">
            <v>3.4590000000000001</v>
          </cell>
          <cell r="KA66">
            <v>0</v>
          </cell>
          <cell r="KB66">
            <v>0</v>
          </cell>
          <cell r="KC66">
            <v>3</v>
          </cell>
          <cell r="KD66">
            <v>0</v>
          </cell>
          <cell r="KE66">
            <v>3</v>
          </cell>
          <cell r="KF66">
            <v>0</v>
          </cell>
          <cell r="KG66">
            <v>0</v>
          </cell>
          <cell r="KH66">
            <v>0</v>
          </cell>
          <cell r="KI66">
            <v>0</v>
          </cell>
          <cell r="KJ66">
            <v>0</v>
          </cell>
          <cell r="KK66">
            <v>0</v>
          </cell>
          <cell r="KL66">
            <v>0</v>
          </cell>
          <cell r="KM66">
            <v>0</v>
          </cell>
          <cell r="KN66">
            <v>0</v>
          </cell>
          <cell r="KO66">
            <v>0</v>
          </cell>
          <cell r="KP66">
            <v>0</v>
          </cell>
          <cell r="KQ66">
            <v>0</v>
          </cell>
          <cell r="KR66">
            <v>0</v>
          </cell>
          <cell r="KS66">
            <v>0</v>
          </cell>
          <cell r="KT66">
            <v>0</v>
          </cell>
          <cell r="KU66">
            <v>0</v>
          </cell>
          <cell r="KV66">
            <v>0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0</v>
          </cell>
          <cell r="LC66">
            <v>0</v>
          </cell>
          <cell r="LD66">
            <v>0</v>
          </cell>
          <cell r="LE66">
            <v>0</v>
          </cell>
          <cell r="LF66">
            <v>0</v>
          </cell>
          <cell r="LG66">
            <v>0</v>
          </cell>
          <cell r="LH66">
            <v>0</v>
          </cell>
          <cell r="LI66">
            <v>0</v>
          </cell>
          <cell r="LJ66">
            <v>0</v>
          </cell>
          <cell r="LK66">
            <v>0</v>
          </cell>
          <cell r="LL66">
            <v>0</v>
          </cell>
          <cell r="LQ66">
            <v>0</v>
          </cell>
          <cell r="LR66">
            <v>0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0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>
            <v>0</v>
          </cell>
          <cell r="OM66">
            <v>0</v>
          </cell>
          <cell r="ON66">
            <v>0</v>
          </cell>
          <cell r="OO66">
            <v>0</v>
          </cell>
          <cell r="OP66">
            <v>0</v>
          </cell>
          <cell r="OR66">
            <v>0</v>
          </cell>
          <cell r="OT66">
            <v>2031.6875938646697</v>
          </cell>
        </row>
        <row r="67">
          <cell r="A67" t="str">
            <v>Г</v>
          </cell>
          <cell r="B67" t="str">
            <v>1.2.3.7</v>
          </cell>
          <cell r="C67" t="str">
            <v>«Включение приборов учета в систему сбора и передачи данных, класс напряжения 35 кВ, всего, в том числе:»</v>
          </cell>
          <cell r="D67" t="str">
            <v>Г</v>
          </cell>
          <cell r="E67">
            <v>0</v>
          </cell>
          <cell r="H67">
            <v>0</v>
          </cell>
          <cell r="J67">
            <v>852.29004287199996</v>
          </cell>
          <cell r="K67">
            <v>0</v>
          </cell>
          <cell r="L67">
            <v>852.29004287199996</v>
          </cell>
          <cell r="M67">
            <v>0</v>
          </cell>
          <cell r="N67">
            <v>0</v>
          </cell>
          <cell r="O67">
            <v>75.508838269152477</v>
          </cell>
          <cell r="P67">
            <v>178.17639041999999</v>
          </cell>
          <cell r="Q67">
            <v>598.60481432284746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 t="str">
            <v/>
          </cell>
          <cell r="BC67" t="str">
            <v/>
          </cell>
          <cell r="BD67" t="str">
            <v/>
          </cell>
          <cell r="BE67" t="str">
            <v/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0</v>
          </cell>
          <cell r="CB67">
            <v>0</v>
          </cell>
          <cell r="CC67">
            <v>0</v>
          </cell>
          <cell r="CD67">
            <v>0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3812.2178934788185</v>
          </cell>
          <cell r="CY67">
            <v>572.7289210797162</v>
          </cell>
          <cell r="CZ67">
            <v>1552.4358180467182</v>
          </cell>
          <cell r="DA67">
            <v>1396.6332410204841</v>
          </cell>
          <cell r="DB67">
            <v>351.73938608438334</v>
          </cell>
          <cell r="DE67">
            <v>0</v>
          </cell>
          <cell r="DG67">
            <v>606.57616354999993</v>
          </cell>
          <cell r="DH67">
            <v>0</v>
          </cell>
          <cell r="DI67">
            <v>606.57616354999993</v>
          </cell>
          <cell r="DJ67">
            <v>38.906113530000006</v>
          </cell>
          <cell r="DK67">
            <v>197.33895278</v>
          </cell>
          <cell r="DL67">
            <v>344.75768944999993</v>
          </cell>
          <cell r="DM67">
            <v>25.573407790000001</v>
          </cell>
          <cell r="DN67">
            <v>277.00832313952753</v>
          </cell>
          <cell r="DS67">
            <v>142.68802315457594</v>
          </cell>
          <cell r="DT67">
            <v>56.493174655273869</v>
          </cell>
          <cell r="DU67">
            <v>49.232590688265262</v>
          </cell>
          <cell r="DV67">
            <v>28.594534641412469</v>
          </cell>
          <cell r="DW67">
            <v>49.232590688265262</v>
          </cell>
          <cell r="DX67" t="str">
            <v/>
          </cell>
          <cell r="DY67" t="str">
            <v/>
          </cell>
          <cell r="DZ67" t="str">
            <v/>
          </cell>
          <cell r="EA67" t="str">
            <v/>
          </cell>
          <cell r="EB67">
            <v>0</v>
          </cell>
          <cell r="EC67">
            <v>870.93788626000003</v>
          </cell>
          <cell r="ED67">
            <v>346.03663713000003</v>
          </cell>
          <cell r="EE67">
            <v>488.22764986999994</v>
          </cell>
          <cell r="EF67">
            <v>24.389055679999998</v>
          </cell>
          <cell r="EG67">
            <v>12.284543580000001</v>
          </cell>
          <cell r="EH67">
            <v>323.89559782000003</v>
          </cell>
          <cell r="EI67">
            <v>224.59279934</v>
          </cell>
          <cell r="EJ67">
            <v>95.952902250000008</v>
          </cell>
          <cell r="EK67">
            <v>0</v>
          </cell>
          <cell r="EL67">
            <v>3.3498962299999997</v>
          </cell>
          <cell r="EM67">
            <v>547.04228843999999</v>
          </cell>
          <cell r="EN67">
            <v>121.44383779</v>
          </cell>
          <cell r="EO67">
            <v>392.27474761999997</v>
          </cell>
          <cell r="EP67">
            <v>24.389055679999998</v>
          </cell>
          <cell r="EQ67">
            <v>8.9346473500000005</v>
          </cell>
          <cell r="ER67">
            <v>0</v>
          </cell>
          <cell r="ES67">
            <v>0</v>
          </cell>
          <cell r="ET67">
            <v>0</v>
          </cell>
          <cell r="EU67">
            <v>0</v>
          </cell>
          <cell r="EV67">
            <v>0</v>
          </cell>
          <cell r="EW67">
            <v>0</v>
          </cell>
          <cell r="EX67">
            <v>0</v>
          </cell>
          <cell r="EY67">
            <v>0</v>
          </cell>
          <cell r="EZ67">
            <v>0</v>
          </cell>
          <cell r="FA67">
            <v>0</v>
          </cell>
          <cell r="FB67">
            <v>0</v>
          </cell>
          <cell r="FC67">
            <v>0</v>
          </cell>
          <cell r="FD67">
            <v>0</v>
          </cell>
          <cell r="FE67">
            <v>0</v>
          </cell>
          <cell r="FF67">
            <v>0</v>
          </cell>
          <cell r="FG67" t="str">
            <v/>
          </cell>
          <cell r="FH67" t="str">
            <v/>
          </cell>
          <cell r="FI67" t="str">
            <v/>
          </cell>
          <cell r="FJ67" t="str">
            <v/>
          </cell>
          <cell r="FK67">
            <v>0</v>
          </cell>
          <cell r="FN67">
            <v>3102.5564480438834</v>
          </cell>
          <cell r="FO67">
            <v>0</v>
          </cell>
          <cell r="FP67">
            <v>175.58</v>
          </cell>
          <cell r="FQ67">
            <v>0</v>
          </cell>
          <cell r="FR67">
            <v>697.62100000000009</v>
          </cell>
          <cell r="FS67">
            <v>695.62100000000009</v>
          </cell>
          <cell r="FT67">
            <v>2</v>
          </cell>
          <cell r="FU67">
            <v>0</v>
          </cell>
          <cell r="FV67">
            <v>162</v>
          </cell>
          <cell r="FW67">
            <v>0</v>
          </cell>
          <cell r="FX67">
            <v>162</v>
          </cell>
          <cell r="FZ67">
            <v>604.26295830000004</v>
          </cell>
          <cell r="GA67">
            <v>0</v>
          </cell>
          <cell r="GB67">
            <v>10.842000000000002</v>
          </cell>
          <cell r="GC67">
            <v>0</v>
          </cell>
          <cell r="GD67">
            <v>18.175000000000001</v>
          </cell>
          <cell r="GE67">
            <v>18.175000000000001</v>
          </cell>
          <cell r="GF67">
            <v>0</v>
          </cell>
          <cell r="GG67">
            <v>0</v>
          </cell>
          <cell r="GH67">
            <v>112</v>
          </cell>
          <cell r="GI67">
            <v>0</v>
          </cell>
          <cell r="GJ67">
            <v>112</v>
          </cell>
          <cell r="GK67">
            <v>514.82344348999948</v>
          </cell>
          <cell r="GL67">
            <v>0</v>
          </cell>
          <cell r="GM67">
            <v>0</v>
          </cell>
          <cell r="GN67">
            <v>0</v>
          </cell>
          <cell r="GO67">
            <v>59.307000000000002</v>
          </cell>
          <cell r="GP67">
            <v>59.307000000000002</v>
          </cell>
          <cell r="GQ67">
            <v>0</v>
          </cell>
          <cell r="GR67">
            <v>0</v>
          </cell>
          <cell r="GS67">
            <v>1</v>
          </cell>
          <cell r="GT67">
            <v>0</v>
          </cell>
          <cell r="GU67">
            <v>1</v>
          </cell>
          <cell r="GV67">
            <v>475.62674384858701</v>
          </cell>
          <cell r="GW67">
            <v>0</v>
          </cell>
          <cell r="GX67">
            <v>0</v>
          </cell>
          <cell r="GY67">
            <v>0</v>
          </cell>
          <cell r="GZ67">
            <v>53</v>
          </cell>
          <cell r="HA67">
            <v>53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0</v>
          </cell>
          <cell r="HS67">
            <v>0</v>
          </cell>
          <cell r="HT67">
            <v>0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0</v>
          </cell>
          <cell r="IA67">
            <v>0</v>
          </cell>
          <cell r="IB67">
            <v>0</v>
          </cell>
          <cell r="IC67">
            <v>39.196699641412465</v>
          </cell>
          <cell r="ID67">
            <v>0</v>
          </cell>
          <cell r="IE67">
            <v>0</v>
          </cell>
          <cell r="IF67">
            <v>0</v>
          </cell>
          <cell r="IG67">
            <v>0</v>
          </cell>
          <cell r="IH67">
            <v>6.3069999999999995</v>
          </cell>
          <cell r="II67">
            <v>0</v>
          </cell>
          <cell r="IJ67">
            <v>0</v>
          </cell>
          <cell r="IK67">
            <v>0</v>
          </cell>
          <cell r="IL67">
            <v>0</v>
          </cell>
          <cell r="IM67">
            <v>0</v>
          </cell>
          <cell r="IN67">
            <v>0</v>
          </cell>
          <cell r="IO67">
            <v>0</v>
          </cell>
          <cell r="IP67">
            <v>0</v>
          </cell>
          <cell r="IQ67">
            <v>0</v>
          </cell>
          <cell r="IR67">
            <v>0</v>
          </cell>
          <cell r="IS67">
            <v>0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104.98333589000001</v>
          </cell>
          <cell r="IZ67">
            <v>0</v>
          </cell>
          <cell r="JA67">
            <v>0</v>
          </cell>
          <cell r="JB67">
            <v>0</v>
          </cell>
          <cell r="JC67">
            <v>4.1915000000000004</v>
          </cell>
          <cell r="JD67">
            <v>4.1915000000000004</v>
          </cell>
          <cell r="JE67">
            <v>0</v>
          </cell>
          <cell r="JF67">
            <v>0</v>
          </cell>
          <cell r="JG67">
            <v>3</v>
          </cell>
          <cell r="JH67">
            <v>0</v>
          </cell>
          <cell r="JI67">
            <v>3</v>
          </cell>
          <cell r="JJ67">
            <v>2.0477729099999999</v>
          </cell>
          <cell r="JK67">
            <v>0</v>
          </cell>
          <cell r="JL67">
            <v>0</v>
          </cell>
          <cell r="JM67">
            <v>0</v>
          </cell>
          <cell r="JN67">
            <v>0.73250000000000004</v>
          </cell>
          <cell r="JO67">
            <v>0.73250000000000004</v>
          </cell>
          <cell r="JP67">
            <v>0</v>
          </cell>
          <cell r="JQ67">
            <v>0</v>
          </cell>
          <cell r="JR67">
            <v>0</v>
          </cell>
          <cell r="JS67">
            <v>0</v>
          </cell>
          <cell r="JT67">
            <v>0</v>
          </cell>
          <cell r="JU67">
            <v>102.93556298</v>
          </cell>
          <cell r="JV67">
            <v>0</v>
          </cell>
          <cell r="JW67">
            <v>0</v>
          </cell>
          <cell r="JX67">
            <v>0</v>
          </cell>
          <cell r="JY67">
            <v>3.4590000000000001</v>
          </cell>
          <cell r="JZ67">
            <v>3.4590000000000001</v>
          </cell>
          <cell r="KA67">
            <v>0</v>
          </cell>
          <cell r="KB67">
            <v>0</v>
          </cell>
          <cell r="KC67">
            <v>3</v>
          </cell>
          <cell r="KD67">
            <v>0</v>
          </cell>
          <cell r="KE67">
            <v>3</v>
          </cell>
          <cell r="KF67">
            <v>0</v>
          </cell>
          <cell r="KG67">
            <v>0</v>
          </cell>
          <cell r="KH67">
            <v>0</v>
          </cell>
          <cell r="KI67">
            <v>0</v>
          </cell>
          <cell r="KJ67">
            <v>0</v>
          </cell>
          <cell r="KK67">
            <v>0</v>
          </cell>
          <cell r="KL67">
            <v>0</v>
          </cell>
          <cell r="KM67">
            <v>0</v>
          </cell>
          <cell r="KN67">
            <v>0</v>
          </cell>
          <cell r="KO67">
            <v>0</v>
          </cell>
          <cell r="KP67">
            <v>0</v>
          </cell>
          <cell r="KQ67">
            <v>0</v>
          </cell>
          <cell r="KR67">
            <v>0</v>
          </cell>
          <cell r="KS67">
            <v>0</v>
          </cell>
          <cell r="KT67">
            <v>0</v>
          </cell>
          <cell r="KU67">
            <v>0</v>
          </cell>
          <cell r="KV67">
            <v>0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0</v>
          </cell>
          <cell r="LC67">
            <v>0</v>
          </cell>
          <cell r="LD67">
            <v>0</v>
          </cell>
          <cell r="LE67">
            <v>0</v>
          </cell>
          <cell r="LF67">
            <v>0</v>
          </cell>
          <cell r="LG67">
            <v>0</v>
          </cell>
          <cell r="LH67">
            <v>0</v>
          </cell>
          <cell r="LI67">
            <v>0</v>
          </cell>
          <cell r="LJ67">
            <v>0</v>
          </cell>
          <cell r="LK67">
            <v>0</v>
          </cell>
          <cell r="LL67">
            <v>0</v>
          </cell>
          <cell r="LQ67">
            <v>0</v>
          </cell>
          <cell r="LR67">
            <v>0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0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>
            <v>0</v>
          </cell>
          <cell r="OM67">
            <v>0</v>
          </cell>
          <cell r="ON67">
            <v>0</v>
          </cell>
          <cell r="OO67">
            <v>0</v>
          </cell>
          <cell r="OP67">
            <v>0</v>
          </cell>
          <cell r="OR67">
            <v>0</v>
          </cell>
          <cell r="OT67">
            <v>2031.6875938646697</v>
          </cell>
        </row>
        <row r="68">
          <cell r="A68" t="str">
            <v>Г</v>
          </cell>
          <cell r="B68" t="str">
            <v>1.2.3.8</v>
          </cell>
          <cell r="C68" t="str">
            <v>«Включение приборов учета в систему сбора и передачи данных, класс напряжения 110 кВ и выше, всего, в том числе:»</v>
          </cell>
          <cell r="D68" t="str">
            <v>Г</v>
          </cell>
          <cell r="E68">
            <v>0</v>
          </cell>
          <cell r="H68">
            <v>0</v>
          </cell>
          <cell r="J68">
            <v>852.29004287199996</v>
          </cell>
          <cell r="K68">
            <v>0</v>
          </cell>
          <cell r="L68">
            <v>852.29004287199996</v>
          </cell>
          <cell r="M68">
            <v>0</v>
          </cell>
          <cell r="N68">
            <v>0</v>
          </cell>
          <cell r="O68">
            <v>75.508838269152477</v>
          </cell>
          <cell r="P68">
            <v>178.17639041999999</v>
          </cell>
          <cell r="Q68">
            <v>598.60481432284746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 t="str">
            <v/>
          </cell>
          <cell r="BC68" t="str">
            <v/>
          </cell>
          <cell r="BD68" t="str">
            <v/>
          </cell>
          <cell r="BE68" t="str">
            <v/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0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3812.2178934788185</v>
          </cell>
          <cell r="CY68">
            <v>572.7289210797162</v>
          </cell>
          <cell r="CZ68">
            <v>1552.4358180467182</v>
          </cell>
          <cell r="DA68">
            <v>1396.6332410204841</v>
          </cell>
          <cell r="DB68">
            <v>351.73938608438334</v>
          </cell>
          <cell r="DE68">
            <v>0</v>
          </cell>
          <cell r="DG68">
            <v>606.57616354999993</v>
          </cell>
          <cell r="DH68">
            <v>0</v>
          </cell>
          <cell r="DI68">
            <v>606.57616354999993</v>
          </cell>
          <cell r="DJ68">
            <v>38.906113530000006</v>
          </cell>
          <cell r="DK68">
            <v>197.33895278</v>
          </cell>
          <cell r="DL68">
            <v>344.75768944999993</v>
          </cell>
          <cell r="DM68">
            <v>25.573407790000001</v>
          </cell>
          <cell r="DN68">
            <v>277.00832313952753</v>
          </cell>
          <cell r="DS68">
            <v>142.68802315457594</v>
          </cell>
          <cell r="DT68">
            <v>56.493174655273869</v>
          </cell>
          <cell r="DU68">
            <v>49.232590688265262</v>
          </cell>
          <cell r="DV68">
            <v>28.594534641412469</v>
          </cell>
          <cell r="DW68">
            <v>49.232590688265262</v>
          </cell>
          <cell r="DX68" t="str">
            <v/>
          </cell>
          <cell r="DY68" t="str">
            <v/>
          </cell>
          <cell r="DZ68" t="str">
            <v/>
          </cell>
          <cell r="EA68" t="str">
            <v/>
          </cell>
          <cell r="EB68">
            <v>0</v>
          </cell>
          <cell r="EC68">
            <v>870.93788626000003</v>
          </cell>
          <cell r="ED68">
            <v>346.03663713000003</v>
          </cell>
          <cell r="EE68">
            <v>488.22764986999994</v>
          </cell>
          <cell r="EF68">
            <v>24.389055679999998</v>
          </cell>
          <cell r="EG68">
            <v>12.284543580000001</v>
          </cell>
          <cell r="EH68">
            <v>323.89559782000003</v>
          </cell>
          <cell r="EI68">
            <v>224.59279934</v>
          </cell>
          <cell r="EJ68">
            <v>95.952902250000008</v>
          </cell>
          <cell r="EK68">
            <v>0</v>
          </cell>
          <cell r="EL68">
            <v>3.3498962299999997</v>
          </cell>
          <cell r="EM68">
            <v>547.04228843999999</v>
          </cell>
          <cell r="EN68">
            <v>121.44383779</v>
          </cell>
          <cell r="EO68">
            <v>392.27474761999997</v>
          </cell>
          <cell r="EP68">
            <v>24.389055679999998</v>
          </cell>
          <cell r="EQ68">
            <v>8.9346473500000005</v>
          </cell>
          <cell r="ER68">
            <v>0</v>
          </cell>
          <cell r="ES68">
            <v>0</v>
          </cell>
          <cell r="ET68">
            <v>0</v>
          </cell>
          <cell r="EU68">
            <v>0</v>
          </cell>
          <cell r="EV68">
            <v>0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0</v>
          </cell>
          <cell r="FC68">
            <v>0</v>
          </cell>
          <cell r="FD68">
            <v>0</v>
          </cell>
          <cell r="FE68">
            <v>0</v>
          </cell>
          <cell r="FF68">
            <v>0</v>
          </cell>
          <cell r="FG68" t="str">
            <v/>
          </cell>
          <cell r="FH68" t="str">
            <v/>
          </cell>
          <cell r="FI68" t="str">
            <v/>
          </cell>
          <cell r="FJ68" t="str">
            <v/>
          </cell>
          <cell r="FK68">
            <v>0</v>
          </cell>
          <cell r="FN68">
            <v>3102.5564480438834</v>
          </cell>
          <cell r="FO68">
            <v>0</v>
          </cell>
          <cell r="FP68">
            <v>175.58</v>
          </cell>
          <cell r="FQ68">
            <v>0</v>
          </cell>
          <cell r="FR68">
            <v>697.62100000000009</v>
          </cell>
          <cell r="FS68">
            <v>695.62100000000009</v>
          </cell>
          <cell r="FT68">
            <v>2</v>
          </cell>
          <cell r="FU68">
            <v>0</v>
          </cell>
          <cell r="FV68">
            <v>162</v>
          </cell>
          <cell r="FW68">
            <v>0</v>
          </cell>
          <cell r="FX68">
            <v>162</v>
          </cell>
          <cell r="FZ68">
            <v>604.26295830000004</v>
          </cell>
          <cell r="GA68">
            <v>0</v>
          </cell>
          <cell r="GB68">
            <v>10.842000000000002</v>
          </cell>
          <cell r="GC68">
            <v>0</v>
          </cell>
          <cell r="GD68">
            <v>18.175000000000001</v>
          </cell>
          <cell r="GE68">
            <v>18.175000000000001</v>
          </cell>
          <cell r="GF68">
            <v>0</v>
          </cell>
          <cell r="GG68">
            <v>0</v>
          </cell>
          <cell r="GH68">
            <v>112</v>
          </cell>
          <cell r="GI68">
            <v>0</v>
          </cell>
          <cell r="GJ68">
            <v>112</v>
          </cell>
          <cell r="GK68">
            <v>514.82344348999948</v>
          </cell>
          <cell r="GL68">
            <v>0</v>
          </cell>
          <cell r="GM68">
            <v>0</v>
          </cell>
          <cell r="GN68">
            <v>0</v>
          </cell>
          <cell r="GO68">
            <v>59.307000000000002</v>
          </cell>
          <cell r="GP68">
            <v>59.307000000000002</v>
          </cell>
          <cell r="GQ68">
            <v>0</v>
          </cell>
          <cell r="GR68">
            <v>0</v>
          </cell>
          <cell r="GS68">
            <v>1</v>
          </cell>
          <cell r="GT68">
            <v>0</v>
          </cell>
          <cell r="GU68">
            <v>1</v>
          </cell>
          <cell r="GV68">
            <v>475.62674384858701</v>
          </cell>
          <cell r="GW68">
            <v>0</v>
          </cell>
          <cell r="GX68">
            <v>0</v>
          </cell>
          <cell r="GY68">
            <v>0</v>
          </cell>
          <cell r="GZ68">
            <v>53</v>
          </cell>
          <cell r="HA68">
            <v>53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0</v>
          </cell>
          <cell r="HS68">
            <v>0</v>
          </cell>
          <cell r="HT68">
            <v>0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0</v>
          </cell>
          <cell r="IA68">
            <v>0</v>
          </cell>
          <cell r="IB68">
            <v>0</v>
          </cell>
          <cell r="IC68">
            <v>39.196699641412465</v>
          </cell>
          <cell r="ID68">
            <v>0</v>
          </cell>
          <cell r="IE68">
            <v>0</v>
          </cell>
          <cell r="IF68">
            <v>0</v>
          </cell>
          <cell r="IG68">
            <v>0</v>
          </cell>
          <cell r="IH68">
            <v>6.3069999999999995</v>
          </cell>
          <cell r="II68">
            <v>0</v>
          </cell>
          <cell r="IJ68">
            <v>0</v>
          </cell>
          <cell r="IK68">
            <v>0</v>
          </cell>
          <cell r="IL68">
            <v>0</v>
          </cell>
          <cell r="IM68">
            <v>0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104.98333589000001</v>
          </cell>
          <cell r="IZ68">
            <v>0</v>
          </cell>
          <cell r="JA68">
            <v>0</v>
          </cell>
          <cell r="JB68">
            <v>0</v>
          </cell>
          <cell r="JC68">
            <v>4.1915000000000004</v>
          </cell>
          <cell r="JD68">
            <v>4.1915000000000004</v>
          </cell>
          <cell r="JE68">
            <v>0</v>
          </cell>
          <cell r="JF68">
            <v>0</v>
          </cell>
          <cell r="JG68">
            <v>3</v>
          </cell>
          <cell r="JH68">
            <v>0</v>
          </cell>
          <cell r="JI68">
            <v>3</v>
          </cell>
          <cell r="JJ68">
            <v>2.0477729099999999</v>
          </cell>
          <cell r="JK68">
            <v>0</v>
          </cell>
          <cell r="JL68">
            <v>0</v>
          </cell>
          <cell r="JM68">
            <v>0</v>
          </cell>
          <cell r="JN68">
            <v>0.73250000000000004</v>
          </cell>
          <cell r="JO68">
            <v>0.73250000000000004</v>
          </cell>
          <cell r="JP68">
            <v>0</v>
          </cell>
          <cell r="JQ68">
            <v>0</v>
          </cell>
          <cell r="JR68">
            <v>0</v>
          </cell>
          <cell r="JS68">
            <v>0</v>
          </cell>
          <cell r="JT68">
            <v>0</v>
          </cell>
          <cell r="JU68">
            <v>102.93556298</v>
          </cell>
          <cell r="JV68">
            <v>0</v>
          </cell>
          <cell r="JW68">
            <v>0</v>
          </cell>
          <cell r="JX68">
            <v>0</v>
          </cell>
          <cell r="JY68">
            <v>3.4590000000000001</v>
          </cell>
          <cell r="JZ68">
            <v>3.4590000000000001</v>
          </cell>
          <cell r="KA68">
            <v>0</v>
          </cell>
          <cell r="KB68">
            <v>0</v>
          </cell>
          <cell r="KC68">
            <v>3</v>
          </cell>
          <cell r="KD68">
            <v>0</v>
          </cell>
          <cell r="KE68">
            <v>3</v>
          </cell>
          <cell r="KF68">
            <v>0</v>
          </cell>
          <cell r="KG68">
            <v>0</v>
          </cell>
          <cell r="KH68">
            <v>0</v>
          </cell>
          <cell r="KI68">
            <v>0</v>
          </cell>
          <cell r="KJ68">
            <v>0</v>
          </cell>
          <cell r="KK68">
            <v>0</v>
          </cell>
          <cell r="KL68">
            <v>0</v>
          </cell>
          <cell r="KM68">
            <v>0</v>
          </cell>
          <cell r="KN68">
            <v>0</v>
          </cell>
          <cell r="KO68">
            <v>0</v>
          </cell>
          <cell r="KP68">
            <v>0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0</v>
          </cell>
          <cell r="LC68">
            <v>0</v>
          </cell>
          <cell r="LD68">
            <v>0</v>
          </cell>
          <cell r="LE68">
            <v>0</v>
          </cell>
          <cell r="LF68">
            <v>0</v>
          </cell>
          <cell r="LG68">
            <v>0</v>
          </cell>
          <cell r="LH68">
            <v>0</v>
          </cell>
          <cell r="LI68">
            <v>0</v>
          </cell>
          <cell r="LJ68">
            <v>0</v>
          </cell>
          <cell r="LK68">
            <v>0</v>
          </cell>
          <cell r="LL68">
            <v>0</v>
          </cell>
          <cell r="LQ68">
            <v>0</v>
          </cell>
          <cell r="LR68">
            <v>0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>
            <v>0</v>
          </cell>
          <cell r="OM68">
            <v>0</v>
          </cell>
          <cell r="ON68">
            <v>0</v>
          </cell>
          <cell r="OO68">
            <v>0</v>
          </cell>
          <cell r="OP68">
            <v>0</v>
          </cell>
          <cell r="OR68">
            <v>0</v>
          </cell>
          <cell r="OT68">
            <v>2031.6875938646697</v>
          </cell>
        </row>
        <row r="69">
          <cell r="A69" t="str">
            <v>Г</v>
          </cell>
          <cell r="B69" t="str">
            <v>1.2.4</v>
          </cell>
          <cell r="C69" t="str">
            <v>Реконструкция, модернизация, техническое перевооружение прочих объектов основных средств, всего, в том числе:</v>
          </cell>
          <cell r="D69" t="str">
            <v>Г</v>
          </cell>
          <cell r="E69">
            <v>11.799999999999999</v>
          </cell>
          <cell r="H69">
            <v>0</v>
          </cell>
          <cell r="J69">
            <v>864.09004287199991</v>
          </cell>
          <cell r="K69">
            <v>11.799999999999999</v>
          </cell>
          <cell r="L69">
            <v>852.29004287199996</v>
          </cell>
          <cell r="M69">
            <v>0</v>
          </cell>
          <cell r="N69">
            <v>0</v>
          </cell>
          <cell r="O69">
            <v>75.508838269152477</v>
          </cell>
          <cell r="P69">
            <v>178.17639041999999</v>
          </cell>
          <cell r="Q69">
            <v>598.60481432284746</v>
          </cell>
          <cell r="R69">
            <v>11.8</v>
          </cell>
          <cell r="S69">
            <v>0</v>
          </cell>
          <cell r="T69">
            <v>0</v>
          </cell>
          <cell r="U69">
            <v>10</v>
          </cell>
          <cell r="V69">
            <v>0</v>
          </cell>
          <cell r="W69">
            <v>1.8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11.8</v>
          </cell>
          <cell r="AQ69">
            <v>0</v>
          </cell>
          <cell r="AR69">
            <v>0</v>
          </cell>
          <cell r="AS69">
            <v>10</v>
          </cell>
          <cell r="AT69">
            <v>0</v>
          </cell>
          <cell r="AU69">
            <v>1.8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>
            <v>4</v>
          </cell>
          <cell r="BF69" t="str">
            <v>4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3812.2178934788185</v>
          </cell>
          <cell r="CY69">
            <v>572.7289210797162</v>
          </cell>
          <cell r="CZ69">
            <v>1552.4358180467182</v>
          </cell>
          <cell r="DA69">
            <v>1396.6332410204841</v>
          </cell>
          <cell r="DB69">
            <v>351.73938608438334</v>
          </cell>
          <cell r="DE69">
            <v>0</v>
          </cell>
          <cell r="DG69">
            <v>616.57616354999993</v>
          </cell>
          <cell r="DH69">
            <v>10</v>
          </cell>
          <cell r="DI69">
            <v>606.57616354999993</v>
          </cell>
          <cell r="DJ69">
            <v>38.906113530000006</v>
          </cell>
          <cell r="DK69">
            <v>197.33895278</v>
          </cell>
          <cell r="DL69">
            <v>344.75768944999993</v>
          </cell>
          <cell r="DM69">
            <v>25.573407790000001</v>
          </cell>
          <cell r="DN69">
            <v>277.00832313952753</v>
          </cell>
          <cell r="DS69">
            <v>142.68802315457594</v>
          </cell>
          <cell r="DT69">
            <v>56.493174655273869</v>
          </cell>
          <cell r="DU69">
            <v>49.232590688265262</v>
          </cell>
          <cell r="DV69">
            <v>28.594534641412469</v>
          </cell>
          <cell r="DW69">
            <v>49.232590688265262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870.93788626000003</v>
          </cell>
          <cell r="ED69">
            <v>346.03663713000003</v>
          </cell>
          <cell r="EE69">
            <v>488.22764986999994</v>
          </cell>
          <cell r="EF69">
            <v>24.389055679999998</v>
          </cell>
          <cell r="EG69">
            <v>12.284543580000001</v>
          </cell>
          <cell r="EH69">
            <v>323.89559782000003</v>
          </cell>
          <cell r="EI69">
            <v>224.59279934</v>
          </cell>
          <cell r="EJ69">
            <v>95.952902250000008</v>
          </cell>
          <cell r="EK69">
            <v>0</v>
          </cell>
          <cell r="EL69">
            <v>3.3498962299999997</v>
          </cell>
          <cell r="EM69">
            <v>547.04228843999999</v>
          </cell>
          <cell r="EN69">
            <v>121.44383779</v>
          </cell>
          <cell r="EO69">
            <v>392.27474761999997</v>
          </cell>
          <cell r="EP69">
            <v>24.389055679999998</v>
          </cell>
          <cell r="EQ69">
            <v>8.9346473500000005</v>
          </cell>
          <cell r="ER69">
            <v>0</v>
          </cell>
          <cell r="ES69">
            <v>0</v>
          </cell>
          <cell r="ET69">
            <v>0</v>
          </cell>
          <cell r="EU69">
            <v>0</v>
          </cell>
          <cell r="EV69">
            <v>0</v>
          </cell>
          <cell r="EW69">
            <v>0</v>
          </cell>
          <cell r="EX69">
            <v>0</v>
          </cell>
          <cell r="EY69">
            <v>0</v>
          </cell>
          <cell r="EZ69">
            <v>0</v>
          </cell>
          <cell r="FA69">
            <v>0</v>
          </cell>
          <cell r="FB69">
            <v>0</v>
          </cell>
          <cell r="FC69">
            <v>0</v>
          </cell>
          <cell r="FD69">
            <v>0</v>
          </cell>
          <cell r="FE69">
            <v>0</v>
          </cell>
          <cell r="FF69">
            <v>0</v>
          </cell>
          <cell r="FG69" t="str">
            <v/>
          </cell>
          <cell r="FH69">
            <v>2</v>
          </cell>
          <cell r="FI69" t="str">
            <v/>
          </cell>
          <cell r="FJ69" t="str">
            <v/>
          </cell>
          <cell r="FK69" t="str">
            <v>2</v>
          </cell>
          <cell r="FN69">
            <v>3102.5564480438834</v>
          </cell>
          <cell r="FO69">
            <v>0</v>
          </cell>
          <cell r="FP69">
            <v>175.58</v>
          </cell>
          <cell r="FQ69">
            <v>0</v>
          </cell>
          <cell r="FR69">
            <v>697.62100000000009</v>
          </cell>
          <cell r="FS69">
            <v>695.62100000000009</v>
          </cell>
          <cell r="FT69">
            <v>2</v>
          </cell>
          <cell r="FU69">
            <v>0</v>
          </cell>
          <cell r="FV69">
            <v>162</v>
          </cell>
          <cell r="FW69">
            <v>0</v>
          </cell>
          <cell r="FX69">
            <v>162</v>
          </cell>
          <cell r="FZ69">
            <v>604.26295830000004</v>
          </cell>
          <cell r="GA69">
            <v>0</v>
          </cell>
          <cell r="GB69">
            <v>10.842000000000002</v>
          </cell>
          <cell r="GC69">
            <v>0</v>
          </cell>
          <cell r="GD69">
            <v>18.175000000000001</v>
          </cell>
          <cell r="GE69">
            <v>18.175000000000001</v>
          </cell>
          <cell r="GF69">
            <v>0</v>
          </cell>
          <cell r="GG69">
            <v>0</v>
          </cell>
          <cell r="GH69">
            <v>112</v>
          </cell>
          <cell r="GI69">
            <v>0</v>
          </cell>
          <cell r="GJ69">
            <v>112</v>
          </cell>
          <cell r="GK69">
            <v>514.82344348999948</v>
          </cell>
          <cell r="GL69">
            <v>0</v>
          </cell>
          <cell r="GM69">
            <v>0</v>
          </cell>
          <cell r="GN69">
            <v>0</v>
          </cell>
          <cell r="GO69">
            <v>59.307000000000002</v>
          </cell>
          <cell r="GP69">
            <v>59.307000000000002</v>
          </cell>
          <cell r="GQ69">
            <v>0</v>
          </cell>
          <cell r="GR69">
            <v>0</v>
          </cell>
          <cell r="GS69">
            <v>1</v>
          </cell>
          <cell r="GT69">
            <v>0</v>
          </cell>
          <cell r="GU69">
            <v>1</v>
          </cell>
          <cell r="GV69">
            <v>475.62674384858701</v>
          </cell>
          <cell r="GW69">
            <v>0</v>
          </cell>
          <cell r="GX69">
            <v>0</v>
          </cell>
          <cell r="GY69">
            <v>0</v>
          </cell>
          <cell r="GZ69">
            <v>53</v>
          </cell>
          <cell r="HA69">
            <v>53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0</v>
          </cell>
          <cell r="HS69">
            <v>0</v>
          </cell>
          <cell r="HT69">
            <v>0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0</v>
          </cell>
          <cell r="IA69">
            <v>0</v>
          </cell>
          <cell r="IB69">
            <v>0</v>
          </cell>
          <cell r="IC69">
            <v>39.196699641412465</v>
          </cell>
          <cell r="ID69">
            <v>0</v>
          </cell>
          <cell r="IE69">
            <v>0</v>
          </cell>
          <cell r="IF69">
            <v>0</v>
          </cell>
          <cell r="IG69">
            <v>0</v>
          </cell>
          <cell r="IH69">
            <v>6.3069999999999995</v>
          </cell>
          <cell r="II69">
            <v>0</v>
          </cell>
          <cell r="IJ69">
            <v>0</v>
          </cell>
          <cell r="IK69">
            <v>0</v>
          </cell>
          <cell r="IL69">
            <v>0</v>
          </cell>
          <cell r="IM69">
            <v>0</v>
          </cell>
          <cell r="IN69">
            <v>0</v>
          </cell>
          <cell r="IO69">
            <v>0</v>
          </cell>
          <cell r="IP69">
            <v>0</v>
          </cell>
          <cell r="IQ69">
            <v>0</v>
          </cell>
          <cell r="IR69">
            <v>0</v>
          </cell>
          <cell r="IS69">
            <v>0</v>
          </cell>
          <cell r="IT69">
            <v>0</v>
          </cell>
          <cell r="IU69">
            <v>0</v>
          </cell>
          <cell r="IV69">
            <v>0</v>
          </cell>
          <cell r="IW69">
            <v>0</v>
          </cell>
          <cell r="IX69">
            <v>0</v>
          </cell>
          <cell r="IY69">
            <v>104.98333589000001</v>
          </cell>
          <cell r="IZ69">
            <v>0</v>
          </cell>
          <cell r="JA69">
            <v>0</v>
          </cell>
          <cell r="JB69">
            <v>0</v>
          </cell>
          <cell r="JC69">
            <v>4.1915000000000004</v>
          </cell>
          <cell r="JD69">
            <v>4.1915000000000004</v>
          </cell>
          <cell r="JE69">
            <v>0</v>
          </cell>
          <cell r="JF69">
            <v>0</v>
          </cell>
          <cell r="JG69">
            <v>3</v>
          </cell>
          <cell r="JH69">
            <v>0</v>
          </cell>
          <cell r="JI69">
            <v>3</v>
          </cell>
          <cell r="JJ69">
            <v>2.0477729099999999</v>
          </cell>
          <cell r="JK69">
            <v>0</v>
          </cell>
          <cell r="JL69">
            <v>0</v>
          </cell>
          <cell r="JM69">
            <v>0</v>
          </cell>
          <cell r="JN69">
            <v>0.73250000000000004</v>
          </cell>
          <cell r="JO69">
            <v>0.73250000000000004</v>
          </cell>
          <cell r="JP69">
            <v>0</v>
          </cell>
          <cell r="JQ69">
            <v>0</v>
          </cell>
          <cell r="JR69">
            <v>0</v>
          </cell>
          <cell r="JS69">
            <v>0</v>
          </cell>
          <cell r="JT69">
            <v>0</v>
          </cell>
          <cell r="JU69">
            <v>102.93556298</v>
          </cell>
          <cell r="JV69">
            <v>0</v>
          </cell>
          <cell r="JW69">
            <v>0</v>
          </cell>
          <cell r="JX69">
            <v>0</v>
          </cell>
          <cell r="JY69">
            <v>3.4590000000000001</v>
          </cell>
          <cell r="JZ69">
            <v>3.4590000000000001</v>
          </cell>
          <cell r="KA69">
            <v>0</v>
          </cell>
          <cell r="KB69">
            <v>0</v>
          </cell>
          <cell r="KC69">
            <v>3</v>
          </cell>
          <cell r="KD69">
            <v>0</v>
          </cell>
          <cell r="KE69">
            <v>3</v>
          </cell>
          <cell r="KF69">
            <v>0</v>
          </cell>
          <cell r="KG69">
            <v>0</v>
          </cell>
          <cell r="KH69">
            <v>0</v>
          </cell>
          <cell r="KI69">
            <v>0</v>
          </cell>
          <cell r="KJ69">
            <v>0</v>
          </cell>
          <cell r="KK69">
            <v>0</v>
          </cell>
          <cell r="KL69">
            <v>0</v>
          </cell>
          <cell r="KM69">
            <v>0</v>
          </cell>
          <cell r="KN69">
            <v>0</v>
          </cell>
          <cell r="KO69">
            <v>0</v>
          </cell>
          <cell r="KP69">
            <v>0</v>
          </cell>
          <cell r="KQ69">
            <v>0</v>
          </cell>
          <cell r="KR69">
            <v>0</v>
          </cell>
          <cell r="KS69">
            <v>0</v>
          </cell>
          <cell r="KT69">
            <v>0</v>
          </cell>
          <cell r="KU69">
            <v>0</v>
          </cell>
          <cell r="KV69">
            <v>0</v>
          </cell>
          <cell r="KW69">
            <v>0</v>
          </cell>
          <cell r="KX69">
            <v>0</v>
          </cell>
          <cell r="KY69">
            <v>0</v>
          </cell>
          <cell r="KZ69">
            <v>0</v>
          </cell>
          <cell r="LA69">
            <v>0</v>
          </cell>
          <cell r="LB69">
            <v>0</v>
          </cell>
          <cell r="LC69">
            <v>0</v>
          </cell>
          <cell r="LD69">
            <v>0</v>
          </cell>
          <cell r="LE69">
            <v>0</v>
          </cell>
          <cell r="LF69">
            <v>0</v>
          </cell>
          <cell r="LG69">
            <v>0</v>
          </cell>
          <cell r="LH69">
            <v>0</v>
          </cell>
          <cell r="LI69">
            <v>0</v>
          </cell>
          <cell r="LJ69">
            <v>0</v>
          </cell>
          <cell r="LK69">
            <v>0</v>
          </cell>
          <cell r="LL69">
            <v>0</v>
          </cell>
          <cell r="LQ69">
            <v>0</v>
          </cell>
          <cell r="LR69">
            <v>0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>
            <v>0</v>
          </cell>
          <cell r="OM69">
            <v>0</v>
          </cell>
          <cell r="ON69">
            <v>0</v>
          </cell>
          <cell r="OO69">
            <v>0</v>
          </cell>
          <cell r="OP69">
            <v>0</v>
          </cell>
          <cell r="OR69">
            <v>0</v>
          </cell>
          <cell r="OT69">
            <v>2031.6875938646697</v>
          </cell>
        </row>
        <row r="70">
          <cell r="A70" t="str">
            <v>Г</v>
          </cell>
          <cell r="B70" t="str">
            <v>1.2.4.1</v>
          </cell>
          <cell r="C70" t="str">
            <v>Реконструкция прочих объектов основных средств, всего, в том числе:</v>
          </cell>
          <cell r="D70" t="str">
            <v>Г</v>
          </cell>
          <cell r="E70">
            <v>0</v>
          </cell>
          <cell r="H70">
            <v>0</v>
          </cell>
          <cell r="J70">
            <v>852.29004287199996</v>
          </cell>
          <cell r="K70">
            <v>0</v>
          </cell>
          <cell r="L70">
            <v>852.29004287199996</v>
          </cell>
          <cell r="M70">
            <v>0</v>
          </cell>
          <cell r="N70">
            <v>0</v>
          </cell>
          <cell r="O70">
            <v>75.508838269152477</v>
          </cell>
          <cell r="P70">
            <v>178.17639041999999</v>
          </cell>
          <cell r="Q70">
            <v>598.60481432284746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 t="str">
            <v/>
          </cell>
          <cell r="BC70" t="str">
            <v/>
          </cell>
          <cell r="BD70" t="str">
            <v/>
          </cell>
          <cell r="BE70" t="str">
            <v/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0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0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0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3812.2178934788185</v>
          </cell>
          <cell r="CY70">
            <v>572.7289210797162</v>
          </cell>
          <cell r="CZ70">
            <v>1552.4358180467182</v>
          </cell>
          <cell r="DA70">
            <v>1396.6332410204841</v>
          </cell>
          <cell r="DB70">
            <v>351.73938608438334</v>
          </cell>
          <cell r="DE70">
            <v>0</v>
          </cell>
          <cell r="DG70">
            <v>606.57616354999993</v>
          </cell>
          <cell r="DH70">
            <v>0</v>
          </cell>
          <cell r="DI70">
            <v>606.57616354999993</v>
          </cell>
          <cell r="DJ70">
            <v>38.906113530000006</v>
          </cell>
          <cell r="DK70">
            <v>197.33895278</v>
          </cell>
          <cell r="DL70">
            <v>344.75768944999993</v>
          </cell>
          <cell r="DM70">
            <v>25.573407790000001</v>
          </cell>
          <cell r="DN70">
            <v>277.00832313952753</v>
          </cell>
          <cell r="DS70">
            <v>142.68802315457594</v>
          </cell>
          <cell r="DT70">
            <v>56.493174655273869</v>
          </cell>
          <cell r="DU70">
            <v>49.232590688265262</v>
          </cell>
          <cell r="DV70">
            <v>28.594534641412469</v>
          </cell>
          <cell r="DW70">
            <v>49.232590688265262</v>
          </cell>
          <cell r="DX70" t="str">
            <v/>
          </cell>
          <cell r="DY70" t="str">
            <v/>
          </cell>
          <cell r="DZ70" t="str">
            <v/>
          </cell>
          <cell r="EA70" t="str">
            <v/>
          </cell>
          <cell r="EB70">
            <v>0</v>
          </cell>
          <cell r="EC70">
            <v>870.93788626000003</v>
          </cell>
          <cell r="ED70">
            <v>346.03663713000003</v>
          </cell>
          <cell r="EE70">
            <v>488.22764986999994</v>
          </cell>
          <cell r="EF70">
            <v>24.389055679999998</v>
          </cell>
          <cell r="EG70">
            <v>12.284543580000001</v>
          </cell>
          <cell r="EH70">
            <v>323.89559782000003</v>
          </cell>
          <cell r="EI70">
            <v>224.59279934</v>
          </cell>
          <cell r="EJ70">
            <v>95.952902250000008</v>
          </cell>
          <cell r="EK70">
            <v>0</v>
          </cell>
          <cell r="EL70">
            <v>3.3498962299999997</v>
          </cell>
          <cell r="EM70">
            <v>547.04228843999999</v>
          </cell>
          <cell r="EN70">
            <v>121.44383779</v>
          </cell>
          <cell r="EO70">
            <v>392.27474761999997</v>
          </cell>
          <cell r="EP70">
            <v>24.389055679999998</v>
          </cell>
          <cell r="EQ70">
            <v>8.9346473500000005</v>
          </cell>
          <cell r="ER70">
            <v>0</v>
          </cell>
          <cell r="ES70">
            <v>0</v>
          </cell>
          <cell r="ET70">
            <v>0</v>
          </cell>
          <cell r="EU70">
            <v>0</v>
          </cell>
          <cell r="EV70">
            <v>0</v>
          </cell>
          <cell r="EW70">
            <v>0</v>
          </cell>
          <cell r="EX70">
            <v>0</v>
          </cell>
          <cell r="EY70">
            <v>0</v>
          </cell>
          <cell r="EZ70">
            <v>0</v>
          </cell>
          <cell r="FA70">
            <v>0</v>
          </cell>
          <cell r="FB70">
            <v>0</v>
          </cell>
          <cell r="FC70">
            <v>0</v>
          </cell>
          <cell r="FD70">
            <v>0</v>
          </cell>
          <cell r="FE70">
            <v>0</v>
          </cell>
          <cell r="FF70">
            <v>0</v>
          </cell>
          <cell r="FG70" t="str">
            <v/>
          </cell>
          <cell r="FH70" t="str">
            <v/>
          </cell>
          <cell r="FI70" t="str">
            <v/>
          </cell>
          <cell r="FJ70" t="str">
            <v/>
          </cell>
          <cell r="FK70">
            <v>0</v>
          </cell>
          <cell r="FN70">
            <v>3102.5564480438834</v>
          </cell>
          <cell r="FO70">
            <v>0</v>
          </cell>
          <cell r="FP70">
            <v>175.58</v>
          </cell>
          <cell r="FQ70">
            <v>0</v>
          </cell>
          <cell r="FR70">
            <v>697.62100000000009</v>
          </cell>
          <cell r="FS70">
            <v>695.62100000000009</v>
          </cell>
          <cell r="FT70">
            <v>2</v>
          </cell>
          <cell r="FU70">
            <v>0</v>
          </cell>
          <cell r="FV70">
            <v>162</v>
          </cell>
          <cell r="FW70">
            <v>0</v>
          </cell>
          <cell r="FX70">
            <v>162</v>
          </cell>
          <cell r="FZ70">
            <v>604.26295830000004</v>
          </cell>
          <cell r="GA70">
            <v>0</v>
          </cell>
          <cell r="GB70">
            <v>10.842000000000002</v>
          </cell>
          <cell r="GC70">
            <v>0</v>
          </cell>
          <cell r="GD70">
            <v>18.175000000000001</v>
          </cell>
          <cell r="GE70">
            <v>18.175000000000001</v>
          </cell>
          <cell r="GF70">
            <v>0</v>
          </cell>
          <cell r="GG70">
            <v>0</v>
          </cell>
          <cell r="GH70">
            <v>112</v>
          </cell>
          <cell r="GI70">
            <v>0</v>
          </cell>
          <cell r="GJ70">
            <v>112</v>
          </cell>
          <cell r="GK70">
            <v>514.82344348999948</v>
          </cell>
          <cell r="GL70">
            <v>0</v>
          </cell>
          <cell r="GM70">
            <v>0</v>
          </cell>
          <cell r="GN70">
            <v>0</v>
          </cell>
          <cell r="GO70">
            <v>59.307000000000002</v>
          </cell>
          <cell r="GP70">
            <v>59.307000000000002</v>
          </cell>
          <cell r="GQ70">
            <v>0</v>
          </cell>
          <cell r="GR70">
            <v>0</v>
          </cell>
          <cell r="GS70">
            <v>1</v>
          </cell>
          <cell r="GT70">
            <v>0</v>
          </cell>
          <cell r="GU70">
            <v>1</v>
          </cell>
          <cell r="GV70">
            <v>475.62674384858701</v>
          </cell>
          <cell r="GW70">
            <v>0</v>
          </cell>
          <cell r="GX70">
            <v>0</v>
          </cell>
          <cell r="GY70">
            <v>0</v>
          </cell>
          <cell r="GZ70">
            <v>53</v>
          </cell>
          <cell r="HA70">
            <v>53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0</v>
          </cell>
          <cell r="HS70">
            <v>0</v>
          </cell>
          <cell r="HT70">
            <v>0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0</v>
          </cell>
          <cell r="IA70">
            <v>0</v>
          </cell>
          <cell r="IB70">
            <v>0</v>
          </cell>
          <cell r="IC70">
            <v>39.196699641412465</v>
          </cell>
          <cell r="ID70">
            <v>0</v>
          </cell>
          <cell r="IE70">
            <v>0</v>
          </cell>
          <cell r="IF70">
            <v>0</v>
          </cell>
          <cell r="IG70">
            <v>0</v>
          </cell>
          <cell r="IH70">
            <v>6.3069999999999995</v>
          </cell>
          <cell r="II70">
            <v>0</v>
          </cell>
          <cell r="IJ70">
            <v>0</v>
          </cell>
          <cell r="IK70">
            <v>0</v>
          </cell>
          <cell r="IL70">
            <v>0</v>
          </cell>
          <cell r="IM70">
            <v>0</v>
          </cell>
          <cell r="IN70">
            <v>0</v>
          </cell>
          <cell r="IO70">
            <v>0</v>
          </cell>
          <cell r="IP70">
            <v>0</v>
          </cell>
          <cell r="IQ70">
            <v>0</v>
          </cell>
          <cell r="IR70">
            <v>0</v>
          </cell>
          <cell r="IS70">
            <v>0</v>
          </cell>
          <cell r="IT70">
            <v>0</v>
          </cell>
          <cell r="IU70">
            <v>0</v>
          </cell>
          <cell r="IV70">
            <v>0</v>
          </cell>
          <cell r="IW70">
            <v>0</v>
          </cell>
          <cell r="IX70">
            <v>0</v>
          </cell>
          <cell r="IY70">
            <v>104.98333589000001</v>
          </cell>
          <cell r="IZ70">
            <v>0</v>
          </cell>
          <cell r="JA70">
            <v>0</v>
          </cell>
          <cell r="JB70">
            <v>0</v>
          </cell>
          <cell r="JC70">
            <v>4.1915000000000004</v>
          </cell>
          <cell r="JD70">
            <v>4.1915000000000004</v>
          </cell>
          <cell r="JE70">
            <v>0</v>
          </cell>
          <cell r="JF70">
            <v>0</v>
          </cell>
          <cell r="JG70">
            <v>3</v>
          </cell>
          <cell r="JH70">
            <v>0</v>
          </cell>
          <cell r="JI70">
            <v>3</v>
          </cell>
          <cell r="JJ70">
            <v>2.0477729099999999</v>
          </cell>
          <cell r="JK70">
            <v>0</v>
          </cell>
          <cell r="JL70">
            <v>0</v>
          </cell>
          <cell r="JM70">
            <v>0</v>
          </cell>
          <cell r="JN70">
            <v>0.73250000000000004</v>
          </cell>
          <cell r="JO70">
            <v>0.73250000000000004</v>
          </cell>
          <cell r="JP70">
            <v>0</v>
          </cell>
          <cell r="JQ70">
            <v>0</v>
          </cell>
          <cell r="JR70">
            <v>0</v>
          </cell>
          <cell r="JS70">
            <v>0</v>
          </cell>
          <cell r="JT70">
            <v>0</v>
          </cell>
          <cell r="JU70">
            <v>102.93556298</v>
          </cell>
          <cell r="JV70">
            <v>0</v>
          </cell>
          <cell r="JW70">
            <v>0</v>
          </cell>
          <cell r="JX70">
            <v>0</v>
          </cell>
          <cell r="JY70">
            <v>3.4590000000000001</v>
          </cell>
          <cell r="JZ70">
            <v>3.4590000000000001</v>
          </cell>
          <cell r="KA70">
            <v>0</v>
          </cell>
          <cell r="KB70">
            <v>0</v>
          </cell>
          <cell r="KC70">
            <v>3</v>
          </cell>
          <cell r="KD70">
            <v>0</v>
          </cell>
          <cell r="KE70">
            <v>3</v>
          </cell>
          <cell r="KF70">
            <v>0</v>
          </cell>
          <cell r="KG70">
            <v>0</v>
          </cell>
          <cell r="KH70">
            <v>0</v>
          </cell>
          <cell r="KI70">
            <v>0</v>
          </cell>
          <cell r="KJ70">
            <v>0</v>
          </cell>
          <cell r="KK70">
            <v>0</v>
          </cell>
          <cell r="KL70">
            <v>0</v>
          </cell>
          <cell r="KM70">
            <v>0</v>
          </cell>
          <cell r="KN70">
            <v>0</v>
          </cell>
          <cell r="KO70">
            <v>0</v>
          </cell>
          <cell r="KP70">
            <v>0</v>
          </cell>
          <cell r="KQ70">
            <v>0</v>
          </cell>
          <cell r="KR70">
            <v>0</v>
          </cell>
          <cell r="KS70">
            <v>0</v>
          </cell>
          <cell r="KT70">
            <v>0</v>
          </cell>
          <cell r="KU70">
            <v>0</v>
          </cell>
          <cell r="KV70">
            <v>0</v>
          </cell>
          <cell r="KW70">
            <v>0</v>
          </cell>
          <cell r="KX70">
            <v>0</v>
          </cell>
          <cell r="KY70">
            <v>0</v>
          </cell>
          <cell r="KZ70">
            <v>0</v>
          </cell>
          <cell r="LA70">
            <v>0</v>
          </cell>
          <cell r="LB70">
            <v>0</v>
          </cell>
          <cell r="LC70">
            <v>0</v>
          </cell>
          <cell r="LD70">
            <v>0</v>
          </cell>
          <cell r="LE70">
            <v>0</v>
          </cell>
          <cell r="LF70">
            <v>0</v>
          </cell>
          <cell r="LG70">
            <v>0</v>
          </cell>
          <cell r="LH70">
            <v>0</v>
          </cell>
          <cell r="LI70">
            <v>0</v>
          </cell>
          <cell r="LJ70">
            <v>0</v>
          </cell>
          <cell r="LK70">
            <v>0</v>
          </cell>
          <cell r="LL70">
            <v>0</v>
          </cell>
          <cell r="LQ70">
            <v>0</v>
          </cell>
          <cell r="LR70">
            <v>0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>
            <v>0</v>
          </cell>
          <cell r="OM70">
            <v>0</v>
          </cell>
          <cell r="ON70">
            <v>0</v>
          </cell>
          <cell r="OO70">
            <v>0</v>
          </cell>
          <cell r="OP70">
            <v>0</v>
          </cell>
          <cell r="OR70">
            <v>0</v>
          </cell>
          <cell r="OT70">
            <v>2031.6875938646697</v>
          </cell>
        </row>
        <row r="71">
          <cell r="A71" t="str">
            <v>Г</v>
          </cell>
          <cell r="B71" t="str">
            <v>1.2.4.2</v>
          </cell>
          <cell r="C71" t="str">
            <v>Модернизация, техническое перевооружение прочих объектов основных средств, всего, в том числе:</v>
          </cell>
          <cell r="D71" t="str">
            <v>Г</v>
          </cell>
          <cell r="E71">
            <v>11.799999999999999</v>
          </cell>
          <cell r="H71">
            <v>0</v>
          </cell>
          <cell r="J71">
            <v>864.09004287199991</v>
          </cell>
          <cell r="K71">
            <v>11.799999999999999</v>
          </cell>
          <cell r="L71">
            <v>852.29004287199996</v>
          </cell>
          <cell r="M71">
            <v>0</v>
          </cell>
          <cell r="N71">
            <v>0</v>
          </cell>
          <cell r="O71">
            <v>75.508838269152477</v>
          </cell>
          <cell r="P71">
            <v>178.17639041999999</v>
          </cell>
          <cell r="Q71">
            <v>598.60481432284746</v>
          </cell>
          <cell r="R71">
            <v>11.8</v>
          </cell>
          <cell r="S71">
            <v>0</v>
          </cell>
          <cell r="T71">
            <v>0</v>
          </cell>
          <cell r="U71">
            <v>10</v>
          </cell>
          <cell r="V71">
            <v>0</v>
          </cell>
          <cell r="W71">
            <v>1.8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11.8</v>
          </cell>
          <cell r="AQ71">
            <v>0</v>
          </cell>
          <cell r="AR71">
            <v>0</v>
          </cell>
          <cell r="AS71">
            <v>10</v>
          </cell>
          <cell r="AT71">
            <v>0</v>
          </cell>
          <cell r="AU71">
            <v>1.8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 t="str">
            <v/>
          </cell>
          <cell r="BC71" t="str">
            <v/>
          </cell>
          <cell r="BD71" t="str">
            <v/>
          </cell>
          <cell r="BE71">
            <v>4</v>
          </cell>
          <cell r="BF71" t="str">
            <v>4</v>
          </cell>
          <cell r="BG71">
            <v>0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P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0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P71">
            <v>0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3812.2178934788185</v>
          </cell>
          <cell r="CY71">
            <v>572.7289210797162</v>
          </cell>
          <cell r="CZ71">
            <v>1552.4358180467182</v>
          </cell>
          <cell r="DA71">
            <v>1396.6332410204841</v>
          </cell>
          <cell r="DB71">
            <v>351.73938608438334</v>
          </cell>
          <cell r="DE71">
            <v>0</v>
          </cell>
          <cell r="DG71">
            <v>616.57616354999993</v>
          </cell>
          <cell r="DH71">
            <v>10</v>
          </cell>
          <cell r="DI71">
            <v>606.57616354999993</v>
          </cell>
          <cell r="DJ71">
            <v>38.906113530000006</v>
          </cell>
          <cell r="DK71">
            <v>197.33895278</v>
          </cell>
          <cell r="DL71">
            <v>344.75768944999993</v>
          </cell>
          <cell r="DM71">
            <v>25.573407790000001</v>
          </cell>
          <cell r="DN71">
            <v>277.00832313952753</v>
          </cell>
          <cell r="DS71">
            <v>142.68802315457594</v>
          </cell>
          <cell r="DT71">
            <v>56.493174655273869</v>
          </cell>
          <cell r="DU71">
            <v>49.232590688265262</v>
          </cell>
          <cell r="DV71">
            <v>28.594534641412469</v>
          </cell>
          <cell r="DW71">
            <v>49.232590688265262</v>
          </cell>
          <cell r="DX71" t="str">
            <v/>
          </cell>
          <cell r="DY71" t="str">
            <v/>
          </cell>
          <cell r="DZ71" t="str">
            <v/>
          </cell>
          <cell r="EA71" t="str">
            <v/>
          </cell>
          <cell r="EB71">
            <v>0</v>
          </cell>
          <cell r="EC71">
            <v>870.93788626000003</v>
          </cell>
          <cell r="ED71">
            <v>346.03663713000003</v>
          </cell>
          <cell r="EE71">
            <v>488.22764986999994</v>
          </cell>
          <cell r="EF71">
            <v>24.389055679999998</v>
          </cell>
          <cell r="EG71">
            <v>12.284543580000001</v>
          </cell>
          <cell r="EH71">
            <v>323.89559782000003</v>
          </cell>
          <cell r="EI71">
            <v>224.59279934</v>
          </cell>
          <cell r="EJ71">
            <v>95.952902250000008</v>
          </cell>
          <cell r="EK71">
            <v>0</v>
          </cell>
          <cell r="EL71">
            <v>3.3498962299999997</v>
          </cell>
          <cell r="EM71">
            <v>547.04228843999999</v>
          </cell>
          <cell r="EN71">
            <v>121.44383779</v>
          </cell>
          <cell r="EO71">
            <v>392.27474761999997</v>
          </cell>
          <cell r="EP71">
            <v>24.389055679999998</v>
          </cell>
          <cell r="EQ71">
            <v>8.9346473500000005</v>
          </cell>
          <cell r="ER71">
            <v>0</v>
          </cell>
          <cell r="ES71">
            <v>0</v>
          </cell>
          <cell r="ET71">
            <v>0</v>
          </cell>
          <cell r="EU71">
            <v>0</v>
          </cell>
          <cell r="EV71">
            <v>0</v>
          </cell>
          <cell r="EW71">
            <v>0</v>
          </cell>
          <cell r="EX71">
            <v>0</v>
          </cell>
          <cell r="EY71">
            <v>0</v>
          </cell>
          <cell r="EZ71">
            <v>0</v>
          </cell>
          <cell r="FA71">
            <v>0</v>
          </cell>
          <cell r="FB71">
            <v>0</v>
          </cell>
          <cell r="FC71">
            <v>0</v>
          </cell>
          <cell r="FD71">
            <v>0</v>
          </cell>
          <cell r="FE71">
            <v>0</v>
          </cell>
          <cell r="FF71">
            <v>0</v>
          </cell>
          <cell r="FG71" t="str">
            <v/>
          </cell>
          <cell r="FH71">
            <v>2</v>
          </cell>
          <cell r="FI71" t="str">
            <v/>
          </cell>
          <cell r="FJ71" t="str">
            <v/>
          </cell>
          <cell r="FK71" t="str">
            <v>2</v>
          </cell>
          <cell r="FN71">
            <v>3102.5564480438834</v>
          </cell>
          <cell r="FO71">
            <v>0</v>
          </cell>
          <cell r="FP71">
            <v>175.58</v>
          </cell>
          <cell r="FQ71">
            <v>0</v>
          </cell>
          <cell r="FR71">
            <v>697.62100000000009</v>
          </cell>
          <cell r="FS71">
            <v>695.62100000000009</v>
          </cell>
          <cell r="FT71">
            <v>2</v>
          </cell>
          <cell r="FU71">
            <v>0</v>
          </cell>
          <cell r="FV71">
            <v>162</v>
          </cell>
          <cell r="FW71">
            <v>0</v>
          </cell>
          <cell r="FX71">
            <v>162</v>
          </cell>
          <cell r="FZ71">
            <v>604.26295830000004</v>
          </cell>
          <cell r="GA71">
            <v>0</v>
          </cell>
          <cell r="GB71">
            <v>10.842000000000002</v>
          </cell>
          <cell r="GC71">
            <v>0</v>
          </cell>
          <cell r="GD71">
            <v>18.175000000000001</v>
          </cell>
          <cell r="GE71">
            <v>18.175000000000001</v>
          </cell>
          <cell r="GF71">
            <v>0</v>
          </cell>
          <cell r="GG71">
            <v>0</v>
          </cell>
          <cell r="GH71">
            <v>112</v>
          </cell>
          <cell r="GI71">
            <v>0</v>
          </cell>
          <cell r="GJ71">
            <v>112</v>
          </cell>
          <cell r="GK71">
            <v>514.82344348999948</v>
          </cell>
          <cell r="GL71">
            <v>0</v>
          </cell>
          <cell r="GM71">
            <v>0</v>
          </cell>
          <cell r="GN71">
            <v>0</v>
          </cell>
          <cell r="GO71">
            <v>59.307000000000002</v>
          </cell>
          <cell r="GP71">
            <v>59.307000000000002</v>
          </cell>
          <cell r="GQ71">
            <v>0</v>
          </cell>
          <cell r="GR71">
            <v>0</v>
          </cell>
          <cell r="GS71">
            <v>1</v>
          </cell>
          <cell r="GT71">
            <v>0</v>
          </cell>
          <cell r="GU71">
            <v>1</v>
          </cell>
          <cell r="GV71">
            <v>475.62674384858701</v>
          </cell>
          <cell r="GW71">
            <v>0</v>
          </cell>
          <cell r="GX71">
            <v>0</v>
          </cell>
          <cell r="GY71">
            <v>0</v>
          </cell>
          <cell r="GZ71">
            <v>53</v>
          </cell>
          <cell r="HA71">
            <v>53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39.196699641412465</v>
          </cell>
          <cell r="ID71">
            <v>0</v>
          </cell>
          <cell r="IE71">
            <v>0</v>
          </cell>
          <cell r="IF71">
            <v>0</v>
          </cell>
          <cell r="IG71">
            <v>0</v>
          </cell>
          <cell r="IH71">
            <v>6.3069999999999995</v>
          </cell>
          <cell r="II71">
            <v>0</v>
          </cell>
          <cell r="IJ71">
            <v>0</v>
          </cell>
          <cell r="IK71">
            <v>0</v>
          </cell>
          <cell r="IL71">
            <v>0</v>
          </cell>
          <cell r="IM71">
            <v>0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104.98333589000001</v>
          </cell>
          <cell r="IZ71">
            <v>0</v>
          </cell>
          <cell r="JA71">
            <v>0</v>
          </cell>
          <cell r="JB71">
            <v>0</v>
          </cell>
          <cell r="JC71">
            <v>4.1915000000000004</v>
          </cell>
          <cell r="JD71">
            <v>4.1915000000000004</v>
          </cell>
          <cell r="JE71">
            <v>0</v>
          </cell>
          <cell r="JF71">
            <v>0</v>
          </cell>
          <cell r="JG71">
            <v>3</v>
          </cell>
          <cell r="JH71">
            <v>0</v>
          </cell>
          <cell r="JI71">
            <v>3</v>
          </cell>
          <cell r="JJ71">
            <v>2.0477729099999999</v>
          </cell>
          <cell r="JK71">
            <v>0</v>
          </cell>
          <cell r="JL71">
            <v>0</v>
          </cell>
          <cell r="JM71">
            <v>0</v>
          </cell>
          <cell r="JN71">
            <v>0.73250000000000004</v>
          </cell>
          <cell r="JO71">
            <v>0.73250000000000004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102.93556298</v>
          </cell>
          <cell r="JV71">
            <v>0</v>
          </cell>
          <cell r="JW71">
            <v>0</v>
          </cell>
          <cell r="JX71">
            <v>0</v>
          </cell>
          <cell r="JY71">
            <v>3.4590000000000001</v>
          </cell>
          <cell r="JZ71">
            <v>3.4590000000000001</v>
          </cell>
          <cell r="KA71">
            <v>0</v>
          </cell>
          <cell r="KB71">
            <v>0</v>
          </cell>
          <cell r="KC71">
            <v>3</v>
          </cell>
          <cell r="KD71">
            <v>0</v>
          </cell>
          <cell r="KE71">
            <v>3</v>
          </cell>
          <cell r="KF71">
            <v>0</v>
          </cell>
          <cell r="KG71">
            <v>0</v>
          </cell>
          <cell r="KH71">
            <v>0</v>
          </cell>
          <cell r="KI71">
            <v>0</v>
          </cell>
          <cell r="KJ71">
            <v>0</v>
          </cell>
          <cell r="KK71">
            <v>0</v>
          </cell>
          <cell r="KL71">
            <v>0</v>
          </cell>
          <cell r="KM71">
            <v>0</v>
          </cell>
          <cell r="KN71">
            <v>0</v>
          </cell>
          <cell r="KO71">
            <v>0</v>
          </cell>
          <cell r="KP71">
            <v>0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0</v>
          </cell>
          <cell r="LC71">
            <v>0</v>
          </cell>
          <cell r="LD71">
            <v>0</v>
          </cell>
          <cell r="LE71">
            <v>0</v>
          </cell>
          <cell r="LF71">
            <v>0</v>
          </cell>
          <cell r="LG71">
            <v>0</v>
          </cell>
          <cell r="LH71">
            <v>0</v>
          </cell>
          <cell r="LI71">
            <v>0</v>
          </cell>
          <cell r="LJ71">
            <v>0</v>
          </cell>
          <cell r="LK71">
            <v>0</v>
          </cell>
          <cell r="LL71">
            <v>0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0</v>
          </cell>
          <cell r="OM71">
            <v>0</v>
          </cell>
          <cell r="ON71">
            <v>0</v>
          </cell>
          <cell r="OO71">
            <v>0</v>
          </cell>
          <cell r="OP71">
            <v>0</v>
          </cell>
          <cell r="OR71">
            <v>0</v>
          </cell>
          <cell r="OT71">
            <v>2031.6875938646697</v>
          </cell>
        </row>
        <row r="72">
          <cell r="A72" t="str">
            <v>F_prj_109108_49014</v>
          </cell>
          <cell r="B72" t="str">
            <v>1.2.4.2</v>
          </cell>
          <cell r="C72" t="str">
            <v>Модернизация системы сбора и передачи информации 1-ая очередь АО "Чеченэнерго" на  ПС"№84"</v>
          </cell>
          <cell r="D72" t="str">
            <v>F_prj_109108_49014</v>
          </cell>
          <cell r="E72">
            <v>11.799999999999999</v>
          </cell>
          <cell r="H72">
            <v>0</v>
          </cell>
          <cell r="J72">
            <v>11.799999999999999</v>
          </cell>
          <cell r="K72">
            <v>11.799999999999999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11.8</v>
          </cell>
          <cell r="S72">
            <v>0</v>
          </cell>
          <cell r="T72">
            <v>0</v>
          </cell>
          <cell r="U72">
            <v>10</v>
          </cell>
          <cell r="V72">
            <v>0</v>
          </cell>
          <cell r="W72">
            <v>1.8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11.8</v>
          </cell>
          <cell r="AQ72">
            <v>0</v>
          </cell>
          <cell r="AR72">
            <v>0</v>
          </cell>
          <cell r="AS72">
            <v>10</v>
          </cell>
          <cell r="AT72">
            <v>0</v>
          </cell>
          <cell r="AU72">
            <v>1.8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 t="str">
            <v/>
          </cell>
          <cell r="BC72" t="str">
            <v/>
          </cell>
          <cell r="BD72" t="str">
            <v/>
          </cell>
          <cell r="BE72">
            <v>4</v>
          </cell>
          <cell r="BF72" t="str">
            <v>4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0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0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0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10</v>
          </cell>
          <cell r="CY72">
            <v>0.6</v>
          </cell>
          <cell r="CZ72">
            <v>5</v>
          </cell>
          <cell r="DA72">
            <v>3</v>
          </cell>
          <cell r="DB72">
            <v>1.4000000000000001</v>
          </cell>
          <cell r="DE72">
            <v>0</v>
          </cell>
          <cell r="DG72">
            <v>10</v>
          </cell>
          <cell r="DH72">
            <v>10</v>
          </cell>
          <cell r="DI72">
            <v>0</v>
          </cell>
          <cell r="DJ72">
            <v>0</v>
          </cell>
          <cell r="DK72">
            <v>0</v>
          </cell>
          <cell r="DL72">
            <v>0</v>
          </cell>
          <cell r="DM72">
            <v>0</v>
          </cell>
          <cell r="DN72">
            <v>10</v>
          </cell>
          <cell r="DS72">
            <v>0</v>
          </cell>
          <cell r="DT72">
            <v>0</v>
          </cell>
          <cell r="DU72">
            <v>10</v>
          </cell>
          <cell r="DV72">
            <v>0</v>
          </cell>
          <cell r="DW72">
            <v>10</v>
          </cell>
          <cell r="DX72" t="str">
            <v/>
          </cell>
          <cell r="DY72" t="str">
            <v/>
          </cell>
          <cell r="DZ72" t="str">
            <v/>
          </cell>
          <cell r="EA72" t="str">
            <v/>
          </cell>
          <cell r="EB72">
            <v>0</v>
          </cell>
          <cell r="EC72">
            <v>0</v>
          </cell>
          <cell r="ED72">
            <v>0</v>
          </cell>
          <cell r="EE72">
            <v>0</v>
          </cell>
          <cell r="EF72">
            <v>0</v>
          </cell>
          <cell r="EG72">
            <v>0</v>
          </cell>
          <cell r="EH72">
            <v>0</v>
          </cell>
          <cell r="EI72">
            <v>0</v>
          </cell>
          <cell r="EJ72">
            <v>0</v>
          </cell>
          <cell r="EK72">
            <v>0</v>
          </cell>
          <cell r="EL72">
            <v>0</v>
          </cell>
          <cell r="EM72">
            <v>0</v>
          </cell>
          <cell r="EN72">
            <v>0</v>
          </cell>
          <cell r="EO72">
            <v>0</v>
          </cell>
          <cell r="EP72">
            <v>0</v>
          </cell>
          <cell r="EQ72">
            <v>0</v>
          </cell>
          <cell r="ER72">
            <v>0</v>
          </cell>
          <cell r="ES72">
            <v>0</v>
          </cell>
          <cell r="ET72">
            <v>0</v>
          </cell>
          <cell r="EU72">
            <v>0</v>
          </cell>
          <cell r="EV72">
            <v>0</v>
          </cell>
          <cell r="EW72">
            <v>0</v>
          </cell>
          <cell r="EX72">
            <v>0</v>
          </cell>
          <cell r="EY72">
            <v>0</v>
          </cell>
          <cell r="EZ72">
            <v>0</v>
          </cell>
          <cell r="FA72">
            <v>0</v>
          </cell>
          <cell r="FB72">
            <v>0</v>
          </cell>
          <cell r="FC72">
            <v>0</v>
          </cell>
          <cell r="FD72">
            <v>0</v>
          </cell>
          <cell r="FE72">
            <v>0</v>
          </cell>
          <cell r="FF72">
            <v>0</v>
          </cell>
          <cell r="FG72" t="str">
            <v/>
          </cell>
          <cell r="FH72">
            <v>2</v>
          </cell>
          <cell r="FI72" t="str">
            <v/>
          </cell>
          <cell r="FJ72" t="str">
            <v/>
          </cell>
          <cell r="FK72" t="str">
            <v>2</v>
          </cell>
          <cell r="FN72">
            <v>10</v>
          </cell>
          <cell r="FO72">
            <v>0</v>
          </cell>
          <cell r="FP72">
            <v>0</v>
          </cell>
          <cell r="FQ72">
            <v>0</v>
          </cell>
          <cell r="FR72">
            <v>0</v>
          </cell>
          <cell r="FS72">
            <v>0</v>
          </cell>
          <cell r="FT72">
            <v>0</v>
          </cell>
          <cell r="FU72">
            <v>0</v>
          </cell>
          <cell r="FV72">
            <v>1</v>
          </cell>
          <cell r="FW72">
            <v>0</v>
          </cell>
          <cell r="FX72">
            <v>1</v>
          </cell>
          <cell r="FZ72">
            <v>0</v>
          </cell>
          <cell r="GA72">
            <v>0</v>
          </cell>
          <cell r="GB72">
            <v>0</v>
          </cell>
          <cell r="GC72">
            <v>0</v>
          </cell>
          <cell r="GD72">
            <v>0</v>
          </cell>
          <cell r="GE72">
            <v>0</v>
          </cell>
          <cell r="GF72">
            <v>0</v>
          </cell>
          <cell r="GG72">
            <v>0</v>
          </cell>
          <cell r="GH72">
            <v>0</v>
          </cell>
          <cell r="GI72">
            <v>0</v>
          </cell>
          <cell r="GJ72">
            <v>0</v>
          </cell>
          <cell r="GK72">
            <v>10</v>
          </cell>
          <cell r="GL72">
            <v>0</v>
          </cell>
          <cell r="GM72">
            <v>0</v>
          </cell>
          <cell r="GN72">
            <v>0</v>
          </cell>
          <cell r="GO72">
            <v>0</v>
          </cell>
          <cell r="GP72">
            <v>0</v>
          </cell>
          <cell r="GQ72">
            <v>0</v>
          </cell>
          <cell r="GR72">
            <v>0</v>
          </cell>
          <cell r="GS72">
            <v>1</v>
          </cell>
          <cell r="GT72">
            <v>0</v>
          </cell>
          <cell r="GU72">
            <v>1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10</v>
          </cell>
          <cell r="ID72">
            <v>0</v>
          </cell>
          <cell r="IE72">
            <v>0</v>
          </cell>
          <cell r="IF72">
            <v>0</v>
          </cell>
          <cell r="IG72">
            <v>0</v>
          </cell>
          <cell r="IH72">
            <v>0</v>
          </cell>
          <cell r="II72">
            <v>0</v>
          </cell>
          <cell r="IJ72">
            <v>0</v>
          </cell>
          <cell r="IK72">
            <v>0</v>
          </cell>
          <cell r="IL72">
            <v>0</v>
          </cell>
          <cell r="IM72">
            <v>0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0</v>
          </cell>
          <cell r="IZ72">
            <v>0</v>
          </cell>
          <cell r="JA72">
            <v>0</v>
          </cell>
          <cell r="JB72">
            <v>0</v>
          </cell>
          <cell r="JC72">
            <v>0</v>
          </cell>
          <cell r="JD72">
            <v>0</v>
          </cell>
          <cell r="JE72">
            <v>0</v>
          </cell>
          <cell r="JF72">
            <v>0</v>
          </cell>
          <cell r="JG72">
            <v>0</v>
          </cell>
          <cell r="JH72">
            <v>0</v>
          </cell>
          <cell r="JI72">
            <v>0</v>
          </cell>
          <cell r="JJ72">
            <v>0</v>
          </cell>
          <cell r="JK72">
            <v>0</v>
          </cell>
          <cell r="JL72">
            <v>0</v>
          </cell>
          <cell r="JM72">
            <v>0</v>
          </cell>
          <cell r="JN72">
            <v>0</v>
          </cell>
          <cell r="JO72">
            <v>0</v>
          </cell>
          <cell r="JP72">
            <v>0</v>
          </cell>
          <cell r="JQ72">
            <v>0</v>
          </cell>
          <cell r="JR72">
            <v>0</v>
          </cell>
          <cell r="JS72">
            <v>0</v>
          </cell>
          <cell r="JT72">
            <v>0</v>
          </cell>
          <cell r="JU72">
            <v>0</v>
          </cell>
          <cell r="JV72">
            <v>0</v>
          </cell>
          <cell r="JW72">
            <v>0</v>
          </cell>
          <cell r="JX72">
            <v>0</v>
          </cell>
          <cell r="JY72">
            <v>0</v>
          </cell>
          <cell r="JZ72">
            <v>0</v>
          </cell>
          <cell r="KA72">
            <v>0</v>
          </cell>
          <cell r="KB72">
            <v>0</v>
          </cell>
          <cell r="KC72">
            <v>0</v>
          </cell>
          <cell r="KD72">
            <v>0</v>
          </cell>
          <cell r="KE72">
            <v>0</v>
          </cell>
          <cell r="KF72">
            <v>0</v>
          </cell>
          <cell r="KG72">
            <v>0</v>
          </cell>
          <cell r="KH72">
            <v>0</v>
          </cell>
          <cell r="KI72">
            <v>0</v>
          </cell>
          <cell r="KJ72">
            <v>0</v>
          </cell>
          <cell r="KK72">
            <v>0</v>
          </cell>
          <cell r="KL72">
            <v>0</v>
          </cell>
          <cell r="KM72">
            <v>0</v>
          </cell>
          <cell r="KN72">
            <v>0</v>
          </cell>
          <cell r="KO72">
            <v>0</v>
          </cell>
          <cell r="KP72">
            <v>0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0</v>
          </cell>
          <cell r="LC72">
            <v>0</v>
          </cell>
          <cell r="LD72">
            <v>0</v>
          </cell>
          <cell r="LE72">
            <v>0</v>
          </cell>
          <cell r="LF72">
            <v>0</v>
          </cell>
          <cell r="LG72">
            <v>0</v>
          </cell>
          <cell r="LH72">
            <v>0</v>
          </cell>
          <cell r="LI72">
            <v>0</v>
          </cell>
          <cell r="LJ72">
            <v>0</v>
          </cell>
          <cell r="LK72">
            <v>0</v>
          </cell>
          <cell r="LL72">
            <v>0</v>
          </cell>
          <cell r="LQ72">
            <v>0</v>
          </cell>
          <cell r="LR72">
            <v>0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0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>
            <v>2019</v>
          </cell>
          <cell r="OM72">
            <v>2019</v>
          </cell>
          <cell r="ON72">
            <v>2019</v>
          </cell>
          <cell r="OO72">
            <v>2019</v>
          </cell>
          <cell r="OP72" t="str">
            <v>п</v>
          </cell>
          <cell r="OR72">
            <v>0</v>
          </cell>
          <cell r="OT72">
            <v>11.799999999999999</v>
          </cell>
        </row>
        <row r="73">
          <cell r="A73" t="str">
            <v>Г</v>
          </cell>
          <cell r="B73" t="str">
            <v>1.3</v>
          </cell>
          <cell r="C73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D73" t="str">
            <v>Г</v>
          </cell>
          <cell r="E73">
            <v>0</v>
          </cell>
          <cell r="H73">
            <v>0</v>
          </cell>
          <cell r="J73">
            <v>852.29004287199996</v>
          </cell>
          <cell r="K73">
            <v>0</v>
          </cell>
          <cell r="L73">
            <v>852.29004287199996</v>
          </cell>
          <cell r="M73">
            <v>0</v>
          </cell>
          <cell r="N73">
            <v>0</v>
          </cell>
          <cell r="O73">
            <v>75.508838269152477</v>
          </cell>
          <cell r="P73">
            <v>178.17639041999999</v>
          </cell>
          <cell r="Q73">
            <v>598.60481432284746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 t="str">
            <v/>
          </cell>
          <cell r="BC73" t="str">
            <v/>
          </cell>
          <cell r="BD73" t="str">
            <v/>
          </cell>
          <cell r="BE73" t="str">
            <v/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0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0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0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0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0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3812.2178934788185</v>
          </cell>
          <cell r="CY73">
            <v>572.7289210797162</v>
          </cell>
          <cell r="CZ73">
            <v>1552.4358180467182</v>
          </cell>
          <cell r="DA73">
            <v>1396.6332410204841</v>
          </cell>
          <cell r="DB73">
            <v>351.73938608438334</v>
          </cell>
          <cell r="DE73">
            <v>0</v>
          </cell>
          <cell r="DG73">
            <v>606.57616354999993</v>
          </cell>
          <cell r="DH73">
            <v>0</v>
          </cell>
          <cell r="DI73">
            <v>606.57616354999993</v>
          </cell>
          <cell r="DJ73">
            <v>38.906113530000006</v>
          </cell>
          <cell r="DK73">
            <v>197.33895278</v>
          </cell>
          <cell r="DL73">
            <v>344.75768944999993</v>
          </cell>
          <cell r="DM73">
            <v>25.573407790000001</v>
          </cell>
          <cell r="DN73">
            <v>277.00832313952753</v>
          </cell>
          <cell r="DS73">
            <v>142.68802315457594</v>
          </cell>
          <cell r="DT73">
            <v>56.493174655273869</v>
          </cell>
          <cell r="DU73">
            <v>49.232590688265262</v>
          </cell>
          <cell r="DV73">
            <v>28.594534641412469</v>
          </cell>
          <cell r="DW73">
            <v>49.232590688265262</v>
          </cell>
          <cell r="DX73" t="str">
            <v/>
          </cell>
          <cell r="DY73" t="str">
            <v/>
          </cell>
          <cell r="DZ73" t="str">
            <v/>
          </cell>
          <cell r="EA73" t="str">
            <v/>
          </cell>
          <cell r="EB73">
            <v>0</v>
          </cell>
          <cell r="EC73">
            <v>870.93788626000003</v>
          </cell>
          <cell r="ED73">
            <v>346.03663713000003</v>
          </cell>
          <cell r="EE73">
            <v>488.22764986999994</v>
          </cell>
          <cell r="EF73">
            <v>24.389055679999998</v>
          </cell>
          <cell r="EG73">
            <v>12.284543580000001</v>
          </cell>
          <cell r="EH73">
            <v>323.89559782000003</v>
          </cell>
          <cell r="EI73">
            <v>224.59279934</v>
          </cell>
          <cell r="EJ73">
            <v>95.952902250000008</v>
          </cell>
          <cell r="EK73">
            <v>0</v>
          </cell>
          <cell r="EL73">
            <v>3.3498962299999997</v>
          </cell>
          <cell r="EM73">
            <v>547.04228843999999</v>
          </cell>
          <cell r="EN73">
            <v>121.44383779</v>
          </cell>
          <cell r="EO73">
            <v>392.27474761999997</v>
          </cell>
          <cell r="EP73">
            <v>24.389055679999998</v>
          </cell>
          <cell r="EQ73">
            <v>8.9346473500000005</v>
          </cell>
          <cell r="ER73">
            <v>0</v>
          </cell>
          <cell r="ES73">
            <v>0</v>
          </cell>
          <cell r="ET73">
            <v>0</v>
          </cell>
          <cell r="EU73">
            <v>0</v>
          </cell>
          <cell r="EV73">
            <v>0</v>
          </cell>
          <cell r="EW73">
            <v>0</v>
          </cell>
          <cell r="EX73">
            <v>0</v>
          </cell>
          <cell r="EY73">
            <v>0</v>
          </cell>
          <cell r="EZ73">
            <v>0</v>
          </cell>
          <cell r="FA73">
            <v>0</v>
          </cell>
          <cell r="FB73">
            <v>0</v>
          </cell>
          <cell r="FC73">
            <v>0</v>
          </cell>
          <cell r="FD73">
            <v>0</v>
          </cell>
          <cell r="FE73">
            <v>0</v>
          </cell>
          <cell r="FF73">
            <v>0</v>
          </cell>
          <cell r="FG73" t="str">
            <v/>
          </cell>
          <cell r="FH73" t="str">
            <v/>
          </cell>
          <cell r="FI73" t="str">
            <v/>
          </cell>
          <cell r="FJ73" t="str">
            <v/>
          </cell>
          <cell r="FK73">
            <v>0</v>
          </cell>
          <cell r="FN73">
            <v>3102.5564480438834</v>
          </cell>
          <cell r="FO73">
            <v>0</v>
          </cell>
          <cell r="FP73">
            <v>175.58</v>
          </cell>
          <cell r="FQ73">
            <v>0</v>
          </cell>
          <cell r="FR73">
            <v>697.62100000000009</v>
          </cell>
          <cell r="FS73">
            <v>695.62100000000009</v>
          </cell>
          <cell r="FT73">
            <v>2</v>
          </cell>
          <cell r="FU73">
            <v>0</v>
          </cell>
          <cell r="FV73">
            <v>162</v>
          </cell>
          <cell r="FW73">
            <v>0</v>
          </cell>
          <cell r="FX73">
            <v>162</v>
          </cell>
          <cell r="FZ73">
            <v>604.26295830000004</v>
          </cell>
          <cell r="GA73">
            <v>0</v>
          </cell>
          <cell r="GB73">
            <v>10.842000000000002</v>
          </cell>
          <cell r="GC73">
            <v>0</v>
          </cell>
          <cell r="GD73">
            <v>18.175000000000001</v>
          </cell>
          <cell r="GE73">
            <v>18.175000000000001</v>
          </cell>
          <cell r="GF73">
            <v>0</v>
          </cell>
          <cell r="GG73">
            <v>0</v>
          </cell>
          <cell r="GH73">
            <v>112</v>
          </cell>
          <cell r="GI73">
            <v>0</v>
          </cell>
          <cell r="GJ73">
            <v>112</v>
          </cell>
          <cell r="GK73">
            <v>514.82344348999948</v>
          </cell>
          <cell r="GL73">
            <v>0</v>
          </cell>
          <cell r="GM73">
            <v>0</v>
          </cell>
          <cell r="GN73">
            <v>0</v>
          </cell>
          <cell r="GO73">
            <v>59.307000000000002</v>
          </cell>
          <cell r="GP73">
            <v>59.307000000000002</v>
          </cell>
          <cell r="GQ73">
            <v>0</v>
          </cell>
          <cell r="GR73">
            <v>0</v>
          </cell>
          <cell r="GS73">
            <v>1</v>
          </cell>
          <cell r="GT73">
            <v>0</v>
          </cell>
          <cell r="GU73">
            <v>1</v>
          </cell>
          <cell r="GV73">
            <v>475.62674384858701</v>
          </cell>
          <cell r="GW73">
            <v>0</v>
          </cell>
          <cell r="GX73">
            <v>0</v>
          </cell>
          <cell r="GY73">
            <v>0</v>
          </cell>
          <cell r="GZ73">
            <v>53</v>
          </cell>
          <cell r="HA73">
            <v>53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39.196699641412465</v>
          </cell>
          <cell r="ID73">
            <v>0</v>
          </cell>
          <cell r="IE73">
            <v>0</v>
          </cell>
          <cell r="IF73">
            <v>0</v>
          </cell>
          <cell r="IG73">
            <v>0</v>
          </cell>
          <cell r="IH73">
            <v>6.3069999999999995</v>
          </cell>
          <cell r="II73">
            <v>0</v>
          </cell>
          <cell r="IJ73">
            <v>0</v>
          </cell>
          <cell r="IK73">
            <v>0</v>
          </cell>
          <cell r="IL73">
            <v>0</v>
          </cell>
          <cell r="IM73">
            <v>0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104.98333589000001</v>
          </cell>
          <cell r="IZ73">
            <v>0</v>
          </cell>
          <cell r="JA73">
            <v>0</v>
          </cell>
          <cell r="JB73">
            <v>0</v>
          </cell>
          <cell r="JC73">
            <v>4.1915000000000004</v>
          </cell>
          <cell r="JD73">
            <v>4.1915000000000004</v>
          </cell>
          <cell r="JE73">
            <v>0</v>
          </cell>
          <cell r="JF73">
            <v>0</v>
          </cell>
          <cell r="JG73">
            <v>3</v>
          </cell>
          <cell r="JH73">
            <v>0</v>
          </cell>
          <cell r="JI73">
            <v>3</v>
          </cell>
          <cell r="JJ73">
            <v>2.0477729099999999</v>
          </cell>
          <cell r="JK73">
            <v>0</v>
          </cell>
          <cell r="JL73">
            <v>0</v>
          </cell>
          <cell r="JM73">
            <v>0</v>
          </cell>
          <cell r="JN73">
            <v>0.73250000000000004</v>
          </cell>
          <cell r="JO73">
            <v>0.73250000000000004</v>
          </cell>
          <cell r="JP73">
            <v>0</v>
          </cell>
          <cell r="JQ73">
            <v>0</v>
          </cell>
          <cell r="JR73">
            <v>0</v>
          </cell>
          <cell r="JS73">
            <v>0</v>
          </cell>
          <cell r="JT73">
            <v>0</v>
          </cell>
          <cell r="JU73">
            <v>102.93556298</v>
          </cell>
          <cell r="JV73">
            <v>0</v>
          </cell>
          <cell r="JW73">
            <v>0</v>
          </cell>
          <cell r="JX73">
            <v>0</v>
          </cell>
          <cell r="JY73">
            <v>3.4590000000000001</v>
          </cell>
          <cell r="JZ73">
            <v>3.4590000000000001</v>
          </cell>
          <cell r="KA73">
            <v>0</v>
          </cell>
          <cell r="KB73">
            <v>0</v>
          </cell>
          <cell r="KC73">
            <v>3</v>
          </cell>
          <cell r="KD73">
            <v>0</v>
          </cell>
          <cell r="KE73">
            <v>3</v>
          </cell>
          <cell r="KF73">
            <v>0</v>
          </cell>
          <cell r="KG73">
            <v>0</v>
          </cell>
          <cell r="KH73">
            <v>0</v>
          </cell>
          <cell r="KI73">
            <v>0</v>
          </cell>
          <cell r="KJ73">
            <v>0</v>
          </cell>
          <cell r="KK73">
            <v>0</v>
          </cell>
          <cell r="KL73">
            <v>0</v>
          </cell>
          <cell r="KM73">
            <v>0</v>
          </cell>
          <cell r="KN73">
            <v>0</v>
          </cell>
          <cell r="KO73">
            <v>0</v>
          </cell>
          <cell r="KP73">
            <v>0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0</v>
          </cell>
          <cell r="LC73">
            <v>0</v>
          </cell>
          <cell r="LD73">
            <v>0</v>
          </cell>
          <cell r="LE73">
            <v>0</v>
          </cell>
          <cell r="LF73">
            <v>0</v>
          </cell>
          <cell r="LG73">
            <v>0</v>
          </cell>
          <cell r="LH73">
            <v>0</v>
          </cell>
          <cell r="LI73">
            <v>0</v>
          </cell>
          <cell r="LJ73">
            <v>0</v>
          </cell>
          <cell r="LK73">
            <v>0</v>
          </cell>
          <cell r="LL73">
            <v>0</v>
          </cell>
          <cell r="LQ73">
            <v>0</v>
          </cell>
          <cell r="LR73">
            <v>0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0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>
            <v>0</v>
          </cell>
          <cell r="OM73">
            <v>0</v>
          </cell>
          <cell r="ON73">
            <v>0</v>
          </cell>
          <cell r="OO73">
            <v>0</v>
          </cell>
          <cell r="OP73">
            <v>0</v>
          </cell>
          <cell r="OR73">
            <v>0</v>
          </cell>
          <cell r="OT73">
            <v>2031.6875938646697</v>
          </cell>
        </row>
        <row r="74">
          <cell r="A74" t="str">
            <v>Г</v>
          </cell>
          <cell r="B74" t="str">
            <v>1.3.1</v>
          </cell>
          <cell r="C74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D74" t="str">
            <v>Г</v>
          </cell>
          <cell r="E74">
            <v>0</v>
          </cell>
          <cell r="H74">
            <v>0</v>
          </cell>
          <cell r="J74">
            <v>852.29004287199996</v>
          </cell>
          <cell r="K74">
            <v>0</v>
          </cell>
          <cell r="L74">
            <v>852.29004287199996</v>
          </cell>
          <cell r="M74">
            <v>0</v>
          </cell>
          <cell r="N74">
            <v>0</v>
          </cell>
          <cell r="O74">
            <v>75.508838269152477</v>
          </cell>
          <cell r="P74">
            <v>178.17639041999999</v>
          </cell>
          <cell r="Q74">
            <v>598.60481432284746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3812.2178934788185</v>
          </cell>
          <cell r="CY74">
            <v>572.7289210797162</v>
          </cell>
          <cell r="CZ74">
            <v>1552.4358180467182</v>
          </cell>
          <cell r="DA74">
            <v>1396.6332410204841</v>
          </cell>
          <cell r="DB74">
            <v>351.73938608438334</v>
          </cell>
          <cell r="DE74">
            <v>0</v>
          </cell>
          <cell r="DG74">
            <v>606.57616354999993</v>
          </cell>
          <cell r="DH74">
            <v>0</v>
          </cell>
          <cell r="DI74">
            <v>606.57616354999993</v>
          </cell>
          <cell r="DJ74">
            <v>38.906113530000006</v>
          </cell>
          <cell r="DK74">
            <v>197.33895278</v>
          </cell>
          <cell r="DL74">
            <v>344.75768944999993</v>
          </cell>
          <cell r="DM74">
            <v>25.573407790000001</v>
          </cell>
          <cell r="DN74">
            <v>277.00832313952753</v>
          </cell>
          <cell r="DS74">
            <v>142.68802315457594</v>
          </cell>
          <cell r="DT74">
            <v>56.493174655273869</v>
          </cell>
          <cell r="DU74">
            <v>49.232590688265262</v>
          </cell>
          <cell r="DV74">
            <v>28.594534641412469</v>
          </cell>
          <cell r="DW74">
            <v>49.232590688265262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870.93788626000003</v>
          </cell>
          <cell r="ED74">
            <v>346.03663713000003</v>
          </cell>
          <cell r="EE74">
            <v>488.22764986999994</v>
          </cell>
          <cell r="EF74">
            <v>24.389055679999998</v>
          </cell>
          <cell r="EG74">
            <v>12.284543580000001</v>
          </cell>
          <cell r="EH74">
            <v>323.89559782000003</v>
          </cell>
          <cell r="EI74">
            <v>224.59279934</v>
          </cell>
          <cell r="EJ74">
            <v>95.952902250000008</v>
          </cell>
          <cell r="EK74">
            <v>0</v>
          </cell>
          <cell r="EL74">
            <v>3.3498962299999997</v>
          </cell>
          <cell r="EM74">
            <v>547.04228843999999</v>
          </cell>
          <cell r="EN74">
            <v>121.44383779</v>
          </cell>
          <cell r="EO74">
            <v>392.27474761999997</v>
          </cell>
          <cell r="EP74">
            <v>24.389055679999998</v>
          </cell>
          <cell r="EQ74">
            <v>8.9346473500000005</v>
          </cell>
          <cell r="ER74">
            <v>0</v>
          </cell>
          <cell r="ES74">
            <v>0</v>
          </cell>
          <cell r="ET74">
            <v>0</v>
          </cell>
          <cell r="EU74">
            <v>0</v>
          </cell>
          <cell r="EV74">
            <v>0</v>
          </cell>
          <cell r="EW74">
            <v>0</v>
          </cell>
          <cell r="EX74">
            <v>0</v>
          </cell>
          <cell r="EY74">
            <v>0</v>
          </cell>
          <cell r="EZ74">
            <v>0</v>
          </cell>
          <cell r="FA74">
            <v>0</v>
          </cell>
          <cell r="FB74">
            <v>0</v>
          </cell>
          <cell r="FC74">
            <v>0</v>
          </cell>
          <cell r="FD74">
            <v>0</v>
          </cell>
          <cell r="FE74">
            <v>0</v>
          </cell>
          <cell r="FF74">
            <v>0</v>
          </cell>
          <cell r="FG74" t="str">
            <v/>
          </cell>
          <cell r="FH74" t="str">
            <v/>
          </cell>
          <cell r="FI74" t="str">
            <v/>
          </cell>
          <cell r="FJ74" t="str">
            <v/>
          </cell>
          <cell r="FK74">
            <v>0</v>
          </cell>
          <cell r="FN74">
            <v>3102.5564480438834</v>
          </cell>
          <cell r="FO74">
            <v>0</v>
          </cell>
          <cell r="FP74">
            <v>175.58</v>
          </cell>
          <cell r="FQ74">
            <v>0</v>
          </cell>
          <cell r="FR74">
            <v>697.62100000000009</v>
          </cell>
          <cell r="FS74">
            <v>695.62100000000009</v>
          </cell>
          <cell r="FT74">
            <v>2</v>
          </cell>
          <cell r="FU74">
            <v>0</v>
          </cell>
          <cell r="FV74">
            <v>162</v>
          </cell>
          <cell r="FW74">
            <v>0</v>
          </cell>
          <cell r="FX74">
            <v>162</v>
          </cell>
          <cell r="FZ74">
            <v>604.26295830000004</v>
          </cell>
          <cell r="GA74">
            <v>0</v>
          </cell>
          <cell r="GB74">
            <v>10.842000000000002</v>
          </cell>
          <cell r="GC74">
            <v>0</v>
          </cell>
          <cell r="GD74">
            <v>18.175000000000001</v>
          </cell>
          <cell r="GE74">
            <v>18.175000000000001</v>
          </cell>
          <cell r="GF74">
            <v>0</v>
          </cell>
          <cell r="GG74">
            <v>0</v>
          </cell>
          <cell r="GH74">
            <v>112</v>
          </cell>
          <cell r="GI74">
            <v>0</v>
          </cell>
          <cell r="GJ74">
            <v>112</v>
          </cell>
          <cell r="GK74">
            <v>514.82344348999948</v>
          </cell>
          <cell r="GL74">
            <v>0</v>
          </cell>
          <cell r="GM74">
            <v>0</v>
          </cell>
          <cell r="GN74">
            <v>0</v>
          </cell>
          <cell r="GO74">
            <v>59.307000000000002</v>
          </cell>
          <cell r="GP74">
            <v>59.307000000000002</v>
          </cell>
          <cell r="GQ74">
            <v>0</v>
          </cell>
          <cell r="GR74">
            <v>0</v>
          </cell>
          <cell r="GS74">
            <v>1</v>
          </cell>
          <cell r="GT74">
            <v>0</v>
          </cell>
          <cell r="GU74">
            <v>1</v>
          </cell>
          <cell r="GV74">
            <v>475.62674384858701</v>
          </cell>
          <cell r="GW74">
            <v>0</v>
          </cell>
          <cell r="GX74">
            <v>0</v>
          </cell>
          <cell r="GY74">
            <v>0</v>
          </cell>
          <cell r="GZ74">
            <v>53</v>
          </cell>
          <cell r="HA74">
            <v>53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39.196699641412465</v>
          </cell>
          <cell r="ID74">
            <v>0</v>
          </cell>
          <cell r="IE74">
            <v>0</v>
          </cell>
          <cell r="IF74">
            <v>0</v>
          </cell>
          <cell r="IG74">
            <v>0</v>
          </cell>
          <cell r="IH74">
            <v>6.3069999999999995</v>
          </cell>
          <cell r="II74">
            <v>0</v>
          </cell>
          <cell r="IJ74">
            <v>0</v>
          </cell>
          <cell r="IK74">
            <v>0</v>
          </cell>
          <cell r="IL74">
            <v>0</v>
          </cell>
          <cell r="IM74">
            <v>0</v>
          </cell>
          <cell r="IN74">
            <v>0</v>
          </cell>
          <cell r="IO74">
            <v>0</v>
          </cell>
          <cell r="IP74">
            <v>0</v>
          </cell>
          <cell r="IQ74">
            <v>0</v>
          </cell>
          <cell r="IR74">
            <v>0</v>
          </cell>
          <cell r="IS74">
            <v>0</v>
          </cell>
          <cell r="IT74">
            <v>0</v>
          </cell>
          <cell r="IU74">
            <v>0</v>
          </cell>
          <cell r="IV74">
            <v>0</v>
          </cell>
          <cell r="IW74">
            <v>0</v>
          </cell>
          <cell r="IX74">
            <v>0</v>
          </cell>
          <cell r="IY74">
            <v>104.98333589000001</v>
          </cell>
          <cell r="IZ74">
            <v>0</v>
          </cell>
          <cell r="JA74">
            <v>0</v>
          </cell>
          <cell r="JB74">
            <v>0</v>
          </cell>
          <cell r="JC74">
            <v>4.1915000000000004</v>
          </cell>
          <cell r="JD74">
            <v>4.1915000000000004</v>
          </cell>
          <cell r="JE74">
            <v>0</v>
          </cell>
          <cell r="JF74">
            <v>0</v>
          </cell>
          <cell r="JG74">
            <v>3</v>
          </cell>
          <cell r="JH74">
            <v>0</v>
          </cell>
          <cell r="JI74">
            <v>3</v>
          </cell>
          <cell r="JJ74">
            <v>2.0477729099999999</v>
          </cell>
          <cell r="JK74">
            <v>0</v>
          </cell>
          <cell r="JL74">
            <v>0</v>
          </cell>
          <cell r="JM74">
            <v>0</v>
          </cell>
          <cell r="JN74">
            <v>0.73250000000000004</v>
          </cell>
          <cell r="JO74">
            <v>0.73250000000000004</v>
          </cell>
          <cell r="JP74">
            <v>0</v>
          </cell>
          <cell r="JQ74">
            <v>0</v>
          </cell>
          <cell r="JR74">
            <v>0</v>
          </cell>
          <cell r="JS74">
            <v>0</v>
          </cell>
          <cell r="JT74">
            <v>0</v>
          </cell>
          <cell r="JU74">
            <v>102.93556298</v>
          </cell>
          <cell r="JV74">
            <v>0</v>
          </cell>
          <cell r="JW74">
            <v>0</v>
          </cell>
          <cell r="JX74">
            <v>0</v>
          </cell>
          <cell r="JY74">
            <v>3.4590000000000001</v>
          </cell>
          <cell r="JZ74">
            <v>3.4590000000000001</v>
          </cell>
          <cell r="KA74">
            <v>0</v>
          </cell>
          <cell r="KB74">
            <v>0</v>
          </cell>
          <cell r="KC74">
            <v>3</v>
          </cell>
          <cell r="KD74">
            <v>0</v>
          </cell>
          <cell r="KE74">
            <v>3</v>
          </cell>
          <cell r="KF74">
            <v>0</v>
          </cell>
          <cell r="KG74">
            <v>0</v>
          </cell>
          <cell r="KH74">
            <v>0</v>
          </cell>
          <cell r="KI74">
            <v>0</v>
          </cell>
          <cell r="KJ74">
            <v>0</v>
          </cell>
          <cell r="KK74">
            <v>0</v>
          </cell>
          <cell r="KL74">
            <v>0</v>
          </cell>
          <cell r="KM74">
            <v>0</v>
          </cell>
          <cell r="KN74">
            <v>0</v>
          </cell>
          <cell r="KO74">
            <v>0</v>
          </cell>
          <cell r="KP74">
            <v>0</v>
          </cell>
          <cell r="KQ74">
            <v>0</v>
          </cell>
          <cell r="KR74">
            <v>0</v>
          </cell>
          <cell r="KS74">
            <v>0</v>
          </cell>
          <cell r="KT74">
            <v>0</v>
          </cell>
          <cell r="KU74">
            <v>0</v>
          </cell>
          <cell r="KV74">
            <v>0</v>
          </cell>
          <cell r="KW74">
            <v>0</v>
          </cell>
          <cell r="KX74">
            <v>0</v>
          </cell>
          <cell r="KY74">
            <v>0</v>
          </cell>
          <cell r="KZ74">
            <v>0</v>
          </cell>
          <cell r="LA74">
            <v>0</v>
          </cell>
          <cell r="LB74">
            <v>0</v>
          </cell>
          <cell r="LC74">
            <v>0</v>
          </cell>
          <cell r="LD74">
            <v>0</v>
          </cell>
          <cell r="LE74">
            <v>0</v>
          </cell>
          <cell r="LF74">
            <v>0</v>
          </cell>
          <cell r="LG74">
            <v>0</v>
          </cell>
          <cell r="LH74">
            <v>0</v>
          </cell>
          <cell r="LI74">
            <v>0</v>
          </cell>
          <cell r="LJ74">
            <v>0</v>
          </cell>
          <cell r="LK74">
            <v>0</v>
          </cell>
          <cell r="LL74">
            <v>0</v>
          </cell>
          <cell r="LQ74">
            <v>0</v>
          </cell>
          <cell r="LR74">
            <v>0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0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>
            <v>0</v>
          </cell>
          <cell r="OM74">
            <v>0</v>
          </cell>
          <cell r="ON74">
            <v>0</v>
          </cell>
          <cell r="OO74">
            <v>0</v>
          </cell>
          <cell r="OP74">
            <v>0</v>
          </cell>
          <cell r="OR74">
            <v>0</v>
          </cell>
          <cell r="OT74">
            <v>2031.6875938646697</v>
          </cell>
        </row>
        <row r="75">
          <cell r="A75" t="str">
            <v>Г</v>
          </cell>
          <cell r="B75" t="str">
            <v>1.3.2</v>
          </cell>
          <cell r="C75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D75" t="str">
            <v>Г</v>
          </cell>
          <cell r="E75">
            <v>0</v>
          </cell>
          <cell r="H75">
            <v>0</v>
          </cell>
          <cell r="J75">
            <v>852.29004287199996</v>
          </cell>
          <cell r="K75">
            <v>0</v>
          </cell>
          <cell r="L75">
            <v>852.29004287199996</v>
          </cell>
          <cell r="M75">
            <v>0</v>
          </cell>
          <cell r="N75">
            <v>0</v>
          </cell>
          <cell r="O75">
            <v>75.508838269152477</v>
          </cell>
          <cell r="P75">
            <v>178.17639041999999</v>
          </cell>
          <cell r="Q75">
            <v>598.60481432284746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0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3812.2178934788185</v>
          </cell>
          <cell r="CY75">
            <v>572.7289210797162</v>
          </cell>
          <cell r="CZ75">
            <v>1552.4358180467182</v>
          </cell>
          <cell r="DA75">
            <v>1396.6332410204841</v>
          </cell>
          <cell r="DB75">
            <v>351.73938608438334</v>
          </cell>
          <cell r="DE75">
            <v>0</v>
          </cell>
          <cell r="DG75">
            <v>606.57616354999993</v>
          </cell>
          <cell r="DH75">
            <v>0</v>
          </cell>
          <cell r="DI75">
            <v>606.57616354999993</v>
          </cell>
          <cell r="DJ75">
            <v>38.906113530000006</v>
          </cell>
          <cell r="DK75">
            <v>197.33895278</v>
          </cell>
          <cell r="DL75">
            <v>344.75768944999993</v>
          </cell>
          <cell r="DM75">
            <v>25.573407790000001</v>
          </cell>
          <cell r="DN75">
            <v>277.00832313952753</v>
          </cell>
          <cell r="DS75">
            <v>142.68802315457594</v>
          </cell>
          <cell r="DT75">
            <v>56.493174655273869</v>
          </cell>
          <cell r="DU75">
            <v>49.232590688265262</v>
          </cell>
          <cell r="DV75">
            <v>28.594534641412469</v>
          </cell>
          <cell r="DW75">
            <v>49.232590688265262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870.93788626000003</v>
          </cell>
          <cell r="ED75">
            <v>346.03663713000003</v>
          </cell>
          <cell r="EE75">
            <v>488.22764986999994</v>
          </cell>
          <cell r="EF75">
            <v>24.389055679999998</v>
          </cell>
          <cell r="EG75">
            <v>12.284543580000001</v>
          </cell>
          <cell r="EH75">
            <v>323.89559782000003</v>
          </cell>
          <cell r="EI75">
            <v>224.59279934</v>
          </cell>
          <cell r="EJ75">
            <v>95.952902250000008</v>
          </cell>
          <cell r="EK75">
            <v>0</v>
          </cell>
          <cell r="EL75">
            <v>3.3498962299999997</v>
          </cell>
          <cell r="EM75">
            <v>547.04228843999999</v>
          </cell>
          <cell r="EN75">
            <v>121.44383779</v>
          </cell>
          <cell r="EO75">
            <v>392.27474761999997</v>
          </cell>
          <cell r="EP75">
            <v>24.389055679999998</v>
          </cell>
          <cell r="EQ75">
            <v>8.9346473500000005</v>
          </cell>
          <cell r="ER75">
            <v>0</v>
          </cell>
          <cell r="ES75">
            <v>0</v>
          </cell>
          <cell r="ET75">
            <v>0</v>
          </cell>
          <cell r="EU75">
            <v>0</v>
          </cell>
          <cell r="EV75">
            <v>0</v>
          </cell>
          <cell r="EW75">
            <v>0</v>
          </cell>
          <cell r="EX75">
            <v>0</v>
          </cell>
          <cell r="EY75">
            <v>0</v>
          </cell>
          <cell r="EZ75">
            <v>0</v>
          </cell>
          <cell r="FA75">
            <v>0</v>
          </cell>
          <cell r="FB75">
            <v>0</v>
          </cell>
          <cell r="FC75">
            <v>0</v>
          </cell>
          <cell r="FD75">
            <v>0</v>
          </cell>
          <cell r="FE75">
            <v>0</v>
          </cell>
          <cell r="FF75">
            <v>0</v>
          </cell>
          <cell r="FG75" t="str">
            <v/>
          </cell>
          <cell r="FH75" t="str">
            <v/>
          </cell>
          <cell r="FI75" t="str">
            <v/>
          </cell>
          <cell r="FJ75" t="str">
            <v/>
          </cell>
          <cell r="FK75">
            <v>0</v>
          </cell>
          <cell r="FN75">
            <v>3102.5564480438834</v>
          </cell>
          <cell r="FO75">
            <v>0</v>
          </cell>
          <cell r="FP75">
            <v>175.58</v>
          </cell>
          <cell r="FQ75">
            <v>0</v>
          </cell>
          <cell r="FR75">
            <v>697.62100000000009</v>
          </cell>
          <cell r="FS75">
            <v>695.62100000000009</v>
          </cell>
          <cell r="FT75">
            <v>2</v>
          </cell>
          <cell r="FU75">
            <v>0</v>
          </cell>
          <cell r="FV75">
            <v>162</v>
          </cell>
          <cell r="FW75">
            <v>0</v>
          </cell>
          <cell r="FX75">
            <v>162</v>
          </cell>
          <cell r="FZ75">
            <v>604.26295830000004</v>
          </cell>
          <cell r="GA75">
            <v>0</v>
          </cell>
          <cell r="GB75">
            <v>10.842000000000002</v>
          </cell>
          <cell r="GC75">
            <v>0</v>
          </cell>
          <cell r="GD75">
            <v>18.175000000000001</v>
          </cell>
          <cell r="GE75">
            <v>18.175000000000001</v>
          </cell>
          <cell r="GF75">
            <v>0</v>
          </cell>
          <cell r="GG75">
            <v>0</v>
          </cell>
          <cell r="GH75">
            <v>112</v>
          </cell>
          <cell r="GI75">
            <v>0</v>
          </cell>
          <cell r="GJ75">
            <v>112</v>
          </cell>
          <cell r="GK75">
            <v>514.82344348999948</v>
          </cell>
          <cell r="GL75">
            <v>0</v>
          </cell>
          <cell r="GM75">
            <v>0</v>
          </cell>
          <cell r="GN75">
            <v>0</v>
          </cell>
          <cell r="GO75">
            <v>59.307000000000002</v>
          </cell>
          <cell r="GP75">
            <v>59.307000000000002</v>
          </cell>
          <cell r="GQ75">
            <v>0</v>
          </cell>
          <cell r="GR75">
            <v>0</v>
          </cell>
          <cell r="GS75">
            <v>1</v>
          </cell>
          <cell r="GT75">
            <v>0</v>
          </cell>
          <cell r="GU75">
            <v>1</v>
          </cell>
          <cell r="GV75">
            <v>475.62674384858701</v>
          </cell>
          <cell r="GW75">
            <v>0</v>
          </cell>
          <cell r="GX75">
            <v>0</v>
          </cell>
          <cell r="GY75">
            <v>0</v>
          </cell>
          <cell r="GZ75">
            <v>53</v>
          </cell>
          <cell r="HA75">
            <v>53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39.196699641412465</v>
          </cell>
          <cell r="ID75">
            <v>0</v>
          </cell>
          <cell r="IE75">
            <v>0</v>
          </cell>
          <cell r="IF75">
            <v>0</v>
          </cell>
          <cell r="IG75">
            <v>0</v>
          </cell>
          <cell r="IH75">
            <v>6.3069999999999995</v>
          </cell>
          <cell r="II75">
            <v>0</v>
          </cell>
          <cell r="IJ75">
            <v>0</v>
          </cell>
          <cell r="IK75">
            <v>0</v>
          </cell>
          <cell r="IL75">
            <v>0</v>
          </cell>
          <cell r="IM75">
            <v>0</v>
          </cell>
          <cell r="IN75">
            <v>0</v>
          </cell>
          <cell r="IO75">
            <v>0</v>
          </cell>
          <cell r="IP75">
            <v>0</v>
          </cell>
          <cell r="IQ75">
            <v>0</v>
          </cell>
          <cell r="IR75">
            <v>0</v>
          </cell>
          <cell r="IS75">
            <v>0</v>
          </cell>
          <cell r="IT75">
            <v>0</v>
          </cell>
          <cell r="IU75">
            <v>0</v>
          </cell>
          <cell r="IV75">
            <v>0</v>
          </cell>
          <cell r="IW75">
            <v>0</v>
          </cell>
          <cell r="IX75">
            <v>0</v>
          </cell>
          <cell r="IY75">
            <v>104.98333589000001</v>
          </cell>
          <cell r="IZ75">
            <v>0</v>
          </cell>
          <cell r="JA75">
            <v>0</v>
          </cell>
          <cell r="JB75">
            <v>0</v>
          </cell>
          <cell r="JC75">
            <v>4.1915000000000004</v>
          </cell>
          <cell r="JD75">
            <v>4.1915000000000004</v>
          </cell>
          <cell r="JE75">
            <v>0</v>
          </cell>
          <cell r="JF75">
            <v>0</v>
          </cell>
          <cell r="JG75">
            <v>3</v>
          </cell>
          <cell r="JH75">
            <v>0</v>
          </cell>
          <cell r="JI75">
            <v>3</v>
          </cell>
          <cell r="JJ75">
            <v>2.0477729099999999</v>
          </cell>
          <cell r="JK75">
            <v>0</v>
          </cell>
          <cell r="JL75">
            <v>0</v>
          </cell>
          <cell r="JM75">
            <v>0</v>
          </cell>
          <cell r="JN75">
            <v>0.73250000000000004</v>
          </cell>
          <cell r="JO75">
            <v>0.73250000000000004</v>
          </cell>
          <cell r="JP75">
            <v>0</v>
          </cell>
          <cell r="JQ75">
            <v>0</v>
          </cell>
          <cell r="JR75">
            <v>0</v>
          </cell>
          <cell r="JS75">
            <v>0</v>
          </cell>
          <cell r="JT75">
            <v>0</v>
          </cell>
          <cell r="JU75">
            <v>102.93556298</v>
          </cell>
          <cell r="JV75">
            <v>0</v>
          </cell>
          <cell r="JW75">
            <v>0</v>
          </cell>
          <cell r="JX75">
            <v>0</v>
          </cell>
          <cell r="JY75">
            <v>3.4590000000000001</v>
          </cell>
          <cell r="JZ75">
            <v>3.4590000000000001</v>
          </cell>
          <cell r="KA75">
            <v>0</v>
          </cell>
          <cell r="KB75">
            <v>0</v>
          </cell>
          <cell r="KC75">
            <v>3</v>
          </cell>
          <cell r="KD75">
            <v>0</v>
          </cell>
          <cell r="KE75">
            <v>3</v>
          </cell>
          <cell r="KF75">
            <v>0</v>
          </cell>
          <cell r="KG75">
            <v>0</v>
          </cell>
          <cell r="KH75">
            <v>0</v>
          </cell>
          <cell r="KI75">
            <v>0</v>
          </cell>
          <cell r="KJ75">
            <v>0</v>
          </cell>
          <cell r="KK75">
            <v>0</v>
          </cell>
          <cell r="KL75">
            <v>0</v>
          </cell>
          <cell r="KM75">
            <v>0</v>
          </cell>
          <cell r="KN75">
            <v>0</v>
          </cell>
          <cell r="KO75">
            <v>0</v>
          </cell>
          <cell r="KP75">
            <v>0</v>
          </cell>
          <cell r="KQ75">
            <v>0</v>
          </cell>
          <cell r="KR75">
            <v>0</v>
          </cell>
          <cell r="KS75">
            <v>0</v>
          </cell>
          <cell r="KT75">
            <v>0</v>
          </cell>
          <cell r="KU75">
            <v>0</v>
          </cell>
          <cell r="KV75">
            <v>0</v>
          </cell>
          <cell r="KW75">
            <v>0</v>
          </cell>
          <cell r="KX75">
            <v>0</v>
          </cell>
          <cell r="KY75">
            <v>0</v>
          </cell>
          <cell r="KZ75">
            <v>0</v>
          </cell>
          <cell r="LA75">
            <v>0</v>
          </cell>
          <cell r="LB75">
            <v>0</v>
          </cell>
          <cell r="LC75">
            <v>0</v>
          </cell>
          <cell r="LD75">
            <v>0</v>
          </cell>
          <cell r="LE75">
            <v>0</v>
          </cell>
          <cell r="LF75">
            <v>0</v>
          </cell>
          <cell r="LG75">
            <v>0</v>
          </cell>
          <cell r="LH75">
            <v>0</v>
          </cell>
          <cell r="LI75">
            <v>0</v>
          </cell>
          <cell r="LJ75">
            <v>0</v>
          </cell>
          <cell r="LK75">
            <v>0</v>
          </cell>
          <cell r="LL75">
            <v>0</v>
          </cell>
          <cell r="LQ75">
            <v>0</v>
          </cell>
          <cell r="LR75">
            <v>0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0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>
            <v>0</v>
          </cell>
          <cell r="OM75">
            <v>0</v>
          </cell>
          <cell r="ON75">
            <v>0</v>
          </cell>
          <cell r="OO75">
            <v>0</v>
          </cell>
          <cell r="OP75">
            <v>0</v>
          </cell>
          <cell r="OR75">
            <v>0</v>
          </cell>
          <cell r="OT75">
            <v>2031.6875938646697</v>
          </cell>
        </row>
        <row r="76">
          <cell r="A76" t="str">
            <v>Г</v>
          </cell>
          <cell r="B76" t="str">
            <v>1.4</v>
          </cell>
          <cell r="C76" t="str">
            <v>Прочее новое строительство объектов электросетевого хозяйства, всего, в том числе:</v>
          </cell>
          <cell r="D76" t="str">
            <v>Г</v>
          </cell>
          <cell r="E76">
            <v>0</v>
          </cell>
          <cell r="H76">
            <v>0</v>
          </cell>
          <cell r="J76">
            <v>852.29004287199996</v>
          </cell>
          <cell r="K76">
            <v>0</v>
          </cell>
          <cell r="L76">
            <v>852.29004287199996</v>
          </cell>
          <cell r="M76">
            <v>0</v>
          </cell>
          <cell r="N76">
            <v>0</v>
          </cell>
          <cell r="O76">
            <v>75.508838269152477</v>
          </cell>
          <cell r="P76">
            <v>178.17639041999999</v>
          </cell>
          <cell r="Q76">
            <v>598.60481432284746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 t="str">
            <v/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0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3812.2178934788185</v>
          </cell>
          <cell r="CY76">
            <v>572.7289210797162</v>
          </cell>
          <cell r="CZ76">
            <v>1552.4358180467182</v>
          </cell>
          <cell r="DA76">
            <v>1396.6332410204841</v>
          </cell>
          <cell r="DB76">
            <v>351.73938608438334</v>
          </cell>
          <cell r="DE76">
            <v>0</v>
          </cell>
          <cell r="DG76">
            <v>606.57616354999993</v>
          </cell>
          <cell r="DH76">
            <v>0</v>
          </cell>
          <cell r="DI76">
            <v>606.57616354999993</v>
          </cell>
          <cell r="DJ76">
            <v>38.906113530000006</v>
          </cell>
          <cell r="DK76">
            <v>197.33895278</v>
          </cell>
          <cell r="DL76">
            <v>344.75768944999993</v>
          </cell>
          <cell r="DM76">
            <v>25.573407790000001</v>
          </cell>
          <cell r="DN76">
            <v>277.00832313952753</v>
          </cell>
          <cell r="DS76">
            <v>142.68802315457594</v>
          </cell>
          <cell r="DT76">
            <v>56.493174655273869</v>
          </cell>
          <cell r="DU76">
            <v>49.232590688265262</v>
          </cell>
          <cell r="DV76">
            <v>28.594534641412469</v>
          </cell>
          <cell r="DW76">
            <v>49.232590688265262</v>
          </cell>
          <cell r="DX76" t="str">
            <v/>
          </cell>
          <cell r="DY76" t="str">
            <v/>
          </cell>
          <cell r="DZ76" t="str">
            <v/>
          </cell>
          <cell r="EA76" t="str">
            <v/>
          </cell>
          <cell r="EB76">
            <v>0</v>
          </cell>
          <cell r="EC76">
            <v>870.93788626000003</v>
          </cell>
          <cell r="ED76">
            <v>346.03663713000003</v>
          </cell>
          <cell r="EE76">
            <v>488.22764986999994</v>
          </cell>
          <cell r="EF76">
            <v>24.389055679999998</v>
          </cell>
          <cell r="EG76">
            <v>12.284543580000001</v>
          </cell>
          <cell r="EH76">
            <v>323.89559782000003</v>
          </cell>
          <cell r="EI76">
            <v>224.59279934</v>
          </cell>
          <cell r="EJ76">
            <v>95.952902250000008</v>
          </cell>
          <cell r="EK76">
            <v>0</v>
          </cell>
          <cell r="EL76">
            <v>3.3498962299999997</v>
          </cell>
          <cell r="EM76">
            <v>547.04228843999999</v>
          </cell>
          <cell r="EN76">
            <v>121.44383779</v>
          </cell>
          <cell r="EO76">
            <v>392.27474761999997</v>
          </cell>
          <cell r="EP76">
            <v>24.389055679999998</v>
          </cell>
          <cell r="EQ76">
            <v>8.9346473500000005</v>
          </cell>
          <cell r="ER76">
            <v>0</v>
          </cell>
          <cell r="ES76">
            <v>0</v>
          </cell>
          <cell r="ET76">
            <v>0</v>
          </cell>
          <cell r="EU76">
            <v>0</v>
          </cell>
          <cell r="EV76">
            <v>0</v>
          </cell>
          <cell r="EW76">
            <v>0</v>
          </cell>
          <cell r="EX76">
            <v>0</v>
          </cell>
          <cell r="EY76">
            <v>0</v>
          </cell>
          <cell r="EZ76">
            <v>0</v>
          </cell>
          <cell r="FA76">
            <v>0</v>
          </cell>
          <cell r="FB76">
            <v>0</v>
          </cell>
          <cell r="FC76">
            <v>0</v>
          </cell>
          <cell r="FD76">
            <v>0</v>
          </cell>
          <cell r="FE76">
            <v>0</v>
          </cell>
          <cell r="FF76">
            <v>0</v>
          </cell>
          <cell r="FG76" t="str">
            <v/>
          </cell>
          <cell r="FH76" t="str">
            <v/>
          </cell>
          <cell r="FI76" t="str">
            <v/>
          </cell>
          <cell r="FJ76" t="str">
            <v/>
          </cell>
          <cell r="FK76">
            <v>0</v>
          </cell>
          <cell r="FN76">
            <v>3102.5564480438834</v>
          </cell>
          <cell r="FO76">
            <v>0</v>
          </cell>
          <cell r="FP76">
            <v>175.58</v>
          </cell>
          <cell r="FQ76">
            <v>0</v>
          </cell>
          <cell r="FR76">
            <v>697.62100000000009</v>
          </cell>
          <cell r="FS76">
            <v>695.62100000000009</v>
          </cell>
          <cell r="FT76">
            <v>2</v>
          </cell>
          <cell r="FU76">
            <v>0</v>
          </cell>
          <cell r="FV76">
            <v>162</v>
          </cell>
          <cell r="FW76">
            <v>0</v>
          </cell>
          <cell r="FX76">
            <v>162</v>
          </cell>
          <cell r="FZ76">
            <v>604.26295830000004</v>
          </cell>
          <cell r="GA76">
            <v>0</v>
          </cell>
          <cell r="GB76">
            <v>10.842000000000002</v>
          </cell>
          <cell r="GC76">
            <v>0</v>
          </cell>
          <cell r="GD76">
            <v>18.175000000000001</v>
          </cell>
          <cell r="GE76">
            <v>18.175000000000001</v>
          </cell>
          <cell r="GF76">
            <v>0</v>
          </cell>
          <cell r="GG76">
            <v>0</v>
          </cell>
          <cell r="GH76">
            <v>112</v>
          </cell>
          <cell r="GI76">
            <v>0</v>
          </cell>
          <cell r="GJ76">
            <v>112</v>
          </cell>
          <cell r="GK76">
            <v>514.82344348999948</v>
          </cell>
          <cell r="GL76">
            <v>0</v>
          </cell>
          <cell r="GM76">
            <v>0</v>
          </cell>
          <cell r="GN76">
            <v>0</v>
          </cell>
          <cell r="GO76">
            <v>59.307000000000002</v>
          </cell>
          <cell r="GP76">
            <v>59.307000000000002</v>
          </cell>
          <cell r="GQ76">
            <v>0</v>
          </cell>
          <cell r="GR76">
            <v>0</v>
          </cell>
          <cell r="GS76">
            <v>1</v>
          </cell>
          <cell r="GT76">
            <v>0</v>
          </cell>
          <cell r="GU76">
            <v>1</v>
          </cell>
          <cell r="GV76">
            <v>475.62674384858701</v>
          </cell>
          <cell r="GW76">
            <v>0</v>
          </cell>
          <cell r="GX76">
            <v>0</v>
          </cell>
          <cell r="GY76">
            <v>0</v>
          </cell>
          <cell r="GZ76">
            <v>53</v>
          </cell>
          <cell r="HA76">
            <v>53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39.196699641412465</v>
          </cell>
          <cell r="ID76">
            <v>0</v>
          </cell>
          <cell r="IE76">
            <v>0</v>
          </cell>
          <cell r="IF76">
            <v>0</v>
          </cell>
          <cell r="IG76">
            <v>0</v>
          </cell>
          <cell r="IH76">
            <v>6.3069999999999995</v>
          </cell>
          <cell r="II76">
            <v>0</v>
          </cell>
          <cell r="IJ76">
            <v>0</v>
          </cell>
          <cell r="IK76">
            <v>0</v>
          </cell>
          <cell r="IL76">
            <v>0</v>
          </cell>
          <cell r="IM76">
            <v>0</v>
          </cell>
          <cell r="IN76">
            <v>0</v>
          </cell>
          <cell r="IO76">
            <v>0</v>
          </cell>
          <cell r="IP76">
            <v>0</v>
          </cell>
          <cell r="IQ76">
            <v>0</v>
          </cell>
          <cell r="IR76">
            <v>0</v>
          </cell>
          <cell r="IS76">
            <v>0</v>
          </cell>
          <cell r="IT76">
            <v>0</v>
          </cell>
          <cell r="IU76">
            <v>0</v>
          </cell>
          <cell r="IV76">
            <v>0</v>
          </cell>
          <cell r="IW76">
            <v>0</v>
          </cell>
          <cell r="IX76">
            <v>0</v>
          </cell>
          <cell r="IY76">
            <v>104.98333589000001</v>
          </cell>
          <cell r="IZ76">
            <v>0</v>
          </cell>
          <cell r="JA76">
            <v>0</v>
          </cell>
          <cell r="JB76">
            <v>0</v>
          </cell>
          <cell r="JC76">
            <v>4.1915000000000004</v>
          </cell>
          <cell r="JD76">
            <v>4.1915000000000004</v>
          </cell>
          <cell r="JE76">
            <v>0</v>
          </cell>
          <cell r="JF76">
            <v>0</v>
          </cell>
          <cell r="JG76">
            <v>3</v>
          </cell>
          <cell r="JH76">
            <v>0</v>
          </cell>
          <cell r="JI76">
            <v>3</v>
          </cell>
          <cell r="JJ76">
            <v>2.0477729099999999</v>
          </cell>
          <cell r="JK76">
            <v>0</v>
          </cell>
          <cell r="JL76">
            <v>0</v>
          </cell>
          <cell r="JM76">
            <v>0</v>
          </cell>
          <cell r="JN76">
            <v>0.73250000000000004</v>
          </cell>
          <cell r="JO76">
            <v>0.73250000000000004</v>
          </cell>
          <cell r="JP76">
            <v>0</v>
          </cell>
          <cell r="JQ76">
            <v>0</v>
          </cell>
          <cell r="JR76">
            <v>0</v>
          </cell>
          <cell r="JS76">
            <v>0</v>
          </cell>
          <cell r="JT76">
            <v>0</v>
          </cell>
          <cell r="JU76">
            <v>102.93556298</v>
          </cell>
          <cell r="JV76">
            <v>0</v>
          </cell>
          <cell r="JW76">
            <v>0</v>
          </cell>
          <cell r="JX76">
            <v>0</v>
          </cell>
          <cell r="JY76">
            <v>3.4590000000000001</v>
          </cell>
          <cell r="JZ76">
            <v>3.4590000000000001</v>
          </cell>
          <cell r="KA76">
            <v>0</v>
          </cell>
          <cell r="KB76">
            <v>0</v>
          </cell>
          <cell r="KC76">
            <v>3</v>
          </cell>
          <cell r="KD76">
            <v>0</v>
          </cell>
          <cell r="KE76">
            <v>3</v>
          </cell>
          <cell r="KF76">
            <v>0</v>
          </cell>
          <cell r="KG76">
            <v>0</v>
          </cell>
          <cell r="KH76">
            <v>0</v>
          </cell>
          <cell r="KI76">
            <v>0</v>
          </cell>
          <cell r="KJ76">
            <v>0</v>
          </cell>
          <cell r="KK76">
            <v>0</v>
          </cell>
          <cell r="KL76">
            <v>0</v>
          </cell>
          <cell r="KM76">
            <v>0</v>
          </cell>
          <cell r="KN76">
            <v>0</v>
          </cell>
          <cell r="KO76">
            <v>0</v>
          </cell>
          <cell r="KP76">
            <v>0</v>
          </cell>
          <cell r="KQ76">
            <v>0</v>
          </cell>
          <cell r="KR76">
            <v>0</v>
          </cell>
          <cell r="KS76">
            <v>0</v>
          </cell>
          <cell r="KT76">
            <v>0</v>
          </cell>
          <cell r="KU76">
            <v>0</v>
          </cell>
          <cell r="KV76">
            <v>0</v>
          </cell>
          <cell r="KW76">
            <v>0</v>
          </cell>
          <cell r="KX76">
            <v>0</v>
          </cell>
          <cell r="KY76">
            <v>0</v>
          </cell>
          <cell r="KZ76">
            <v>0</v>
          </cell>
          <cell r="LA76">
            <v>0</v>
          </cell>
          <cell r="LB76">
            <v>0</v>
          </cell>
          <cell r="LC76">
            <v>0</v>
          </cell>
          <cell r="LD76">
            <v>0</v>
          </cell>
          <cell r="LE76">
            <v>0</v>
          </cell>
          <cell r="LF76">
            <v>0</v>
          </cell>
          <cell r="LG76">
            <v>0</v>
          </cell>
          <cell r="LH76">
            <v>0</v>
          </cell>
          <cell r="LI76">
            <v>0</v>
          </cell>
          <cell r="LJ76">
            <v>0</v>
          </cell>
          <cell r="LK76">
            <v>0</v>
          </cell>
          <cell r="LL76">
            <v>0</v>
          </cell>
          <cell r="LQ76">
            <v>0</v>
          </cell>
          <cell r="LR76">
            <v>0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0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>
            <v>0</v>
          </cell>
          <cell r="OM76">
            <v>0</v>
          </cell>
          <cell r="ON76">
            <v>0</v>
          </cell>
          <cell r="OO76">
            <v>0</v>
          </cell>
          <cell r="OP76">
            <v>0</v>
          </cell>
          <cell r="OR76">
            <v>0</v>
          </cell>
          <cell r="OT76">
            <v>2031.6875938646697</v>
          </cell>
        </row>
        <row r="77">
          <cell r="A77" t="str">
            <v>Г</v>
          </cell>
          <cell r="B77" t="str">
            <v>1.5</v>
          </cell>
          <cell r="C77" t="str">
            <v>Покупка земельных участков для целей реализации инвестиционных проектов, всего, в том числе:</v>
          </cell>
          <cell r="D77" t="str">
            <v>Г</v>
          </cell>
          <cell r="E77">
            <v>0</v>
          </cell>
          <cell r="H77">
            <v>0</v>
          </cell>
          <cell r="J77">
            <v>852.29004287199996</v>
          </cell>
          <cell r="K77">
            <v>0</v>
          </cell>
          <cell r="L77">
            <v>852.29004287199996</v>
          </cell>
          <cell r="M77">
            <v>0</v>
          </cell>
          <cell r="N77">
            <v>0</v>
          </cell>
          <cell r="O77">
            <v>75.508838269152477</v>
          </cell>
          <cell r="P77">
            <v>178.17639041999999</v>
          </cell>
          <cell r="Q77">
            <v>598.60481432284746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3812.2178934788185</v>
          </cell>
          <cell r="CY77">
            <v>572.7289210797162</v>
          </cell>
          <cell r="CZ77">
            <v>1552.4358180467182</v>
          </cell>
          <cell r="DA77">
            <v>1396.6332410204841</v>
          </cell>
          <cell r="DB77">
            <v>351.73938608438334</v>
          </cell>
          <cell r="DE77">
            <v>0</v>
          </cell>
          <cell r="DG77">
            <v>606.57616354999993</v>
          </cell>
          <cell r="DH77">
            <v>0</v>
          </cell>
          <cell r="DI77">
            <v>606.57616354999993</v>
          </cell>
          <cell r="DJ77">
            <v>38.906113530000006</v>
          </cell>
          <cell r="DK77">
            <v>197.33895278</v>
          </cell>
          <cell r="DL77">
            <v>344.75768944999993</v>
          </cell>
          <cell r="DM77">
            <v>25.573407790000001</v>
          </cell>
          <cell r="DN77">
            <v>277.00832313952753</v>
          </cell>
          <cell r="DS77">
            <v>142.68802315457594</v>
          </cell>
          <cell r="DT77">
            <v>56.493174655273869</v>
          </cell>
          <cell r="DU77">
            <v>49.232590688265262</v>
          </cell>
          <cell r="DV77">
            <v>28.594534641412469</v>
          </cell>
          <cell r="DW77">
            <v>49.232590688265262</v>
          </cell>
          <cell r="DX77" t="str">
            <v/>
          </cell>
          <cell r="DY77" t="str">
            <v/>
          </cell>
          <cell r="DZ77" t="str">
            <v/>
          </cell>
          <cell r="EA77" t="str">
            <v/>
          </cell>
          <cell r="EB77">
            <v>0</v>
          </cell>
          <cell r="EC77">
            <v>870.93788626000003</v>
          </cell>
          <cell r="ED77">
            <v>346.03663713000003</v>
          </cell>
          <cell r="EE77">
            <v>488.22764986999994</v>
          </cell>
          <cell r="EF77">
            <v>24.389055679999998</v>
          </cell>
          <cell r="EG77">
            <v>12.284543580000001</v>
          </cell>
          <cell r="EH77">
            <v>323.89559782000003</v>
          </cell>
          <cell r="EI77">
            <v>224.59279934</v>
          </cell>
          <cell r="EJ77">
            <v>95.952902250000008</v>
          </cell>
          <cell r="EK77">
            <v>0</v>
          </cell>
          <cell r="EL77">
            <v>3.3498962299999997</v>
          </cell>
          <cell r="EM77">
            <v>547.04228843999999</v>
          </cell>
          <cell r="EN77">
            <v>121.44383779</v>
          </cell>
          <cell r="EO77">
            <v>392.27474761999997</v>
          </cell>
          <cell r="EP77">
            <v>24.389055679999998</v>
          </cell>
          <cell r="EQ77">
            <v>8.9346473500000005</v>
          </cell>
          <cell r="ER77">
            <v>0</v>
          </cell>
          <cell r="ES77">
            <v>0</v>
          </cell>
          <cell r="ET77">
            <v>0</v>
          </cell>
          <cell r="EU77">
            <v>0</v>
          </cell>
          <cell r="EV77">
            <v>0</v>
          </cell>
          <cell r="EW77">
            <v>0</v>
          </cell>
          <cell r="EX77">
            <v>0</v>
          </cell>
          <cell r="EY77">
            <v>0</v>
          </cell>
          <cell r="EZ77">
            <v>0</v>
          </cell>
          <cell r="FA77">
            <v>0</v>
          </cell>
          <cell r="FB77">
            <v>0</v>
          </cell>
          <cell r="FC77">
            <v>0</v>
          </cell>
          <cell r="FD77">
            <v>0</v>
          </cell>
          <cell r="FE77">
            <v>0</v>
          </cell>
          <cell r="FF77">
            <v>0</v>
          </cell>
          <cell r="FG77" t="str">
            <v/>
          </cell>
          <cell r="FH77" t="str">
            <v/>
          </cell>
          <cell r="FI77" t="str">
            <v/>
          </cell>
          <cell r="FJ77" t="str">
            <v/>
          </cell>
          <cell r="FK77">
            <v>0</v>
          </cell>
          <cell r="FN77">
            <v>3102.5564480438834</v>
          </cell>
          <cell r="FO77">
            <v>0</v>
          </cell>
          <cell r="FP77">
            <v>175.58</v>
          </cell>
          <cell r="FQ77">
            <v>0</v>
          </cell>
          <cell r="FR77">
            <v>697.62100000000009</v>
          </cell>
          <cell r="FS77">
            <v>695.62100000000009</v>
          </cell>
          <cell r="FT77">
            <v>2</v>
          </cell>
          <cell r="FU77">
            <v>0</v>
          </cell>
          <cell r="FV77">
            <v>162</v>
          </cell>
          <cell r="FW77">
            <v>0</v>
          </cell>
          <cell r="FX77">
            <v>162</v>
          </cell>
          <cell r="FZ77">
            <v>604.26295830000004</v>
          </cell>
          <cell r="GA77">
            <v>0</v>
          </cell>
          <cell r="GB77">
            <v>10.842000000000002</v>
          </cell>
          <cell r="GC77">
            <v>0</v>
          </cell>
          <cell r="GD77">
            <v>18.175000000000001</v>
          </cell>
          <cell r="GE77">
            <v>18.175000000000001</v>
          </cell>
          <cell r="GF77">
            <v>0</v>
          </cell>
          <cell r="GG77">
            <v>0</v>
          </cell>
          <cell r="GH77">
            <v>112</v>
          </cell>
          <cell r="GI77">
            <v>0</v>
          </cell>
          <cell r="GJ77">
            <v>112</v>
          </cell>
          <cell r="GK77">
            <v>514.82344348999948</v>
          </cell>
          <cell r="GL77">
            <v>0</v>
          </cell>
          <cell r="GM77">
            <v>0</v>
          </cell>
          <cell r="GN77">
            <v>0</v>
          </cell>
          <cell r="GO77">
            <v>59.307000000000002</v>
          </cell>
          <cell r="GP77">
            <v>59.307000000000002</v>
          </cell>
          <cell r="GQ77">
            <v>0</v>
          </cell>
          <cell r="GR77">
            <v>0</v>
          </cell>
          <cell r="GS77">
            <v>1</v>
          </cell>
          <cell r="GT77">
            <v>0</v>
          </cell>
          <cell r="GU77">
            <v>1</v>
          </cell>
          <cell r="GV77">
            <v>475.62674384858701</v>
          </cell>
          <cell r="GW77">
            <v>0</v>
          </cell>
          <cell r="GX77">
            <v>0</v>
          </cell>
          <cell r="GY77">
            <v>0</v>
          </cell>
          <cell r="GZ77">
            <v>53</v>
          </cell>
          <cell r="HA77">
            <v>53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39.196699641412465</v>
          </cell>
          <cell r="ID77">
            <v>0</v>
          </cell>
          <cell r="IE77">
            <v>0</v>
          </cell>
          <cell r="IF77">
            <v>0</v>
          </cell>
          <cell r="IG77">
            <v>0</v>
          </cell>
          <cell r="IH77">
            <v>6.3069999999999995</v>
          </cell>
          <cell r="II77">
            <v>0</v>
          </cell>
          <cell r="IJ77">
            <v>0</v>
          </cell>
          <cell r="IK77">
            <v>0</v>
          </cell>
          <cell r="IL77">
            <v>0</v>
          </cell>
          <cell r="IM77">
            <v>0</v>
          </cell>
          <cell r="IN77">
            <v>0</v>
          </cell>
          <cell r="IO77">
            <v>0</v>
          </cell>
          <cell r="IP77">
            <v>0</v>
          </cell>
          <cell r="IQ77">
            <v>0</v>
          </cell>
          <cell r="IR77">
            <v>0</v>
          </cell>
          <cell r="IS77">
            <v>0</v>
          </cell>
          <cell r="IT77">
            <v>0</v>
          </cell>
          <cell r="IU77">
            <v>0</v>
          </cell>
          <cell r="IV77">
            <v>0</v>
          </cell>
          <cell r="IW77">
            <v>0</v>
          </cell>
          <cell r="IX77">
            <v>0</v>
          </cell>
          <cell r="IY77">
            <v>104.98333589000001</v>
          </cell>
          <cell r="IZ77">
            <v>0</v>
          </cell>
          <cell r="JA77">
            <v>0</v>
          </cell>
          <cell r="JB77">
            <v>0</v>
          </cell>
          <cell r="JC77">
            <v>4.1915000000000004</v>
          </cell>
          <cell r="JD77">
            <v>4.1915000000000004</v>
          </cell>
          <cell r="JE77">
            <v>0</v>
          </cell>
          <cell r="JF77">
            <v>0</v>
          </cell>
          <cell r="JG77">
            <v>3</v>
          </cell>
          <cell r="JH77">
            <v>0</v>
          </cell>
          <cell r="JI77">
            <v>3</v>
          </cell>
          <cell r="JJ77">
            <v>2.0477729099999999</v>
          </cell>
          <cell r="JK77">
            <v>0</v>
          </cell>
          <cell r="JL77">
            <v>0</v>
          </cell>
          <cell r="JM77">
            <v>0</v>
          </cell>
          <cell r="JN77">
            <v>0.73250000000000004</v>
          </cell>
          <cell r="JO77">
            <v>0.73250000000000004</v>
          </cell>
          <cell r="JP77">
            <v>0</v>
          </cell>
          <cell r="JQ77">
            <v>0</v>
          </cell>
          <cell r="JR77">
            <v>0</v>
          </cell>
          <cell r="JS77">
            <v>0</v>
          </cell>
          <cell r="JT77">
            <v>0</v>
          </cell>
          <cell r="JU77">
            <v>102.93556298</v>
          </cell>
          <cell r="JV77">
            <v>0</v>
          </cell>
          <cell r="JW77">
            <v>0</v>
          </cell>
          <cell r="JX77">
            <v>0</v>
          </cell>
          <cell r="JY77">
            <v>3.4590000000000001</v>
          </cell>
          <cell r="JZ77">
            <v>3.4590000000000001</v>
          </cell>
          <cell r="KA77">
            <v>0</v>
          </cell>
          <cell r="KB77">
            <v>0</v>
          </cell>
          <cell r="KC77">
            <v>3</v>
          </cell>
          <cell r="KD77">
            <v>0</v>
          </cell>
          <cell r="KE77">
            <v>3</v>
          </cell>
          <cell r="KF77">
            <v>0</v>
          </cell>
          <cell r="KG77">
            <v>0</v>
          </cell>
          <cell r="KH77">
            <v>0</v>
          </cell>
          <cell r="KI77">
            <v>0</v>
          </cell>
          <cell r="KJ77">
            <v>0</v>
          </cell>
          <cell r="KK77">
            <v>0</v>
          </cell>
          <cell r="KL77">
            <v>0</v>
          </cell>
          <cell r="KM77">
            <v>0</v>
          </cell>
          <cell r="KN77">
            <v>0</v>
          </cell>
          <cell r="KO77">
            <v>0</v>
          </cell>
          <cell r="KP77">
            <v>0</v>
          </cell>
          <cell r="KQ77">
            <v>0</v>
          </cell>
          <cell r="KR77">
            <v>0</v>
          </cell>
          <cell r="KS77">
            <v>0</v>
          </cell>
          <cell r="KT77">
            <v>0</v>
          </cell>
          <cell r="KU77">
            <v>0</v>
          </cell>
          <cell r="KV77">
            <v>0</v>
          </cell>
          <cell r="KW77">
            <v>0</v>
          </cell>
          <cell r="KX77">
            <v>0</v>
          </cell>
          <cell r="KY77">
            <v>0</v>
          </cell>
          <cell r="KZ77">
            <v>0</v>
          </cell>
          <cell r="LA77">
            <v>0</v>
          </cell>
          <cell r="LB77">
            <v>0</v>
          </cell>
          <cell r="LC77">
            <v>0</v>
          </cell>
          <cell r="LD77">
            <v>0</v>
          </cell>
          <cell r="LE77">
            <v>0</v>
          </cell>
          <cell r="LF77">
            <v>0</v>
          </cell>
          <cell r="LG77">
            <v>0</v>
          </cell>
          <cell r="LH77">
            <v>0</v>
          </cell>
          <cell r="LI77">
            <v>0</v>
          </cell>
          <cell r="LJ77">
            <v>0</v>
          </cell>
          <cell r="LK77">
            <v>0</v>
          </cell>
          <cell r="LL77">
            <v>0</v>
          </cell>
          <cell r="LQ77">
            <v>0</v>
          </cell>
          <cell r="LR77">
            <v>0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0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>
            <v>0</v>
          </cell>
          <cell r="OM77">
            <v>0</v>
          </cell>
          <cell r="ON77">
            <v>0</v>
          </cell>
          <cell r="OO77">
            <v>0</v>
          </cell>
          <cell r="OP77">
            <v>0</v>
          </cell>
          <cell r="OR77">
            <v>0</v>
          </cell>
          <cell r="OT77">
            <v>2031.6875938646697</v>
          </cell>
        </row>
        <row r="78">
          <cell r="A78" t="str">
            <v>Г</v>
          </cell>
          <cell r="B78" t="str">
            <v>1.6</v>
          </cell>
          <cell r="C78" t="str">
            <v>Прочие инвестиционные проекты, всего, в том числе:</v>
          </cell>
          <cell r="D78" t="str">
            <v>Г</v>
          </cell>
          <cell r="E78">
            <v>919.02739851642309</v>
          </cell>
          <cell r="H78">
            <v>681.33265381399997</v>
          </cell>
          <cell r="J78">
            <v>1448.0801169724232</v>
          </cell>
          <cell r="K78">
            <v>595.79007410042311</v>
          </cell>
          <cell r="L78">
            <v>852.29004287199996</v>
          </cell>
          <cell r="M78">
            <v>0</v>
          </cell>
          <cell r="N78">
            <v>0</v>
          </cell>
          <cell r="O78">
            <v>75.508838269152477</v>
          </cell>
          <cell r="P78">
            <v>178.17639041999999</v>
          </cell>
          <cell r="Q78">
            <v>598.60481432284746</v>
          </cell>
          <cell r="R78">
            <v>66.661946093223165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66.661946093223165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66.661946093223165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66.661946093223165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 t="str">
            <v/>
          </cell>
          <cell r="BC78">
            <v>2</v>
          </cell>
          <cell r="BD78" t="str">
            <v/>
          </cell>
          <cell r="BE78" t="str">
            <v/>
          </cell>
          <cell r="BF78" t="str">
            <v>2</v>
          </cell>
          <cell r="BG78">
            <v>358.09532939000002</v>
          </cell>
          <cell r="BH78">
            <v>0</v>
          </cell>
          <cell r="BI78">
            <v>0</v>
          </cell>
          <cell r="BJ78">
            <v>101.84024169333334</v>
          </cell>
          <cell r="BK78">
            <v>0</v>
          </cell>
          <cell r="BL78">
            <v>256.25508769666664</v>
          </cell>
          <cell r="BM78">
            <v>32.025607569999998</v>
          </cell>
          <cell r="BN78">
            <v>0</v>
          </cell>
          <cell r="BO78">
            <v>0</v>
          </cell>
          <cell r="BP78">
            <v>1.58</v>
          </cell>
          <cell r="BQ78">
            <v>0</v>
          </cell>
          <cell r="BR78">
            <v>30.44560757</v>
          </cell>
          <cell r="BS78">
            <v>326.06972181999998</v>
          </cell>
          <cell r="BT78">
            <v>0</v>
          </cell>
          <cell r="BU78">
            <v>0</v>
          </cell>
          <cell r="BV78">
            <v>100.26024169333334</v>
          </cell>
          <cell r="BW78">
            <v>0</v>
          </cell>
          <cell r="BX78">
            <v>225.80948012666667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0</v>
          </cell>
          <cell r="CQ78">
            <v>1</v>
          </cell>
          <cell r="CR78">
            <v>2</v>
          </cell>
          <cell r="CS78" t="str">
            <v/>
          </cell>
          <cell r="CT78" t="str">
            <v/>
          </cell>
          <cell r="CU78" t="str">
            <v>1 2</v>
          </cell>
          <cell r="CX78">
            <v>3812.2178934788185</v>
          </cell>
          <cell r="CY78">
            <v>572.7289210797162</v>
          </cell>
          <cell r="CZ78">
            <v>1552.4358180467182</v>
          </cell>
          <cell r="DA78">
            <v>1396.6332410204841</v>
          </cell>
          <cell r="DB78">
            <v>351.73938608438334</v>
          </cell>
          <cell r="DE78">
            <v>691.16186336999999</v>
          </cell>
          <cell r="DG78">
            <v>1050.4982722601014</v>
          </cell>
          <cell r="DH78">
            <v>443.92210871010155</v>
          </cell>
          <cell r="DI78">
            <v>606.57616354999993</v>
          </cell>
          <cell r="DJ78">
            <v>38.906113530000006</v>
          </cell>
          <cell r="DK78">
            <v>197.33895278</v>
          </cell>
          <cell r="DL78">
            <v>344.75768944999993</v>
          </cell>
          <cell r="DM78">
            <v>25.573407790000001</v>
          </cell>
          <cell r="DN78">
            <v>277.00832313952753</v>
          </cell>
          <cell r="DS78">
            <v>142.68802315457594</v>
          </cell>
          <cell r="DT78">
            <v>56.493174655273869</v>
          </cell>
          <cell r="DU78">
            <v>49.232590688265262</v>
          </cell>
          <cell r="DV78">
            <v>28.594534641412469</v>
          </cell>
          <cell r="DW78">
            <v>49.232590688265262</v>
          </cell>
          <cell r="DX78">
            <v>1</v>
          </cell>
          <cell r="DY78">
            <v>2</v>
          </cell>
          <cell r="DZ78" t="str">
            <v/>
          </cell>
          <cell r="EA78" t="str">
            <v/>
          </cell>
          <cell r="EB78" t="str">
            <v>1 2</v>
          </cell>
          <cell r="EC78">
            <v>870.93788626000003</v>
          </cell>
          <cell r="ED78">
            <v>346.03663713000003</v>
          </cell>
          <cell r="EE78">
            <v>488.22764986999994</v>
          </cell>
          <cell r="EF78">
            <v>24.389055679999998</v>
          </cell>
          <cell r="EG78">
            <v>12.284543580000001</v>
          </cell>
          <cell r="EH78">
            <v>323.89559782000003</v>
          </cell>
          <cell r="EI78">
            <v>224.59279934</v>
          </cell>
          <cell r="EJ78">
            <v>95.952902250000008</v>
          </cell>
          <cell r="EK78">
            <v>0</v>
          </cell>
          <cell r="EL78">
            <v>3.3498962299999997</v>
          </cell>
          <cell r="EM78">
            <v>547.04228843999999</v>
          </cell>
          <cell r="EN78">
            <v>121.44383779</v>
          </cell>
          <cell r="EO78">
            <v>392.27474761999997</v>
          </cell>
          <cell r="EP78">
            <v>24.389055679999998</v>
          </cell>
          <cell r="EQ78">
            <v>8.9346473500000005</v>
          </cell>
          <cell r="ER78">
            <v>0</v>
          </cell>
          <cell r="ES78">
            <v>0</v>
          </cell>
          <cell r="ET78">
            <v>0</v>
          </cell>
          <cell r="EU78">
            <v>0</v>
          </cell>
          <cell r="EV78">
            <v>0</v>
          </cell>
          <cell r="EW78">
            <v>0</v>
          </cell>
          <cell r="EX78">
            <v>0</v>
          </cell>
          <cell r="EY78">
            <v>0</v>
          </cell>
          <cell r="EZ78">
            <v>0</v>
          </cell>
          <cell r="FA78">
            <v>0</v>
          </cell>
          <cell r="FB78">
            <v>0</v>
          </cell>
          <cell r="FC78">
            <v>0</v>
          </cell>
          <cell r="FD78">
            <v>0</v>
          </cell>
          <cell r="FE78">
            <v>0</v>
          </cell>
          <cell r="FF78">
            <v>0</v>
          </cell>
          <cell r="FG78">
            <v>1</v>
          </cell>
          <cell r="FH78" t="str">
            <v/>
          </cell>
          <cell r="FI78" t="str">
            <v/>
          </cell>
          <cell r="FJ78" t="str">
            <v/>
          </cell>
          <cell r="FK78" t="str">
            <v>1</v>
          </cell>
          <cell r="FN78">
            <v>3102.5564480438834</v>
          </cell>
          <cell r="FO78">
            <v>0</v>
          </cell>
          <cell r="FP78">
            <v>175.58</v>
          </cell>
          <cell r="FQ78">
            <v>0</v>
          </cell>
          <cell r="FR78">
            <v>697.62100000000009</v>
          </cell>
          <cell r="FS78">
            <v>695.62100000000009</v>
          </cell>
          <cell r="FT78">
            <v>2</v>
          </cell>
          <cell r="FU78">
            <v>0</v>
          </cell>
          <cell r="FV78">
            <v>162</v>
          </cell>
          <cell r="FW78">
            <v>0</v>
          </cell>
          <cell r="FX78">
            <v>162</v>
          </cell>
          <cell r="FZ78">
            <v>604.26295830000004</v>
          </cell>
          <cell r="GA78">
            <v>0</v>
          </cell>
          <cell r="GB78">
            <v>10.842000000000002</v>
          </cell>
          <cell r="GC78">
            <v>0</v>
          </cell>
          <cell r="GD78">
            <v>18.175000000000001</v>
          </cell>
          <cell r="GE78">
            <v>18.175000000000001</v>
          </cell>
          <cell r="GF78">
            <v>0</v>
          </cell>
          <cell r="GG78">
            <v>0</v>
          </cell>
          <cell r="GH78">
            <v>112</v>
          </cell>
          <cell r="GI78">
            <v>0</v>
          </cell>
          <cell r="GJ78">
            <v>112</v>
          </cell>
          <cell r="GK78">
            <v>514.82344348999948</v>
          </cell>
          <cell r="GL78">
            <v>0</v>
          </cell>
          <cell r="GM78">
            <v>0</v>
          </cell>
          <cell r="GN78">
            <v>0</v>
          </cell>
          <cell r="GO78">
            <v>59.307000000000002</v>
          </cell>
          <cell r="GP78">
            <v>59.307000000000002</v>
          </cell>
          <cell r="GQ78">
            <v>0</v>
          </cell>
          <cell r="GR78">
            <v>0</v>
          </cell>
          <cell r="GS78">
            <v>1</v>
          </cell>
          <cell r="GT78">
            <v>0</v>
          </cell>
          <cell r="GU78">
            <v>1</v>
          </cell>
          <cell r="GV78">
            <v>475.62674384858701</v>
          </cell>
          <cell r="GW78">
            <v>0</v>
          </cell>
          <cell r="GX78">
            <v>0</v>
          </cell>
          <cell r="GY78">
            <v>0</v>
          </cell>
          <cell r="GZ78">
            <v>53</v>
          </cell>
          <cell r="HA78">
            <v>53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39.196699641412465</v>
          </cell>
          <cell r="ID78">
            <v>0</v>
          </cell>
          <cell r="IE78">
            <v>0</v>
          </cell>
          <cell r="IF78">
            <v>0</v>
          </cell>
          <cell r="IG78">
            <v>0</v>
          </cell>
          <cell r="IH78">
            <v>6.3069999999999995</v>
          </cell>
          <cell r="II78">
            <v>0</v>
          </cell>
          <cell r="IJ78">
            <v>0</v>
          </cell>
          <cell r="IK78">
            <v>0</v>
          </cell>
          <cell r="IL78">
            <v>0</v>
          </cell>
          <cell r="IM78">
            <v>0</v>
          </cell>
          <cell r="IN78">
            <v>0</v>
          </cell>
          <cell r="IO78">
            <v>0</v>
          </cell>
          <cell r="IP78">
            <v>0</v>
          </cell>
          <cell r="IQ78">
            <v>0</v>
          </cell>
          <cell r="IR78">
            <v>0</v>
          </cell>
          <cell r="IS78">
            <v>0</v>
          </cell>
          <cell r="IT78">
            <v>0</v>
          </cell>
          <cell r="IU78">
            <v>0</v>
          </cell>
          <cell r="IV78">
            <v>0</v>
          </cell>
          <cell r="IW78">
            <v>0</v>
          </cell>
          <cell r="IX78">
            <v>0</v>
          </cell>
          <cell r="IY78">
            <v>104.98333589000001</v>
          </cell>
          <cell r="IZ78">
            <v>0</v>
          </cell>
          <cell r="JA78">
            <v>0</v>
          </cell>
          <cell r="JB78">
            <v>0</v>
          </cell>
          <cell r="JC78">
            <v>4.1915000000000004</v>
          </cell>
          <cell r="JD78">
            <v>4.1915000000000004</v>
          </cell>
          <cell r="JE78">
            <v>0</v>
          </cell>
          <cell r="JF78">
            <v>0</v>
          </cell>
          <cell r="JG78">
            <v>3</v>
          </cell>
          <cell r="JH78">
            <v>0</v>
          </cell>
          <cell r="JI78">
            <v>3</v>
          </cell>
          <cell r="JJ78">
            <v>2.0477729099999999</v>
          </cell>
          <cell r="JK78">
            <v>0</v>
          </cell>
          <cell r="JL78">
            <v>0</v>
          </cell>
          <cell r="JM78">
            <v>0</v>
          </cell>
          <cell r="JN78">
            <v>0.73250000000000004</v>
          </cell>
          <cell r="JO78">
            <v>0.73250000000000004</v>
          </cell>
          <cell r="JP78">
            <v>0</v>
          </cell>
          <cell r="JQ78">
            <v>0</v>
          </cell>
          <cell r="JR78">
            <v>0</v>
          </cell>
          <cell r="JS78">
            <v>0</v>
          </cell>
          <cell r="JT78">
            <v>0</v>
          </cell>
          <cell r="JU78">
            <v>102.93556298</v>
          </cell>
          <cell r="JV78">
            <v>0</v>
          </cell>
          <cell r="JW78">
            <v>0</v>
          </cell>
          <cell r="JX78">
            <v>0</v>
          </cell>
          <cell r="JY78">
            <v>3.4590000000000001</v>
          </cell>
          <cell r="JZ78">
            <v>3.4590000000000001</v>
          </cell>
          <cell r="KA78">
            <v>0</v>
          </cell>
          <cell r="KB78">
            <v>0</v>
          </cell>
          <cell r="KC78">
            <v>3</v>
          </cell>
          <cell r="KD78">
            <v>0</v>
          </cell>
          <cell r="KE78">
            <v>3</v>
          </cell>
          <cell r="KF78">
            <v>0</v>
          </cell>
          <cell r="KG78">
            <v>0</v>
          </cell>
          <cell r="KH78">
            <v>0</v>
          </cell>
          <cell r="KI78">
            <v>0</v>
          </cell>
          <cell r="KJ78">
            <v>0</v>
          </cell>
          <cell r="KK78">
            <v>0</v>
          </cell>
          <cell r="KL78">
            <v>0</v>
          </cell>
          <cell r="KM78">
            <v>0</v>
          </cell>
          <cell r="KN78">
            <v>0</v>
          </cell>
          <cell r="KO78">
            <v>0</v>
          </cell>
          <cell r="KP78">
            <v>0</v>
          </cell>
          <cell r="KQ78">
            <v>0</v>
          </cell>
          <cell r="KR78">
            <v>0</v>
          </cell>
          <cell r="KS78">
            <v>0</v>
          </cell>
          <cell r="KT78">
            <v>0</v>
          </cell>
          <cell r="KU78">
            <v>0</v>
          </cell>
          <cell r="KV78">
            <v>0</v>
          </cell>
          <cell r="KW78">
            <v>0</v>
          </cell>
          <cell r="KX78">
            <v>0</v>
          </cell>
          <cell r="KY78">
            <v>0</v>
          </cell>
          <cell r="KZ78">
            <v>0</v>
          </cell>
          <cell r="LA78">
            <v>0</v>
          </cell>
          <cell r="LB78">
            <v>0</v>
          </cell>
          <cell r="LC78">
            <v>0</v>
          </cell>
          <cell r="LD78">
            <v>0</v>
          </cell>
          <cell r="LE78">
            <v>0</v>
          </cell>
          <cell r="LF78">
            <v>0</v>
          </cell>
          <cell r="LG78">
            <v>0</v>
          </cell>
          <cell r="LH78">
            <v>0</v>
          </cell>
          <cell r="LI78">
            <v>0</v>
          </cell>
          <cell r="LJ78">
            <v>0</v>
          </cell>
          <cell r="LK78">
            <v>0</v>
          </cell>
          <cell r="LL78">
            <v>0</v>
          </cell>
          <cell r="LQ78">
            <v>0</v>
          </cell>
          <cell r="LR78">
            <v>0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0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>
            <v>0</v>
          </cell>
          <cell r="OM78">
            <v>0</v>
          </cell>
          <cell r="ON78">
            <v>0</v>
          </cell>
          <cell r="OO78">
            <v>0</v>
          </cell>
          <cell r="OP78">
            <v>0</v>
          </cell>
          <cell r="OR78">
            <v>0</v>
          </cell>
          <cell r="OT78">
            <v>2031.6875938646697</v>
          </cell>
        </row>
        <row r="79">
          <cell r="A79" t="str">
            <v>I_Che146</v>
          </cell>
          <cell r="B79" t="str">
            <v>1.6</v>
          </cell>
          <cell r="C79" t="str">
            <v>Разработка проектно-сметной документации по строительству ПС 110/10 кВ "Город" (установка трансформаторов мощностью 2х40 МВА, строительство 2-х цепной ВЛ 110 кВ проводом АС-185 ориентировочной протяжённостью 3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40 км)</v>
          </cell>
          <cell r="D79" t="str">
            <v>I_Che146</v>
          </cell>
          <cell r="E79">
            <v>41.579575626729742</v>
          </cell>
          <cell r="H79">
            <v>0</v>
          </cell>
          <cell r="J79">
            <v>41.579575626729742</v>
          </cell>
          <cell r="K79">
            <v>41.579575626729742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41.579575626729742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41.579575626729742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41.579575626729742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41.579575626729742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 t="str">
            <v/>
          </cell>
          <cell r="BC79">
            <v>2</v>
          </cell>
          <cell r="BD79" t="str">
            <v/>
          </cell>
          <cell r="BE79" t="str">
            <v/>
          </cell>
          <cell r="BF79" t="str">
            <v>2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0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35.236928497228597</v>
          </cell>
          <cell r="CY79">
            <v>35.236928497228597</v>
          </cell>
          <cell r="CZ79">
            <v>0</v>
          </cell>
          <cell r="DA79">
            <v>0</v>
          </cell>
          <cell r="DB79">
            <v>0</v>
          </cell>
          <cell r="DE79">
            <v>0</v>
          </cell>
          <cell r="DG79">
            <v>35.236928497228597</v>
          </cell>
          <cell r="DH79">
            <v>35.236928497228597</v>
          </cell>
          <cell r="DI79">
            <v>0</v>
          </cell>
          <cell r="DJ79">
            <v>0</v>
          </cell>
          <cell r="DK79">
            <v>0</v>
          </cell>
          <cell r="DL79">
            <v>0</v>
          </cell>
          <cell r="DM79">
            <v>0</v>
          </cell>
          <cell r="DN79">
            <v>35.236928497228597</v>
          </cell>
          <cell r="DS79">
            <v>0</v>
          </cell>
          <cell r="DT79">
            <v>35.236928497228597</v>
          </cell>
          <cell r="DU79">
            <v>0</v>
          </cell>
          <cell r="DV79">
            <v>0</v>
          </cell>
          <cell r="DW79">
            <v>0</v>
          </cell>
          <cell r="DX79" t="str">
            <v/>
          </cell>
          <cell r="DY79" t="str">
            <v/>
          </cell>
          <cell r="DZ79" t="str">
            <v/>
          </cell>
          <cell r="EA79" t="str">
            <v/>
          </cell>
          <cell r="EB79">
            <v>0</v>
          </cell>
          <cell r="EC79">
            <v>0</v>
          </cell>
          <cell r="ED79">
            <v>0</v>
          </cell>
          <cell r="EE79">
            <v>0</v>
          </cell>
          <cell r="EF79">
            <v>0</v>
          </cell>
          <cell r="EG79">
            <v>0</v>
          </cell>
          <cell r="EH79">
            <v>0</v>
          </cell>
          <cell r="EI79">
            <v>0</v>
          </cell>
          <cell r="EJ79">
            <v>0</v>
          </cell>
          <cell r="EK79">
            <v>0</v>
          </cell>
          <cell r="EL79">
            <v>0</v>
          </cell>
          <cell r="EM79">
            <v>0</v>
          </cell>
          <cell r="EN79">
            <v>0</v>
          </cell>
          <cell r="EO79">
            <v>0</v>
          </cell>
          <cell r="EP79">
            <v>0</v>
          </cell>
          <cell r="EQ79">
            <v>0</v>
          </cell>
          <cell r="ER79">
            <v>0</v>
          </cell>
          <cell r="ES79">
            <v>0</v>
          </cell>
          <cell r="ET79">
            <v>0</v>
          </cell>
          <cell r="EU79">
            <v>0</v>
          </cell>
          <cell r="EV79">
            <v>0</v>
          </cell>
          <cell r="EW79">
            <v>0</v>
          </cell>
          <cell r="EX79">
            <v>0</v>
          </cell>
          <cell r="EY79">
            <v>0</v>
          </cell>
          <cell r="EZ79">
            <v>0</v>
          </cell>
          <cell r="FA79">
            <v>0</v>
          </cell>
          <cell r="FB79">
            <v>0</v>
          </cell>
          <cell r="FC79">
            <v>0</v>
          </cell>
          <cell r="FD79">
            <v>0</v>
          </cell>
          <cell r="FE79">
            <v>0</v>
          </cell>
          <cell r="FF79">
            <v>0</v>
          </cell>
          <cell r="FG79">
            <v>1</v>
          </cell>
          <cell r="FH79" t="str">
            <v/>
          </cell>
          <cell r="FI79" t="str">
            <v/>
          </cell>
          <cell r="FJ79" t="str">
            <v/>
          </cell>
          <cell r="FK79" t="str">
            <v>1</v>
          </cell>
          <cell r="FN79">
            <v>0</v>
          </cell>
          <cell r="FO79">
            <v>0</v>
          </cell>
          <cell r="FP79">
            <v>0</v>
          </cell>
          <cell r="FQ79">
            <v>0</v>
          </cell>
          <cell r="FR79">
            <v>0</v>
          </cell>
          <cell r="FS79">
            <v>0</v>
          </cell>
          <cell r="FT79">
            <v>0</v>
          </cell>
          <cell r="FU79">
            <v>0</v>
          </cell>
          <cell r="FV79">
            <v>1</v>
          </cell>
          <cell r="FW79">
            <v>0</v>
          </cell>
          <cell r="FX79">
            <v>1</v>
          </cell>
          <cell r="FZ79">
            <v>0</v>
          </cell>
          <cell r="GA79">
            <v>0</v>
          </cell>
          <cell r="GB79">
            <v>0</v>
          </cell>
          <cell r="GC79">
            <v>0</v>
          </cell>
          <cell r="GD79">
            <v>0</v>
          </cell>
          <cell r="GE79">
            <v>0</v>
          </cell>
          <cell r="GF79">
            <v>0</v>
          </cell>
          <cell r="GG79">
            <v>0</v>
          </cell>
          <cell r="GH79">
            <v>0</v>
          </cell>
          <cell r="GI79">
            <v>0</v>
          </cell>
          <cell r="GJ79">
            <v>0</v>
          </cell>
          <cell r="GK79">
            <v>0</v>
          </cell>
          <cell r="GL79">
            <v>0</v>
          </cell>
          <cell r="GM79">
            <v>0</v>
          </cell>
          <cell r="GN79">
            <v>0</v>
          </cell>
          <cell r="GO79">
            <v>0</v>
          </cell>
          <cell r="GP79">
            <v>0</v>
          </cell>
          <cell r="GQ79">
            <v>0</v>
          </cell>
          <cell r="GR79">
            <v>0</v>
          </cell>
          <cell r="GS79">
            <v>0</v>
          </cell>
          <cell r="GT79">
            <v>0</v>
          </cell>
          <cell r="GU79">
            <v>0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0</v>
          </cell>
          <cell r="ID79">
            <v>0</v>
          </cell>
          <cell r="IE79">
            <v>0</v>
          </cell>
          <cell r="IF79">
            <v>0</v>
          </cell>
          <cell r="IG79">
            <v>0</v>
          </cell>
          <cell r="IH79">
            <v>0</v>
          </cell>
          <cell r="II79">
            <v>0</v>
          </cell>
          <cell r="IJ79">
            <v>0</v>
          </cell>
          <cell r="IK79">
            <v>0</v>
          </cell>
          <cell r="IL79">
            <v>0</v>
          </cell>
          <cell r="IM79">
            <v>0</v>
          </cell>
          <cell r="IN79">
            <v>0</v>
          </cell>
          <cell r="IO79">
            <v>0</v>
          </cell>
          <cell r="IP79">
            <v>0</v>
          </cell>
          <cell r="IQ79">
            <v>0</v>
          </cell>
          <cell r="IR79">
            <v>0</v>
          </cell>
          <cell r="IS79">
            <v>0</v>
          </cell>
          <cell r="IT79">
            <v>0</v>
          </cell>
          <cell r="IU79">
            <v>0</v>
          </cell>
          <cell r="IV79">
            <v>0</v>
          </cell>
          <cell r="IW79">
            <v>0</v>
          </cell>
          <cell r="IX79">
            <v>0</v>
          </cell>
          <cell r="IY79">
            <v>0</v>
          </cell>
          <cell r="IZ79">
            <v>0</v>
          </cell>
          <cell r="JA79">
            <v>0</v>
          </cell>
          <cell r="JB79">
            <v>0</v>
          </cell>
          <cell r="JC79">
            <v>0</v>
          </cell>
          <cell r="JD79">
            <v>0</v>
          </cell>
          <cell r="JE79">
            <v>0</v>
          </cell>
          <cell r="JF79">
            <v>0</v>
          </cell>
          <cell r="JG79">
            <v>0</v>
          </cell>
          <cell r="JH79">
            <v>0</v>
          </cell>
          <cell r="JI79">
            <v>0</v>
          </cell>
          <cell r="JJ79">
            <v>0</v>
          </cell>
          <cell r="JK79">
            <v>0</v>
          </cell>
          <cell r="JL79">
            <v>0</v>
          </cell>
          <cell r="JM79">
            <v>0</v>
          </cell>
          <cell r="JN79">
            <v>0</v>
          </cell>
          <cell r="JO79">
            <v>0</v>
          </cell>
          <cell r="JP79">
            <v>0</v>
          </cell>
          <cell r="JQ79">
            <v>0</v>
          </cell>
          <cell r="JR79">
            <v>0</v>
          </cell>
          <cell r="JS79">
            <v>0</v>
          </cell>
          <cell r="JT79">
            <v>0</v>
          </cell>
          <cell r="JU79">
            <v>0</v>
          </cell>
          <cell r="JV79">
            <v>0</v>
          </cell>
          <cell r="JW79">
            <v>0</v>
          </cell>
          <cell r="JX79">
            <v>0</v>
          </cell>
          <cell r="JY79">
            <v>0</v>
          </cell>
          <cell r="JZ79">
            <v>0</v>
          </cell>
          <cell r="KA79">
            <v>0</v>
          </cell>
          <cell r="KB79">
            <v>0</v>
          </cell>
          <cell r="KC79">
            <v>0</v>
          </cell>
          <cell r="KD79">
            <v>0</v>
          </cell>
          <cell r="KE79">
            <v>0</v>
          </cell>
          <cell r="KF79">
            <v>0</v>
          </cell>
          <cell r="KG79">
            <v>0</v>
          </cell>
          <cell r="KH79">
            <v>0</v>
          </cell>
          <cell r="KI79">
            <v>0</v>
          </cell>
          <cell r="KJ79">
            <v>0</v>
          </cell>
          <cell r="KK79">
            <v>0</v>
          </cell>
          <cell r="KL79">
            <v>0</v>
          </cell>
          <cell r="KM79">
            <v>0</v>
          </cell>
          <cell r="KN79">
            <v>0</v>
          </cell>
          <cell r="KO79">
            <v>0</v>
          </cell>
          <cell r="KP79">
            <v>0</v>
          </cell>
          <cell r="KQ79">
            <v>0</v>
          </cell>
          <cell r="KR79">
            <v>0</v>
          </cell>
          <cell r="KS79">
            <v>0</v>
          </cell>
          <cell r="KT79">
            <v>0</v>
          </cell>
          <cell r="KU79">
            <v>0</v>
          </cell>
          <cell r="KV79">
            <v>0</v>
          </cell>
          <cell r="KW79">
            <v>0</v>
          </cell>
          <cell r="KX79">
            <v>0</v>
          </cell>
          <cell r="KY79">
            <v>0</v>
          </cell>
          <cell r="KZ79">
            <v>0</v>
          </cell>
          <cell r="LA79">
            <v>0</v>
          </cell>
          <cell r="LB79">
            <v>0</v>
          </cell>
          <cell r="LC79">
            <v>0</v>
          </cell>
          <cell r="LD79">
            <v>0</v>
          </cell>
          <cell r="LE79">
            <v>0</v>
          </cell>
          <cell r="LF79">
            <v>0</v>
          </cell>
          <cell r="LG79">
            <v>0</v>
          </cell>
          <cell r="LH79">
            <v>0</v>
          </cell>
          <cell r="LI79">
            <v>0</v>
          </cell>
          <cell r="LJ79">
            <v>0</v>
          </cell>
          <cell r="LK79">
            <v>0</v>
          </cell>
          <cell r="LL79">
            <v>0</v>
          </cell>
          <cell r="LQ79">
            <v>0</v>
          </cell>
          <cell r="LR79">
            <v>0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>
            <v>2019</v>
          </cell>
          <cell r="OM79">
            <v>2020</v>
          </cell>
          <cell r="ON79">
            <v>2020</v>
          </cell>
          <cell r="OO79">
            <v>2020</v>
          </cell>
          <cell r="OP79" t="str">
            <v>п</v>
          </cell>
          <cell r="OR79">
            <v>0</v>
          </cell>
          <cell r="OT79">
            <v>41.579575626729742</v>
          </cell>
        </row>
        <row r="80">
          <cell r="A80" t="str">
            <v>J_Che252_19</v>
          </cell>
          <cell r="B80" t="str">
            <v>1.6</v>
          </cell>
          <cell r="C80" t="str">
            <v>Приобретение переплетной системы с устройством обжатия корешка - 2 шт.</v>
          </cell>
          <cell r="D80" t="str">
            <v>J_Che252_19</v>
          </cell>
          <cell r="E80" t="str">
            <v>нд</v>
          </cell>
          <cell r="H80">
            <v>9.9500000000000005E-2</v>
          </cell>
          <cell r="J80">
            <v>9.9500000000000005E-2</v>
          </cell>
          <cell r="K80">
            <v>9.9500000000000005E-2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 t="str">
            <v>нд</v>
          </cell>
          <cell r="S80" t="str">
            <v>нд</v>
          </cell>
          <cell r="T80" t="str">
            <v>нд</v>
          </cell>
          <cell r="U80" t="str">
            <v>нд</v>
          </cell>
          <cell r="V80" t="str">
            <v>нд</v>
          </cell>
          <cell r="W80" t="str">
            <v>нд</v>
          </cell>
          <cell r="X80" t="str">
            <v>нд</v>
          </cell>
          <cell r="Y80" t="str">
            <v>нд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 t="str">
            <v>нд</v>
          </cell>
          <cell r="AH80" t="str">
            <v>нд</v>
          </cell>
          <cell r="AI80" t="str">
            <v>нд</v>
          </cell>
          <cell r="AJ80" t="str">
            <v>нд</v>
          </cell>
          <cell r="AK80" t="str">
            <v>нд</v>
          </cell>
          <cell r="AL80" t="str">
            <v>нд</v>
          </cell>
          <cell r="AM80" t="str">
            <v>нд</v>
          </cell>
          <cell r="AN80" t="str">
            <v>нд</v>
          </cell>
          <cell r="AO80" t="str">
            <v>нд</v>
          </cell>
          <cell r="AP80" t="str">
            <v>нд</v>
          </cell>
          <cell r="AQ80" t="str">
            <v>нд</v>
          </cell>
          <cell r="AR80" t="str">
            <v>нд</v>
          </cell>
          <cell r="AS80" t="str">
            <v>нд</v>
          </cell>
          <cell r="AT80" t="str">
            <v>нд</v>
          </cell>
          <cell r="AU80" t="str">
            <v>нд</v>
          </cell>
          <cell r="AV80" t="str">
            <v>нд</v>
          </cell>
          <cell r="AW80" t="str">
            <v>нд</v>
          </cell>
          <cell r="AX80" t="str">
            <v>нд</v>
          </cell>
          <cell r="AY80" t="str">
            <v>нд</v>
          </cell>
          <cell r="AZ80" t="str">
            <v>нд</v>
          </cell>
          <cell r="BA80" t="str">
            <v>нд</v>
          </cell>
          <cell r="BB80">
            <v>1</v>
          </cell>
          <cell r="BC80">
            <v>2</v>
          </cell>
          <cell r="BD80">
            <v>3</v>
          </cell>
          <cell r="BE80">
            <v>4</v>
          </cell>
          <cell r="BF80" t="str">
            <v>1 2 3 4</v>
          </cell>
          <cell r="BG80">
            <v>9.9500000000000005E-2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9.9500000000000005E-2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9.9500000000000005E-2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9.9500000000000005E-2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 t="str">
            <v/>
          </cell>
          <cell r="CR80">
            <v>2</v>
          </cell>
          <cell r="CS80" t="str">
            <v/>
          </cell>
          <cell r="CT80" t="str">
            <v/>
          </cell>
          <cell r="CU80" t="str">
            <v>2</v>
          </cell>
          <cell r="CX80" t="str">
            <v>нд</v>
          </cell>
          <cell r="CY80" t="str">
            <v>нд</v>
          </cell>
          <cell r="CZ80" t="str">
            <v>нд</v>
          </cell>
          <cell r="DA80" t="str">
            <v>нд</v>
          </cell>
          <cell r="DB80" t="str">
            <v>нд</v>
          </cell>
          <cell r="DE80">
            <v>8.2916660000000003E-2</v>
          </cell>
          <cell r="DG80">
            <v>8.2916660000000003E-2</v>
          </cell>
          <cell r="DH80">
            <v>8.2916660000000003E-2</v>
          </cell>
          <cell r="DI80">
            <v>0</v>
          </cell>
          <cell r="DJ80">
            <v>0</v>
          </cell>
          <cell r="DK80">
            <v>0</v>
          </cell>
          <cell r="DL80">
            <v>0</v>
          </cell>
          <cell r="DM80">
            <v>0</v>
          </cell>
          <cell r="DN80" t="str">
            <v>нд</v>
          </cell>
          <cell r="DS80" t="str">
            <v>нд</v>
          </cell>
          <cell r="DT80" t="str">
            <v>нд</v>
          </cell>
          <cell r="DU80" t="str">
            <v>нд</v>
          </cell>
          <cell r="DV80" t="str">
            <v>нд</v>
          </cell>
          <cell r="DW80" t="str">
            <v>нд</v>
          </cell>
          <cell r="DX80" t="str">
            <v/>
          </cell>
          <cell r="DY80">
            <v>2</v>
          </cell>
          <cell r="DZ80" t="str">
            <v/>
          </cell>
          <cell r="EA80" t="str">
            <v/>
          </cell>
          <cell r="EB80" t="str">
            <v>2</v>
          </cell>
          <cell r="EC80">
            <v>8.2916660000000003E-2</v>
          </cell>
          <cell r="ED80">
            <v>0</v>
          </cell>
          <cell r="EE80">
            <v>0</v>
          </cell>
          <cell r="EF80">
            <v>8.2916660000000003E-2</v>
          </cell>
          <cell r="EG80">
            <v>0</v>
          </cell>
          <cell r="EH80">
            <v>0</v>
          </cell>
          <cell r="EI80">
            <v>0</v>
          </cell>
          <cell r="EJ80">
            <v>0</v>
          </cell>
          <cell r="EK80">
            <v>0</v>
          </cell>
          <cell r="EL80">
            <v>0</v>
          </cell>
          <cell r="EM80">
            <v>8.2916660000000003E-2</v>
          </cell>
          <cell r="EN80">
            <v>0</v>
          </cell>
          <cell r="EO80">
            <v>0</v>
          </cell>
          <cell r="EP80">
            <v>8.2916660000000003E-2</v>
          </cell>
          <cell r="EQ80">
            <v>0</v>
          </cell>
          <cell r="ER80">
            <v>0</v>
          </cell>
          <cell r="ES80">
            <v>0</v>
          </cell>
          <cell r="ET80">
            <v>0</v>
          </cell>
          <cell r="EU80">
            <v>0</v>
          </cell>
          <cell r="EV80">
            <v>0</v>
          </cell>
          <cell r="EW80">
            <v>0</v>
          </cell>
          <cell r="EX80">
            <v>0</v>
          </cell>
          <cell r="EY80">
            <v>0</v>
          </cell>
          <cell r="EZ80">
            <v>0</v>
          </cell>
          <cell r="FA80">
            <v>0</v>
          </cell>
          <cell r="FB80">
            <v>0</v>
          </cell>
          <cell r="FC80">
            <v>0</v>
          </cell>
          <cell r="FD80">
            <v>0</v>
          </cell>
          <cell r="FE80">
            <v>0</v>
          </cell>
          <cell r="FF80">
            <v>0</v>
          </cell>
          <cell r="FG80">
            <v>1</v>
          </cell>
          <cell r="FH80">
            <v>2</v>
          </cell>
          <cell r="FI80">
            <v>3</v>
          </cell>
          <cell r="FJ80">
            <v>4</v>
          </cell>
          <cell r="FK80" t="str">
            <v>1 2 3 4</v>
          </cell>
          <cell r="FN80" t="str">
            <v>нд</v>
          </cell>
          <cell r="FO80" t="str">
            <v>нд</v>
          </cell>
          <cell r="FP80" t="str">
            <v>нд</v>
          </cell>
          <cell r="FQ80" t="str">
            <v>нд</v>
          </cell>
          <cell r="FR80" t="str">
            <v>нд</v>
          </cell>
          <cell r="FS80" t="str">
            <v>нд</v>
          </cell>
          <cell r="FT80" t="str">
            <v>нд</v>
          </cell>
          <cell r="FU80" t="str">
            <v>нд</v>
          </cell>
          <cell r="FV80" t="str">
            <v>нд</v>
          </cell>
          <cell r="FW80" t="str">
            <v>нд</v>
          </cell>
          <cell r="FX80" t="str">
            <v>нд</v>
          </cell>
          <cell r="FZ80">
            <v>0</v>
          </cell>
          <cell r="GA80">
            <v>0</v>
          </cell>
          <cell r="GB80">
            <v>0</v>
          </cell>
          <cell r="GC80">
            <v>0</v>
          </cell>
          <cell r="GD80">
            <v>0</v>
          </cell>
          <cell r="GE80">
            <v>0</v>
          </cell>
          <cell r="GF80">
            <v>0</v>
          </cell>
          <cell r="GG80">
            <v>0</v>
          </cell>
          <cell r="GH80">
            <v>0</v>
          </cell>
          <cell r="GI80">
            <v>0</v>
          </cell>
          <cell r="GJ80">
            <v>0</v>
          </cell>
          <cell r="GK80" t="str">
            <v>нд</v>
          </cell>
          <cell r="GL80" t="str">
            <v>нд</v>
          </cell>
          <cell r="GM80" t="str">
            <v>нд</v>
          </cell>
          <cell r="GN80" t="str">
            <v>нд</v>
          </cell>
          <cell r="GO80" t="str">
            <v>нд</v>
          </cell>
          <cell r="GP80" t="str">
            <v>нд</v>
          </cell>
          <cell r="GQ80" t="str">
            <v>нд</v>
          </cell>
          <cell r="GR80" t="str">
            <v>нд</v>
          </cell>
          <cell r="GS80" t="str">
            <v>нд</v>
          </cell>
          <cell r="GT80" t="str">
            <v>нд</v>
          </cell>
          <cell r="GU80" t="str">
            <v>нд</v>
          </cell>
          <cell r="GV80" t="str">
            <v>нд</v>
          </cell>
          <cell r="GW80" t="str">
            <v>нд</v>
          </cell>
          <cell r="GX80" t="str">
            <v>нд</v>
          </cell>
          <cell r="GY80" t="str">
            <v>нд</v>
          </cell>
          <cell r="GZ80" t="str">
            <v>нд</v>
          </cell>
          <cell r="HA80" t="str">
            <v>нд</v>
          </cell>
          <cell r="HB80" t="str">
            <v>нд</v>
          </cell>
          <cell r="HC80" t="str">
            <v>нд</v>
          </cell>
          <cell r="HD80" t="str">
            <v>нд</v>
          </cell>
          <cell r="HE80" t="str">
            <v>нд</v>
          </cell>
          <cell r="HF80" t="str">
            <v>нд</v>
          </cell>
          <cell r="HG80" t="str">
            <v>нд</v>
          </cell>
          <cell r="HH80" t="str">
            <v>нд</v>
          </cell>
          <cell r="HI80" t="str">
            <v>нд</v>
          </cell>
          <cell r="HJ80" t="str">
            <v>нд</v>
          </cell>
          <cell r="HK80" t="str">
            <v>нд</v>
          </cell>
          <cell r="HL80" t="str">
            <v>нд</v>
          </cell>
          <cell r="HM80" t="str">
            <v>нд</v>
          </cell>
          <cell r="HN80" t="str">
            <v>нд</v>
          </cell>
          <cell r="HO80" t="str">
            <v>нд</v>
          </cell>
          <cell r="HP80" t="str">
            <v>нд</v>
          </cell>
          <cell r="HQ80" t="str">
            <v>нд</v>
          </cell>
          <cell r="HR80" t="str">
            <v>нд</v>
          </cell>
          <cell r="HS80" t="str">
            <v>нд</v>
          </cell>
          <cell r="HT80" t="str">
            <v>нд</v>
          </cell>
          <cell r="HU80" t="str">
            <v>нд</v>
          </cell>
          <cell r="HV80" t="str">
            <v>нд</v>
          </cell>
          <cell r="HW80" t="str">
            <v>нд</v>
          </cell>
          <cell r="HX80" t="str">
            <v>нд</v>
          </cell>
          <cell r="HY80" t="str">
            <v>нд</v>
          </cell>
          <cell r="HZ80" t="str">
            <v>нд</v>
          </cell>
          <cell r="IA80" t="str">
            <v>нд</v>
          </cell>
          <cell r="IB80" t="str">
            <v>нд</v>
          </cell>
          <cell r="IC80" t="str">
            <v>нд</v>
          </cell>
          <cell r="ID80">
            <v>0</v>
          </cell>
          <cell r="IE80" t="str">
            <v>нд</v>
          </cell>
          <cell r="IF80">
            <v>0</v>
          </cell>
          <cell r="IG80">
            <v>0</v>
          </cell>
          <cell r="IH80" t="str">
            <v>нд</v>
          </cell>
          <cell r="II80" t="str">
            <v>нд</v>
          </cell>
          <cell r="IJ80" t="str">
            <v>нд</v>
          </cell>
          <cell r="IK80">
            <v>0</v>
          </cell>
          <cell r="IL80">
            <v>0</v>
          </cell>
          <cell r="IM80">
            <v>0</v>
          </cell>
          <cell r="IN80" t="str">
            <v>нд</v>
          </cell>
          <cell r="IO80" t="str">
            <v>нд</v>
          </cell>
          <cell r="IP80" t="str">
            <v>нд</v>
          </cell>
          <cell r="IQ80" t="str">
            <v>нд</v>
          </cell>
          <cell r="IR80" t="str">
            <v>нд</v>
          </cell>
          <cell r="IS80" t="str">
            <v>нд</v>
          </cell>
          <cell r="IT80" t="str">
            <v>нд</v>
          </cell>
          <cell r="IU80" t="str">
            <v>нд</v>
          </cell>
          <cell r="IV80" t="str">
            <v>нд</v>
          </cell>
          <cell r="IW80" t="str">
            <v>нд</v>
          </cell>
          <cell r="IX80" t="str">
            <v>нд</v>
          </cell>
          <cell r="IY80">
            <v>8.2916660000000003E-2</v>
          </cell>
          <cell r="IZ80">
            <v>0</v>
          </cell>
          <cell r="JA80">
            <v>0</v>
          </cell>
          <cell r="JB80">
            <v>0</v>
          </cell>
          <cell r="JC80">
            <v>0</v>
          </cell>
          <cell r="JD80">
            <v>0</v>
          </cell>
          <cell r="JE80">
            <v>0</v>
          </cell>
          <cell r="JF80">
            <v>0</v>
          </cell>
          <cell r="JG80">
            <v>1</v>
          </cell>
          <cell r="JH80">
            <v>0</v>
          </cell>
          <cell r="JI80">
            <v>1</v>
          </cell>
          <cell r="JJ80">
            <v>0</v>
          </cell>
          <cell r="JK80">
            <v>0</v>
          </cell>
          <cell r="JL80">
            <v>0</v>
          </cell>
          <cell r="JM80">
            <v>0</v>
          </cell>
          <cell r="JN80">
            <v>0</v>
          </cell>
          <cell r="JO80">
            <v>0</v>
          </cell>
          <cell r="JP80">
            <v>0</v>
          </cell>
          <cell r="JQ80">
            <v>0</v>
          </cell>
          <cell r="JR80">
            <v>0</v>
          </cell>
          <cell r="JS80">
            <v>0</v>
          </cell>
          <cell r="JT80">
            <v>0</v>
          </cell>
          <cell r="JU80">
            <v>8.2916660000000003E-2</v>
          </cell>
          <cell r="JV80">
            <v>0</v>
          </cell>
          <cell r="JW80">
            <v>0</v>
          </cell>
          <cell r="JX80">
            <v>0</v>
          </cell>
          <cell r="JY80">
            <v>0</v>
          </cell>
          <cell r="JZ80">
            <v>0</v>
          </cell>
          <cell r="KA80">
            <v>0</v>
          </cell>
          <cell r="KB80">
            <v>0</v>
          </cell>
          <cell r="KC80">
            <v>1</v>
          </cell>
          <cell r="KD80">
            <v>0</v>
          </cell>
          <cell r="KE80">
            <v>1</v>
          </cell>
          <cell r="KF80">
            <v>0</v>
          </cell>
          <cell r="KG80">
            <v>0</v>
          </cell>
          <cell r="KH80">
            <v>0</v>
          </cell>
          <cell r="KI80">
            <v>0</v>
          </cell>
          <cell r="KJ80">
            <v>0</v>
          </cell>
          <cell r="KK80">
            <v>0</v>
          </cell>
          <cell r="KL80">
            <v>0</v>
          </cell>
          <cell r="KM80">
            <v>0</v>
          </cell>
          <cell r="KN80">
            <v>0</v>
          </cell>
          <cell r="KO80">
            <v>0</v>
          </cell>
          <cell r="KP80">
            <v>0</v>
          </cell>
          <cell r="KQ80">
            <v>0</v>
          </cell>
          <cell r="KR80">
            <v>0</v>
          </cell>
          <cell r="KS80">
            <v>0</v>
          </cell>
          <cell r="KT80">
            <v>0</v>
          </cell>
          <cell r="KU80">
            <v>0</v>
          </cell>
          <cell r="KV80">
            <v>0</v>
          </cell>
          <cell r="KW80">
            <v>0</v>
          </cell>
          <cell r="KX80">
            <v>0</v>
          </cell>
          <cell r="KY80">
            <v>0</v>
          </cell>
          <cell r="KZ80">
            <v>0</v>
          </cell>
          <cell r="LA80">
            <v>0</v>
          </cell>
          <cell r="LB80">
            <v>0</v>
          </cell>
          <cell r="LC80">
            <v>0</v>
          </cell>
          <cell r="LD80">
            <v>0</v>
          </cell>
          <cell r="LE80">
            <v>0</v>
          </cell>
          <cell r="LF80">
            <v>0</v>
          </cell>
          <cell r="LG80">
            <v>0</v>
          </cell>
          <cell r="LH80">
            <v>0</v>
          </cell>
          <cell r="LI80">
            <v>0</v>
          </cell>
          <cell r="LJ80">
            <v>0</v>
          </cell>
          <cell r="LK80">
            <v>0</v>
          </cell>
          <cell r="LL80">
            <v>0</v>
          </cell>
          <cell r="LQ80" t="str">
            <v>нд</v>
          </cell>
          <cell r="LR80" t="str">
            <v>нд</v>
          </cell>
          <cell r="LS80" t="str">
            <v>нд</v>
          </cell>
          <cell r="LT80" t="str">
            <v>нд</v>
          </cell>
          <cell r="LU80" t="str">
            <v>нд</v>
          </cell>
          <cell r="LX80">
            <v>0</v>
          </cell>
          <cell r="LY80">
            <v>0</v>
          </cell>
          <cell r="LZ80">
            <v>0</v>
          </cell>
          <cell r="MA80">
            <v>0</v>
          </cell>
          <cell r="MB80">
            <v>0</v>
          </cell>
          <cell r="MC80" t="str">
            <v>нд</v>
          </cell>
          <cell r="MD80" t="str">
            <v>нд</v>
          </cell>
          <cell r="ME80" t="str">
            <v>нд</v>
          </cell>
          <cell r="MF80" t="str">
            <v>нд</v>
          </cell>
          <cell r="MG80" t="str">
            <v>нд</v>
          </cell>
          <cell r="MH80" t="str">
            <v>нд</v>
          </cell>
          <cell r="MI80" t="str">
            <v>нд</v>
          </cell>
          <cell r="MJ80" t="str">
            <v>нд</v>
          </cell>
          <cell r="MK80" t="str">
            <v>нд</v>
          </cell>
          <cell r="ML80" t="str">
            <v>нд</v>
          </cell>
          <cell r="MM80" t="str">
            <v>нд</v>
          </cell>
          <cell r="MN80" t="str">
            <v>нд</v>
          </cell>
          <cell r="MO80" t="str">
            <v>нд</v>
          </cell>
          <cell r="MP80" t="str">
            <v>нд</v>
          </cell>
          <cell r="MQ80" t="str">
            <v>нд</v>
          </cell>
          <cell r="MR80" t="str">
            <v>нд</v>
          </cell>
          <cell r="MS80" t="str">
            <v>нд</v>
          </cell>
          <cell r="MT80" t="str">
            <v>нд</v>
          </cell>
          <cell r="MU80" t="str">
            <v>нд</v>
          </cell>
          <cell r="MV80" t="str">
            <v>нд</v>
          </cell>
          <cell r="MW80" t="str">
            <v>нд</v>
          </cell>
          <cell r="MX80" t="str">
            <v>нд</v>
          </cell>
          <cell r="MY80" t="str">
            <v>нд</v>
          </cell>
          <cell r="MZ80" t="str">
            <v>нд</v>
          </cell>
          <cell r="NA80" t="str">
            <v>нд</v>
          </cell>
          <cell r="NB80" t="str">
            <v>нд</v>
          </cell>
          <cell r="NC80" t="str">
            <v>нд</v>
          </cell>
          <cell r="ND80" t="str">
            <v>нд</v>
          </cell>
          <cell r="NE80" t="str">
            <v>нд</v>
          </cell>
          <cell r="NF80" t="str">
            <v>нд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>
            <v>2019</v>
          </cell>
          <cell r="OM80">
            <v>2019</v>
          </cell>
          <cell r="ON80">
            <v>2019</v>
          </cell>
          <cell r="OO80">
            <v>2019</v>
          </cell>
          <cell r="OP80" t="str">
            <v>з</v>
          </cell>
          <cell r="OR80">
            <v>0</v>
          </cell>
          <cell r="OT80">
            <v>9.9499991999999995E-2</v>
          </cell>
        </row>
        <row r="81">
          <cell r="A81" t="str">
            <v>G_Che2_16</v>
          </cell>
          <cell r="B81" t="str">
            <v>1.6</v>
          </cell>
          <cell r="C81" t="str">
            <v>Приобретение оборудования, требующего монтажа для обслуживания сетей, прочее оборудование.</v>
          </cell>
          <cell r="D81" t="str">
            <v>G_Che2_16</v>
          </cell>
          <cell r="E81" t="str">
            <v>нд</v>
          </cell>
          <cell r="H81">
            <v>74.025306980999986</v>
          </cell>
          <cell r="J81">
            <v>34.643836287200003</v>
          </cell>
          <cell r="K81">
            <v>20.296818497200007</v>
          </cell>
          <cell r="L81">
            <v>14.347017789999999</v>
          </cell>
          <cell r="M81">
            <v>0</v>
          </cell>
          <cell r="N81">
            <v>0</v>
          </cell>
          <cell r="O81">
            <v>12.384275026440626</v>
          </cell>
          <cell r="P81">
            <v>0</v>
          </cell>
          <cell r="Q81">
            <v>1.9627427635593717</v>
          </cell>
          <cell r="R81" t="str">
            <v>нд</v>
          </cell>
          <cell r="S81" t="str">
            <v>нд</v>
          </cell>
          <cell r="T81" t="str">
            <v>нд</v>
          </cell>
          <cell r="U81" t="str">
            <v>нд</v>
          </cell>
          <cell r="V81" t="str">
            <v>нд</v>
          </cell>
          <cell r="W81" t="str">
            <v>нд</v>
          </cell>
          <cell r="X81" t="str">
            <v>нд</v>
          </cell>
          <cell r="Y81" t="str">
            <v>нд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 t="str">
            <v>нд</v>
          </cell>
          <cell r="AH81" t="str">
            <v>нд</v>
          </cell>
          <cell r="AI81" t="str">
            <v>нд</v>
          </cell>
          <cell r="AJ81" t="str">
            <v>нд</v>
          </cell>
          <cell r="AK81" t="str">
            <v>нд</v>
          </cell>
          <cell r="AL81" t="str">
            <v>нд</v>
          </cell>
          <cell r="AM81" t="str">
            <v>нд</v>
          </cell>
          <cell r="AN81" t="str">
            <v>нд</v>
          </cell>
          <cell r="AO81" t="str">
            <v>нд</v>
          </cell>
          <cell r="AP81" t="str">
            <v>нд</v>
          </cell>
          <cell r="AQ81" t="str">
            <v>нд</v>
          </cell>
          <cell r="AR81" t="str">
            <v>нд</v>
          </cell>
          <cell r="AS81" t="str">
            <v>нд</v>
          </cell>
          <cell r="AT81" t="str">
            <v>нд</v>
          </cell>
          <cell r="AU81" t="str">
            <v>нд</v>
          </cell>
          <cell r="AV81" t="str">
            <v>нд</v>
          </cell>
          <cell r="AW81" t="str">
            <v>нд</v>
          </cell>
          <cell r="AX81" t="str">
            <v>нд</v>
          </cell>
          <cell r="AY81" t="str">
            <v>нд</v>
          </cell>
          <cell r="AZ81" t="str">
            <v>нд</v>
          </cell>
          <cell r="BA81" t="str">
            <v>нд</v>
          </cell>
          <cell r="BB81">
            <v>1</v>
          </cell>
          <cell r="BC81">
            <v>2</v>
          </cell>
          <cell r="BD81">
            <v>3</v>
          </cell>
          <cell r="BE81">
            <v>4</v>
          </cell>
          <cell r="BF81" t="str">
            <v>1 2 3 4</v>
          </cell>
          <cell r="BG81">
            <v>1.58</v>
          </cell>
          <cell r="BH81">
            <v>0</v>
          </cell>
          <cell r="BI81">
            <v>0</v>
          </cell>
          <cell r="BJ81">
            <v>1.4924058333333337</v>
          </cell>
          <cell r="BK81">
            <v>0</v>
          </cell>
          <cell r="BL81">
            <v>8.7594166666666307E-2</v>
          </cell>
          <cell r="BM81">
            <v>1.58</v>
          </cell>
          <cell r="BN81">
            <v>0</v>
          </cell>
          <cell r="BO81">
            <v>0</v>
          </cell>
          <cell r="BP81">
            <v>1.58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U81">
            <v>0</v>
          </cell>
          <cell r="BV81">
            <v>-8.7594166666666307E-2</v>
          </cell>
          <cell r="BW81">
            <v>0</v>
          </cell>
          <cell r="BX81">
            <v>8.7594166666666307E-2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0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0</v>
          </cell>
          <cell r="CQ81">
            <v>1</v>
          </cell>
          <cell r="CR81" t="str">
            <v/>
          </cell>
          <cell r="CS81" t="str">
            <v/>
          </cell>
          <cell r="CT81" t="str">
            <v/>
          </cell>
          <cell r="CU81" t="str">
            <v>1</v>
          </cell>
          <cell r="CX81" t="str">
            <v>нд</v>
          </cell>
          <cell r="CY81" t="str">
            <v>нд</v>
          </cell>
          <cell r="CZ81" t="str">
            <v>нд</v>
          </cell>
          <cell r="DA81" t="str">
            <v>нд</v>
          </cell>
          <cell r="DB81" t="str">
            <v>нд</v>
          </cell>
          <cell r="DE81">
            <v>47.521395320000003</v>
          </cell>
          <cell r="DG81">
            <v>41.403940615166661</v>
          </cell>
          <cell r="DH81">
            <v>41.403940615166661</v>
          </cell>
          <cell r="DI81">
            <v>0</v>
          </cell>
          <cell r="DJ81">
            <v>0</v>
          </cell>
          <cell r="DK81">
            <v>0</v>
          </cell>
          <cell r="DL81">
            <v>0</v>
          </cell>
          <cell r="DM81">
            <v>0</v>
          </cell>
          <cell r="DN81" t="str">
            <v>нд</v>
          </cell>
          <cell r="DS81" t="str">
            <v>нд</v>
          </cell>
          <cell r="DT81" t="str">
            <v>нд</v>
          </cell>
          <cell r="DU81" t="str">
            <v>нд</v>
          </cell>
          <cell r="DV81" t="str">
            <v>нд</v>
          </cell>
          <cell r="DW81" t="str">
            <v>нд</v>
          </cell>
          <cell r="DX81" t="str">
            <v/>
          </cell>
          <cell r="DY81">
            <v>2</v>
          </cell>
          <cell r="DZ81" t="str">
            <v/>
          </cell>
          <cell r="EA81" t="str">
            <v/>
          </cell>
          <cell r="EB81" t="str">
            <v>2</v>
          </cell>
          <cell r="EC81">
            <v>11.64023137</v>
          </cell>
          <cell r="ED81">
            <v>0</v>
          </cell>
          <cell r="EE81">
            <v>0</v>
          </cell>
          <cell r="EF81">
            <v>11.64023137</v>
          </cell>
          <cell r="EG81">
            <v>0</v>
          </cell>
          <cell r="EH81">
            <v>0</v>
          </cell>
          <cell r="EI81">
            <v>0</v>
          </cell>
          <cell r="EJ81">
            <v>0</v>
          </cell>
          <cell r="EK81">
            <v>0</v>
          </cell>
          <cell r="EL81">
            <v>0</v>
          </cell>
          <cell r="EM81">
            <v>11.64023137</v>
          </cell>
          <cell r="EN81">
            <v>0</v>
          </cell>
          <cell r="EO81">
            <v>0</v>
          </cell>
          <cell r="EP81">
            <v>11.64023137</v>
          </cell>
          <cell r="EQ81">
            <v>0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0</v>
          </cell>
          <cell r="FC81">
            <v>0</v>
          </cell>
          <cell r="FD81">
            <v>0</v>
          </cell>
          <cell r="FE81">
            <v>0</v>
          </cell>
          <cell r="FF81">
            <v>0</v>
          </cell>
          <cell r="FG81">
            <v>1</v>
          </cell>
          <cell r="FH81">
            <v>2</v>
          </cell>
          <cell r="FI81">
            <v>3</v>
          </cell>
          <cell r="FJ81">
            <v>4</v>
          </cell>
          <cell r="FK81" t="str">
            <v>1 2 3 4</v>
          </cell>
          <cell r="FN81" t="str">
            <v>нд</v>
          </cell>
          <cell r="FO81" t="str">
            <v>нд</v>
          </cell>
          <cell r="FP81" t="str">
            <v>нд</v>
          </cell>
          <cell r="FQ81" t="str">
            <v>нд</v>
          </cell>
          <cell r="FR81" t="str">
            <v>нд</v>
          </cell>
          <cell r="FS81" t="str">
            <v>нд</v>
          </cell>
          <cell r="FT81" t="str">
            <v>нд</v>
          </cell>
          <cell r="FU81" t="str">
            <v>нд</v>
          </cell>
          <cell r="FV81" t="str">
            <v>нд</v>
          </cell>
          <cell r="FW81" t="str">
            <v>нд</v>
          </cell>
          <cell r="FX81" t="str">
            <v>нд</v>
          </cell>
          <cell r="FZ81">
            <v>25.513163949999999</v>
          </cell>
          <cell r="GA81">
            <v>0</v>
          </cell>
          <cell r="GB81">
            <v>0</v>
          </cell>
          <cell r="GC81">
            <v>0</v>
          </cell>
          <cell r="GD81">
            <v>0</v>
          </cell>
          <cell r="GE81">
            <v>0</v>
          </cell>
          <cell r="GF81">
            <v>0</v>
          </cell>
          <cell r="GG81">
            <v>0</v>
          </cell>
          <cell r="GH81">
            <v>13</v>
          </cell>
          <cell r="GI81">
            <v>0</v>
          </cell>
          <cell r="GJ81">
            <v>13</v>
          </cell>
          <cell r="GK81" t="str">
            <v>нд</v>
          </cell>
          <cell r="GL81" t="str">
            <v>нд</v>
          </cell>
          <cell r="GM81" t="str">
            <v>нд</v>
          </cell>
          <cell r="GN81" t="str">
            <v>нд</v>
          </cell>
          <cell r="GO81" t="str">
            <v>нд</v>
          </cell>
          <cell r="GP81" t="str">
            <v>нд</v>
          </cell>
          <cell r="GQ81" t="str">
            <v>нд</v>
          </cell>
          <cell r="GR81" t="str">
            <v>нд</v>
          </cell>
          <cell r="GS81" t="str">
            <v>нд</v>
          </cell>
          <cell r="GT81" t="str">
            <v>нд</v>
          </cell>
          <cell r="GU81" t="str">
            <v>нд</v>
          </cell>
          <cell r="GV81" t="str">
            <v>нд</v>
          </cell>
          <cell r="GW81" t="str">
            <v>нд</v>
          </cell>
          <cell r="GX81" t="str">
            <v>нд</v>
          </cell>
          <cell r="GY81" t="str">
            <v>нд</v>
          </cell>
          <cell r="GZ81" t="str">
            <v>нд</v>
          </cell>
          <cell r="HA81" t="str">
            <v>нд</v>
          </cell>
          <cell r="HB81" t="str">
            <v>нд</v>
          </cell>
          <cell r="HC81" t="str">
            <v>нд</v>
          </cell>
          <cell r="HD81" t="str">
            <v>нд</v>
          </cell>
          <cell r="HE81" t="str">
            <v>нд</v>
          </cell>
          <cell r="HF81" t="str">
            <v>нд</v>
          </cell>
          <cell r="HG81" t="str">
            <v>нд</v>
          </cell>
          <cell r="HH81" t="str">
            <v>нд</v>
          </cell>
          <cell r="HI81" t="str">
            <v>нд</v>
          </cell>
          <cell r="HJ81" t="str">
            <v>нд</v>
          </cell>
          <cell r="HK81" t="str">
            <v>нд</v>
          </cell>
          <cell r="HL81" t="str">
            <v>нд</v>
          </cell>
          <cell r="HM81" t="str">
            <v>нд</v>
          </cell>
          <cell r="HN81" t="str">
            <v>нд</v>
          </cell>
          <cell r="HO81" t="str">
            <v>нд</v>
          </cell>
          <cell r="HP81" t="str">
            <v>нд</v>
          </cell>
          <cell r="HQ81" t="str">
            <v>нд</v>
          </cell>
          <cell r="HR81" t="str">
            <v>нд</v>
          </cell>
          <cell r="HS81" t="str">
            <v>нд</v>
          </cell>
          <cell r="HT81" t="str">
            <v>нд</v>
          </cell>
          <cell r="HU81" t="str">
            <v>нд</v>
          </cell>
          <cell r="HV81" t="str">
            <v>нд</v>
          </cell>
          <cell r="HW81" t="str">
            <v>нд</v>
          </cell>
          <cell r="HX81" t="str">
            <v>нд</v>
          </cell>
          <cell r="HY81" t="str">
            <v>нд</v>
          </cell>
          <cell r="HZ81" t="str">
            <v>нд</v>
          </cell>
          <cell r="IA81" t="str">
            <v>нд</v>
          </cell>
          <cell r="IB81" t="str">
            <v>нд</v>
          </cell>
          <cell r="IC81" t="str">
            <v>нд</v>
          </cell>
          <cell r="ID81">
            <v>0</v>
          </cell>
          <cell r="IE81" t="str">
            <v>нд</v>
          </cell>
          <cell r="IF81">
            <v>0</v>
          </cell>
          <cell r="IG81">
            <v>0</v>
          </cell>
          <cell r="IH81" t="str">
            <v>нд</v>
          </cell>
          <cell r="II81" t="str">
            <v>нд</v>
          </cell>
          <cell r="IJ81" t="str">
            <v>нд</v>
          </cell>
          <cell r="IK81">
            <v>0</v>
          </cell>
          <cell r="IL81">
            <v>0</v>
          </cell>
          <cell r="IM81">
            <v>0</v>
          </cell>
          <cell r="IN81" t="str">
            <v>нд</v>
          </cell>
          <cell r="IO81" t="str">
            <v>нд</v>
          </cell>
          <cell r="IP81" t="str">
            <v>нд</v>
          </cell>
          <cell r="IQ81" t="str">
            <v>нд</v>
          </cell>
          <cell r="IR81" t="str">
            <v>нд</v>
          </cell>
          <cell r="IS81" t="str">
            <v>нд</v>
          </cell>
          <cell r="IT81" t="str">
            <v>нд</v>
          </cell>
          <cell r="IU81" t="str">
            <v>нд</v>
          </cell>
          <cell r="IV81" t="str">
            <v>нд</v>
          </cell>
          <cell r="IW81" t="str">
            <v>нд</v>
          </cell>
          <cell r="IX81" t="str">
            <v>нд</v>
          </cell>
          <cell r="IY81">
            <v>0</v>
          </cell>
          <cell r="IZ81">
            <v>0</v>
          </cell>
          <cell r="JA81">
            <v>0</v>
          </cell>
          <cell r="JB81">
            <v>0</v>
          </cell>
          <cell r="JC81">
            <v>0</v>
          </cell>
          <cell r="JD81">
            <v>0</v>
          </cell>
          <cell r="JE81">
            <v>0</v>
          </cell>
          <cell r="JF81">
            <v>0</v>
          </cell>
          <cell r="JG81">
            <v>0</v>
          </cell>
          <cell r="JH81">
            <v>0</v>
          </cell>
          <cell r="JI81">
            <v>0</v>
          </cell>
          <cell r="JJ81">
            <v>0</v>
          </cell>
          <cell r="JK81">
            <v>0</v>
          </cell>
          <cell r="JL81">
            <v>0</v>
          </cell>
          <cell r="JM81">
            <v>0</v>
          </cell>
          <cell r="JN81">
            <v>0</v>
          </cell>
          <cell r="JO81">
            <v>0</v>
          </cell>
          <cell r="JP81">
            <v>0</v>
          </cell>
          <cell r="JQ81">
            <v>0</v>
          </cell>
          <cell r="JR81">
            <v>0</v>
          </cell>
          <cell r="JS81">
            <v>0</v>
          </cell>
          <cell r="JT81">
            <v>0</v>
          </cell>
          <cell r="JU81">
            <v>0</v>
          </cell>
          <cell r="JV81">
            <v>0</v>
          </cell>
          <cell r="JW81">
            <v>0</v>
          </cell>
          <cell r="JX81">
            <v>0</v>
          </cell>
          <cell r="JY81">
            <v>0</v>
          </cell>
          <cell r="JZ81">
            <v>0</v>
          </cell>
          <cell r="KA81">
            <v>0</v>
          </cell>
          <cell r="KB81">
            <v>0</v>
          </cell>
          <cell r="KC81">
            <v>0</v>
          </cell>
          <cell r="KD81">
            <v>0</v>
          </cell>
          <cell r="KE81">
            <v>0</v>
          </cell>
          <cell r="KF81">
            <v>0</v>
          </cell>
          <cell r="KG81">
            <v>0</v>
          </cell>
          <cell r="KH81">
            <v>0</v>
          </cell>
          <cell r="KI81">
            <v>0</v>
          </cell>
          <cell r="KJ81">
            <v>0</v>
          </cell>
          <cell r="KK81">
            <v>0</v>
          </cell>
          <cell r="KL81">
            <v>0</v>
          </cell>
          <cell r="KM81">
            <v>0</v>
          </cell>
          <cell r="KN81">
            <v>0</v>
          </cell>
          <cell r="KO81">
            <v>0</v>
          </cell>
          <cell r="KP81">
            <v>0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0</v>
          </cell>
          <cell r="LC81">
            <v>0</v>
          </cell>
          <cell r="LD81">
            <v>0</v>
          </cell>
          <cell r="LE81">
            <v>0</v>
          </cell>
          <cell r="LF81">
            <v>0</v>
          </cell>
          <cell r="LG81">
            <v>0</v>
          </cell>
          <cell r="LH81">
            <v>0</v>
          </cell>
          <cell r="LI81">
            <v>0</v>
          </cell>
          <cell r="LJ81">
            <v>0</v>
          </cell>
          <cell r="LK81">
            <v>0</v>
          </cell>
          <cell r="LL81">
            <v>0</v>
          </cell>
          <cell r="LQ81" t="str">
            <v>нд</v>
          </cell>
          <cell r="LR81" t="str">
            <v>нд</v>
          </cell>
          <cell r="LS81" t="str">
            <v>нд</v>
          </cell>
          <cell r="LT81" t="str">
            <v>нд</v>
          </cell>
          <cell r="LU81" t="str">
            <v>нд</v>
          </cell>
          <cell r="LX81">
            <v>0</v>
          </cell>
          <cell r="LY81">
            <v>0</v>
          </cell>
          <cell r="LZ81">
            <v>0</v>
          </cell>
          <cell r="MA81">
            <v>0</v>
          </cell>
          <cell r="MB81">
            <v>0</v>
          </cell>
          <cell r="MC81" t="str">
            <v>нд</v>
          </cell>
          <cell r="MD81" t="str">
            <v>нд</v>
          </cell>
          <cell r="ME81" t="str">
            <v>нд</v>
          </cell>
          <cell r="MF81" t="str">
            <v>нд</v>
          </cell>
          <cell r="MG81" t="str">
            <v>нд</v>
          </cell>
          <cell r="MH81" t="str">
            <v>нд</v>
          </cell>
          <cell r="MI81" t="str">
            <v>нд</v>
          </cell>
          <cell r="MJ81" t="str">
            <v>нд</v>
          </cell>
          <cell r="MK81" t="str">
            <v>нд</v>
          </cell>
          <cell r="ML81" t="str">
            <v>нд</v>
          </cell>
          <cell r="MM81" t="str">
            <v>нд</v>
          </cell>
          <cell r="MN81" t="str">
            <v>нд</v>
          </cell>
          <cell r="MO81" t="str">
            <v>нд</v>
          </cell>
          <cell r="MP81" t="str">
            <v>нд</v>
          </cell>
          <cell r="MQ81" t="str">
            <v>нд</v>
          </cell>
          <cell r="MR81" t="str">
            <v>нд</v>
          </cell>
          <cell r="MS81" t="str">
            <v>нд</v>
          </cell>
          <cell r="MT81" t="str">
            <v>нд</v>
          </cell>
          <cell r="MU81" t="str">
            <v>нд</v>
          </cell>
          <cell r="MV81" t="str">
            <v>нд</v>
          </cell>
          <cell r="MW81" t="str">
            <v>нд</v>
          </cell>
          <cell r="MX81" t="str">
            <v>нд</v>
          </cell>
          <cell r="MY81" t="str">
            <v>нд</v>
          </cell>
          <cell r="MZ81" t="str">
            <v>нд</v>
          </cell>
          <cell r="NA81" t="str">
            <v>нд</v>
          </cell>
          <cell r="NB81" t="str">
            <v>нд</v>
          </cell>
          <cell r="NC81" t="str">
            <v>нд</v>
          </cell>
          <cell r="ND81" t="str">
            <v>нд</v>
          </cell>
          <cell r="NE81" t="str">
            <v>нд</v>
          </cell>
          <cell r="NF81" t="str">
            <v>нд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>
            <v>2014</v>
          </cell>
          <cell r="OM81">
            <v>2019</v>
          </cell>
          <cell r="ON81">
            <v>2019</v>
          </cell>
          <cell r="OO81">
            <v>2019</v>
          </cell>
          <cell r="OP81" t="str">
            <v>и</v>
          </cell>
          <cell r="OR81">
            <v>0</v>
          </cell>
          <cell r="OT81">
            <v>92.742125478199995</v>
          </cell>
        </row>
        <row r="82">
          <cell r="A82" t="str">
            <v>F_prj_109108_5385</v>
          </cell>
          <cell r="B82" t="str">
            <v>1.6</v>
          </cell>
          <cell r="C82" t="str">
            <v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    </cell>
          <cell r="D82" t="str">
            <v>F_prj_109108_5385</v>
          </cell>
          <cell r="E82">
            <v>349.81581535600003</v>
          </cell>
          <cell r="H82">
            <v>349.75487930600002</v>
          </cell>
          <cell r="J82">
            <v>100.40877191000001</v>
          </cell>
          <cell r="K82">
            <v>100.40877191000001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 t="str">
            <v/>
          </cell>
          <cell r="BC82" t="str">
            <v/>
          </cell>
          <cell r="BD82" t="str">
            <v/>
          </cell>
          <cell r="BE82" t="str">
            <v/>
          </cell>
          <cell r="BF82">
            <v>0</v>
          </cell>
          <cell r="BG82">
            <v>100.34783586</v>
          </cell>
          <cell r="BH82">
            <v>0</v>
          </cell>
          <cell r="BI82">
            <v>0</v>
          </cell>
          <cell r="BJ82">
            <v>100.34783586</v>
          </cell>
          <cell r="BK82">
            <v>0</v>
          </cell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P82">
            <v>0</v>
          </cell>
          <cell r="BQ82">
            <v>0</v>
          </cell>
          <cell r="BR82">
            <v>0</v>
          </cell>
          <cell r="BS82">
            <v>100.34783586</v>
          </cell>
          <cell r="BT82">
            <v>0</v>
          </cell>
          <cell r="BU82">
            <v>0</v>
          </cell>
          <cell r="BV82">
            <v>100.34783586</v>
          </cell>
          <cell r="BW82">
            <v>0</v>
          </cell>
          <cell r="BX82">
            <v>0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P82">
            <v>0</v>
          </cell>
          <cell r="CQ82" t="str">
            <v/>
          </cell>
          <cell r="CR82">
            <v>2</v>
          </cell>
          <cell r="CS82" t="str">
            <v/>
          </cell>
          <cell r="CT82" t="str">
            <v/>
          </cell>
          <cell r="CU82" t="str">
            <v>2</v>
          </cell>
          <cell r="CX82">
            <v>296.686398</v>
          </cell>
          <cell r="CY82">
            <v>37.646070000000002</v>
          </cell>
          <cell r="CZ82">
            <v>279.44923999999997</v>
          </cell>
          <cell r="DA82">
            <v>13.38151</v>
          </cell>
          <cell r="DB82">
            <v>27.529046000000058</v>
          </cell>
          <cell r="DE82">
            <v>296.68639800000005</v>
          </cell>
          <cell r="DG82">
            <v>0</v>
          </cell>
          <cell r="DH82">
            <v>0</v>
          </cell>
          <cell r="DI82">
            <v>0</v>
          </cell>
          <cell r="DJ82">
            <v>0</v>
          </cell>
          <cell r="DK82">
            <v>0</v>
          </cell>
          <cell r="DL82">
            <v>0</v>
          </cell>
          <cell r="DM82">
            <v>0</v>
          </cell>
          <cell r="DN82">
            <v>0</v>
          </cell>
          <cell r="DS82">
            <v>0</v>
          </cell>
          <cell r="DT82">
            <v>0</v>
          </cell>
          <cell r="DU82">
            <v>0</v>
          </cell>
          <cell r="DV82">
            <v>0</v>
          </cell>
          <cell r="DW82">
            <v>0</v>
          </cell>
          <cell r="DX82" t="str">
            <v/>
          </cell>
          <cell r="DY82" t="str">
            <v/>
          </cell>
          <cell r="DZ82" t="str">
            <v/>
          </cell>
          <cell r="EA82" t="str">
            <v/>
          </cell>
          <cell r="EB82">
            <v>0</v>
          </cell>
          <cell r="EC82">
            <v>0</v>
          </cell>
          <cell r="ED82">
            <v>0</v>
          </cell>
          <cell r="EE82">
            <v>0</v>
          </cell>
          <cell r="EF82">
            <v>0</v>
          </cell>
          <cell r="EG82">
            <v>0</v>
          </cell>
          <cell r="EH82">
            <v>0</v>
          </cell>
          <cell r="EI82">
            <v>0</v>
          </cell>
          <cell r="EJ82">
            <v>0</v>
          </cell>
          <cell r="EK82">
            <v>0</v>
          </cell>
          <cell r="EL82">
            <v>0</v>
          </cell>
          <cell r="EM82">
            <v>0</v>
          </cell>
          <cell r="EN82">
            <v>0</v>
          </cell>
          <cell r="EO82">
            <v>0</v>
          </cell>
          <cell r="EP82">
            <v>0</v>
          </cell>
          <cell r="EQ82">
            <v>0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0</v>
          </cell>
          <cell r="FC82">
            <v>0</v>
          </cell>
          <cell r="FD82">
            <v>0</v>
          </cell>
          <cell r="FE82">
            <v>0</v>
          </cell>
          <cell r="FF82">
            <v>0</v>
          </cell>
          <cell r="FG82" t="str">
            <v/>
          </cell>
          <cell r="FH82" t="str">
            <v/>
          </cell>
          <cell r="FI82" t="str">
            <v/>
          </cell>
          <cell r="FJ82" t="str">
            <v/>
          </cell>
          <cell r="FK82">
            <v>0</v>
          </cell>
          <cell r="FN82">
            <v>0</v>
          </cell>
          <cell r="FO82">
            <v>0</v>
          </cell>
          <cell r="FP82">
            <v>0</v>
          </cell>
          <cell r="FQ82">
            <v>0</v>
          </cell>
          <cell r="FR82">
            <v>0</v>
          </cell>
          <cell r="FS82">
            <v>0</v>
          </cell>
          <cell r="FT82">
            <v>0</v>
          </cell>
          <cell r="FU82">
            <v>0</v>
          </cell>
          <cell r="FV82">
            <v>0</v>
          </cell>
          <cell r="FW82">
            <v>0</v>
          </cell>
          <cell r="FX82">
            <v>0</v>
          </cell>
          <cell r="FZ82">
            <v>0</v>
          </cell>
          <cell r="GA82">
            <v>0</v>
          </cell>
          <cell r="GB82">
            <v>0</v>
          </cell>
          <cell r="GC82">
            <v>0</v>
          </cell>
          <cell r="GD82">
            <v>0</v>
          </cell>
          <cell r="GE82">
            <v>0</v>
          </cell>
          <cell r="GF82">
            <v>0</v>
          </cell>
          <cell r="GG82">
            <v>0</v>
          </cell>
          <cell r="GH82">
            <v>0</v>
          </cell>
          <cell r="GI82">
            <v>0</v>
          </cell>
          <cell r="GJ82">
            <v>0</v>
          </cell>
          <cell r="GK82">
            <v>0</v>
          </cell>
          <cell r="GL82">
            <v>0</v>
          </cell>
          <cell r="GM82">
            <v>0</v>
          </cell>
          <cell r="GN82">
            <v>0</v>
          </cell>
          <cell r="GO82">
            <v>0</v>
          </cell>
          <cell r="GP82">
            <v>0</v>
          </cell>
          <cell r="GQ82">
            <v>0</v>
          </cell>
          <cell r="GR82">
            <v>0</v>
          </cell>
          <cell r="GS82">
            <v>0</v>
          </cell>
          <cell r="GT82">
            <v>0</v>
          </cell>
          <cell r="GU82">
            <v>0</v>
          </cell>
          <cell r="GV82">
            <v>0</v>
          </cell>
          <cell r="GW82">
            <v>0</v>
          </cell>
          <cell r="GX82">
            <v>0</v>
          </cell>
          <cell r="GY82">
            <v>0</v>
          </cell>
          <cell r="GZ82">
            <v>0</v>
          </cell>
          <cell r="HA82">
            <v>0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0</v>
          </cell>
          <cell r="HS82">
            <v>0</v>
          </cell>
          <cell r="HT82">
            <v>0</v>
          </cell>
          <cell r="HU82">
            <v>0</v>
          </cell>
          <cell r="HV82">
            <v>0</v>
          </cell>
          <cell r="HW82">
            <v>0</v>
          </cell>
          <cell r="HX82">
            <v>0</v>
          </cell>
          <cell r="HY82">
            <v>0</v>
          </cell>
          <cell r="HZ82">
            <v>0</v>
          </cell>
          <cell r="IA82">
            <v>0</v>
          </cell>
          <cell r="IB82">
            <v>0</v>
          </cell>
          <cell r="IC82">
            <v>0</v>
          </cell>
          <cell r="ID82">
            <v>0</v>
          </cell>
          <cell r="IE82">
            <v>0</v>
          </cell>
          <cell r="IF82">
            <v>0</v>
          </cell>
          <cell r="IG82">
            <v>0</v>
          </cell>
          <cell r="IH82">
            <v>0</v>
          </cell>
          <cell r="II82">
            <v>0</v>
          </cell>
          <cell r="IJ82">
            <v>0</v>
          </cell>
          <cell r="IK82">
            <v>0</v>
          </cell>
          <cell r="IL82">
            <v>0</v>
          </cell>
          <cell r="IM82">
            <v>0</v>
          </cell>
          <cell r="IN82">
            <v>0</v>
          </cell>
          <cell r="IO82">
            <v>0</v>
          </cell>
          <cell r="IP82">
            <v>0</v>
          </cell>
          <cell r="IQ82">
            <v>0</v>
          </cell>
          <cell r="IR82">
            <v>0</v>
          </cell>
          <cell r="IS82">
            <v>0</v>
          </cell>
          <cell r="IT82">
            <v>0</v>
          </cell>
          <cell r="IU82">
            <v>0</v>
          </cell>
          <cell r="IV82">
            <v>0</v>
          </cell>
          <cell r="IW82">
            <v>0</v>
          </cell>
          <cell r="IX82">
            <v>0</v>
          </cell>
          <cell r="IY82">
            <v>0</v>
          </cell>
          <cell r="IZ82">
            <v>0</v>
          </cell>
          <cell r="JA82">
            <v>0</v>
          </cell>
          <cell r="JB82">
            <v>0</v>
          </cell>
          <cell r="JC82">
            <v>0</v>
          </cell>
          <cell r="JD82">
            <v>0</v>
          </cell>
          <cell r="JE82">
            <v>0</v>
          </cell>
          <cell r="JF82">
            <v>0</v>
          </cell>
          <cell r="JG82">
            <v>0</v>
          </cell>
          <cell r="JH82">
            <v>0</v>
          </cell>
          <cell r="JI82">
            <v>0</v>
          </cell>
          <cell r="JJ82">
            <v>0</v>
          </cell>
          <cell r="JK82">
            <v>0</v>
          </cell>
          <cell r="JL82">
            <v>0</v>
          </cell>
          <cell r="JM82">
            <v>0</v>
          </cell>
          <cell r="JN82">
            <v>0</v>
          </cell>
          <cell r="JO82">
            <v>0</v>
          </cell>
          <cell r="JP82">
            <v>0</v>
          </cell>
          <cell r="JQ82">
            <v>0</v>
          </cell>
          <cell r="JR82">
            <v>0</v>
          </cell>
          <cell r="JS82">
            <v>0</v>
          </cell>
          <cell r="JT82">
            <v>0</v>
          </cell>
          <cell r="JU82">
            <v>0</v>
          </cell>
          <cell r="JV82">
            <v>0</v>
          </cell>
          <cell r="JW82">
            <v>0</v>
          </cell>
          <cell r="JX82">
            <v>0</v>
          </cell>
          <cell r="JY82">
            <v>0</v>
          </cell>
          <cell r="JZ82">
            <v>0</v>
          </cell>
          <cell r="KA82">
            <v>0</v>
          </cell>
          <cell r="KB82">
            <v>0</v>
          </cell>
          <cell r="KC82">
            <v>0</v>
          </cell>
          <cell r="KD82">
            <v>0</v>
          </cell>
          <cell r="KE82">
            <v>0</v>
          </cell>
          <cell r="KF82">
            <v>0</v>
          </cell>
          <cell r="KG82">
            <v>0</v>
          </cell>
          <cell r="KH82">
            <v>0</v>
          </cell>
          <cell r="KI82">
            <v>0</v>
          </cell>
          <cell r="KJ82">
            <v>0</v>
          </cell>
          <cell r="KK82">
            <v>0</v>
          </cell>
          <cell r="KL82">
            <v>0</v>
          </cell>
          <cell r="KM82">
            <v>0</v>
          </cell>
          <cell r="KN82">
            <v>0</v>
          </cell>
          <cell r="KO82">
            <v>0</v>
          </cell>
          <cell r="KP82">
            <v>0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0</v>
          </cell>
          <cell r="LC82">
            <v>0</v>
          </cell>
          <cell r="LD82">
            <v>0</v>
          </cell>
          <cell r="LE82">
            <v>0</v>
          </cell>
          <cell r="LF82">
            <v>0</v>
          </cell>
          <cell r="LG82">
            <v>0</v>
          </cell>
          <cell r="LH82">
            <v>0</v>
          </cell>
          <cell r="LI82">
            <v>0</v>
          </cell>
          <cell r="LJ82">
            <v>0</v>
          </cell>
          <cell r="LK82">
            <v>0</v>
          </cell>
          <cell r="LL82">
            <v>0</v>
          </cell>
          <cell r="LQ82">
            <v>0</v>
          </cell>
          <cell r="LR82">
            <v>0</v>
          </cell>
          <cell r="LS82">
            <v>0</v>
          </cell>
          <cell r="LT82">
            <v>0</v>
          </cell>
          <cell r="LU82">
            <v>0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>
            <v>2013</v>
          </cell>
          <cell r="OM82" t="str">
            <v>нд</v>
          </cell>
          <cell r="ON82">
            <v>2023</v>
          </cell>
          <cell r="OO82" t="str">
            <v>нд</v>
          </cell>
          <cell r="OP82" t="str">
            <v>с</v>
          </cell>
          <cell r="OR82">
            <v>0</v>
          </cell>
          <cell r="OT82">
            <v>349.81581535600003</v>
          </cell>
        </row>
        <row r="83">
          <cell r="A83" t="str">
            <v>I_Che143</v>
          </cell>
          <cell r="B83" t="str">
            <v>1.6</v>
          </cell>
          <cell r="C83" t="str">
            <v>Проведение предпроектного обследования и разработка проекта на строительство и реконструкцию сети 10-0,4 кВ в рамках "Плана (программы) снижения потерь электрической энергии в электрических сетях АО "Чеченэнерго"</v>
          </cell>
          <cell r="D83" t="str">
            <v>I_Che143</v>
          </cell>
          <cell r="E83">
            <v>200.83727325999999</v>
          </cell>
          <cell r="H83">
            <v>70.274528279999998</v>
          </cell>
          <cell r="J83">
            <v>200.83727325999999</v>
          </cell>
          <cell r="K83">
            <v>200.83727325999999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 t="str">
            <v/>
          </cell>
          <cell r="BC83" t="str">
            <v/>
          </cell>
          <cell r="BD83" t="str">
            <v/>
          </cell>
          <cell r="BE83" t="str">
            <v/>
          </cell>
          <cell r="BF83">
            <v>0</v>
          </cell>
          <cell r="BG83">
            <v>70.274528279999998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70.274528279999998</v>
          </cell>
          <cell r="BM83">
            <v>5.9525603299999998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5.9525603299999998</v>
          </cell>
          <cell r="BS83">
            <v>64.321967950000001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64.321967950000001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0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>
            <v>1</v>
          </cell>
          <cell r="CR83">
            <v>2</v>
          </cell>
          <cell r="CS83" t="str">
            <v/>
          </cell>
          <cell r="CT83" t="str">
            <v/>
          </cell>
          <cell r="CU83" t="str">
            <v>1 2</v>
          </cell>
          <cell r="CX83">
            <v>170.20107903389831</v>
          </cell>
          <cell r="CY83">
            <v>170.20107903389831</v>
          </cell>
          <cell r="CZ83">
            <v>0</v>
          </cell>
          <cell r="DA83">
            <v>0</v>
          </cell>
          <cell r="DB83">
            <v>0</v>
          </cell>
          <cell r="DE83">
            <v>119.94958475</v>
          </cell>
          <cell r="DG83">
            <v>170.20107903389831</v>
          </cell>
          <cell r="DH83">
            <v>170.20107903389831</v>
          </cell>
          <cell r="DI83">
            <v>0</v>
          </cell>
          <cell r="DJ83">
            <v>0</v>
          </cell>
          <cell r="DK83">
            <v>0</v>
          </cell>
          <cell r="DL83">
            <v>0</v>
          </cell>
          <cell r="DM83">
            <v>0</v>
          </cell>
          <cell r="DN83">
            <v>0</v>
          </cell>
          <cell r="DS83">
            <v>0</v>
          </cell>
          <cell r="DT83">
            <v>0</v>
          </cell>
          <cell r="DU83">
            <v>0</v>
          </cell>
          <cell r="DV83">
            <v>0</v>
          </cell>
          <cell r="DW83">
            <v>0</v>
          </cell>
          <cell r="DX83">
            <v>1</v>
          </cell>
          <cell r="DY83">
            <v>2</v>
          </cell>
          <cell r="DZ83" t="str">
            <v/>
          </cell>
          <cell r="EA83" t="str">
            <v/>
          </cell>
          <cell r="EB83" t="str">
            <v>1 2</v>
          </cell>
          <cell r="EC83">
            <v>119.94958475</v>
          </cell>
          <cell r="ED83">
            <v>188.65710769</v>
          </cell>
          <cell r="EE83">
            <v>0</v>
          </cell>
          <cell r="EF83">
            <v>0</v>
          </cell>
          <cell r="EG83">
            <v>0</v>
          </cell>
          <cell r="EH83">
            <v>77.907908059999997</v>
          </cell>
          <cell r="EI83">
            <v>146.615431</v>
          </cell>
          <cell r="EJ83">
            <v>0</v>
          </cell>
          <cell r="EK83">
            <v>0</v>
          </cell>
          <cell r="EL83">
            <v>0</v>
          </cell>
          <cell r="EM83">
            <v>42.041676690000003</v>
          </cell>
          <cell r="EN83">
            <v>42.041676690000003</v>
          </cell>
          <cell r="EO83">
            <v>0</v>
          </cell>
          <cell r="EP83">
            <v>0</v>
          </cell>
          <cell r="EQ83">
            <v>0</v>
          </cell>
          <cell r="ER83">
            <v>0</v>
          </cell>
          <cell r="ES83">
            <v>0</v>
          </cell>
          <cell r="ET83">
            <v>0</v>
          </cell>
          <cell r="EU83">
            <v>0</v>
          </cell>
          <cell r="EV83">
            <v>0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0</v>
          </cell>
          <cell r="FC83">
            <v>0</v>
          </cell>
          <cell r="FD83">
            <v>0</v>
          </cell>
          <cell r="FE83">
            <v>0</v>
          </cell>
          <cell r="FF83">
            <v>0</v>
          </cell>
          <cell r="FG83" t="str">
            <v/>
          </cell>
          <cell r="FH83" t="str">
            <v/>
          </cell>
          <cell r="FI83" t="str">
            <v/>
          </cell>
          <cell r="FJ83" t="str">
            <v/>
          </cell>
          <cell r="FK83">
            <v>0</v>
          </cell>
          <cell r="FN83">
            <v>0</v>
          </cell>
          <cell r="FO83">
            <v>0</v>
          </cell>
          <cell r="FP83">
            <v>0</v>
          </cell>
          <cell r="FQ83">
            <v>0</v>
          </cell>
          <cell r="FR83">
            <v>0</v>
          </cell>
          <cell r="FS83">
            <v>0</v>
          </cell>
          <cell r="FT83">
            <v>0</v>
          </cell>
          <cell r="FU83">
            <v>0</v>
          </cell>
          <cell r="FV83">
            <v>1</v>
          </cell>
          <cell r="FW83">
            <v>0</v>
          </cell>
          <cell r="FX83">
            <v>1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>
            <v>0</v>
          </cell>
          <cell r="GL83">
            <v>0</v>
          </cell>
          <cell r="GM83">
            <v>0</v>
          </cell>
          <cell r="GN83">
            <v>0</v>
          </cell>
          <cell r="GO83">
            <v>0</v>
          </cell>
          <cell r="GP83">
            <v>0</v>
          </cell>
          <cell r="GQ83">
            <v>0</v>
          </cell>
          <cell r="GR83">
            <v>0</v>
          </cell>
          <cell r="GS83">
            <v>0</v>
          </cell>
          <cell r="GT83">
            <v>0</v>
          </cell>
          <cell r="GU83">
            <v>0</v>
          </cell>
          <cell r="GV83">
            <v>0</v>
          </cell>
          <cell r="GW83">
            <v>0</v>
          </cell>
          <cell r="GX83">
            <v>0</v>
          </cell>
          <cell r="GY83">
            <v>0</v>
          </cell>
          <cell r="GZ83">
            <v>0</v>
          </cell>
          <cell r="HA83">
            <v>0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  <cell r="HW83">
            <v>0</v>
          </cell>
          <cell r="HX83">
            <v>0</v>
          </cell>
          <cell r="HY83">
            <v>0</v>
          </cell>
          <cell r="HZ83">
            <v>0</v>
          </cell>
          <cell r="IA83">
            <v>0</v>
          </cell>
          <cell r="IB83">
            <v>0</v>
          </cell>
          <cell r="IC83">
            <v>0</v>
          </cell>
          <cell r="ID83">
            <v>0</v>
          </cell>
          <cell r="IE83">
            <v>0</v>
          </cell>
          <cell r="IF83">
            <v>0</v>
          </cell>
          <cell r="IG83">
            <v>0</v>
          </cell>
          <cell r="IH83">
            <v>0</v>
          </cell>
          <cell r="II83">
            <v>0</v>
          </cell>
          <cell r="IJ83">
            <v>0</v>
          </cell>
          <cell r="IK83">
            <v>0</v>
          </cell>
          <cell r="IL83">
            <v>0</v>
          </cell>
          <cell r="IM83">
            <v>0</v>
          </cell>
          <cell r="IN83">
            <v>0</v>
          </cell>
          <cell r="IO83">
            <v>0</v>
          </cell>
          <cell r="IP83">
            <v>0</v>
          </cell>
          <cell r="IQ83">
            <v>0</v>
          </cell>
          <cell r="IR83">
            <v>0</v>
          </cell>
          <cell r="IS83">
            <v>0</v>
          </cell>
          <cell r="IT83">
            <v>0</v>
          </cell>
          <cell r="IU83">
            <v>0</v>
          </cell>
          <cell r="IV83">
            <v>0</v>
          </cell>
          <cell r="IW83">
            <v>0</v>
          </cell>
          <cell r="IX83">
            <v>0</v>
          </cell>
          <cell r="IY83">
            <v>0</v>
          </cell>
          <cell r="IZ83">
            <v>0</v>
          </cell>
          <cell r="JA83">
            <v>0</v>
          </cell>
          <cell r="JB83">
            <v>0</v>
          </cell>
          <cell r="JC83">
            <v>0</v>
          </cell>
          <cell r="JD83">
            <v>0</v>
          </cell>
          <cell r="JE83">
            <v>0</v>
          </cell>
          <cell r="JF83">
            <v>0</v>
          </cell>
          <cell r="JG83">
            <v>0</v>
          </cell>
          <cell r="JH83">
            <v>0</v>
          </cell>
          <cell r="JI83">
            <v>0</v>
          </cell>
          <cell r="JJ83">
            <v>0</v>
          </cell>
          <cell r="JK83">
            <v>0</v>
          </cell>
          <cell r="JL83">
            <v>0</v>
          </cell>
          <cell r="JM83">
            <v>0</v>
          </cell>
          <cell r="JN83">
            <v>0</v>
          </cell>
          <cell r="JO83">
            <v>0</v>
          </cell>
          <cell r="JP83">
            <v>0</v>
          </cell>
          <cell r="JQ83">
            <v>0</v>
          </cell>
          <cell r="JR83">
            <v>0</v>
          </cell>
          <cell r="JS83">
            <v>0</v>
          </cell>
          <cell r="JT83">
            <v>0</v>
          </cell>
          <cell r="JU83">
            <v>0</v>
          </cell>
          <cell r="JV83">
            <v>0</v>
          </cell>
          <cell r="JW83">
            <v>0</v>
          </cell>
          <cell r="JX83">
            <v>0</v>
          </cell>
          <cell r="JY83">
            <v>0</v>
          </cell>
          <cell r="JZ83">
            <v>0</v>
          </cell>
          <cell r="KA83">
            <v>0</v>
          </cell>
          <cell r="KB83">
            <v>0</v>
          </cell>
          <cell r="KC83">
            <v>0</v>
          </cell>
          <cell r="KD83">
            <v>0</v>
          </cell>
          <cell r="KE83">
            <v>0</v>
          </cell>
          <cell r="KF83">
            <v>0</v>
          </cell>
          <cell r="KG83">
            <v>0</v>
          </cell>
          <cell r="KH83">
            <v>0</v>
          </cell>
          <cell r="KI83">
            <v>0</v>
          </cell>
          <cell r="KJ83">
            <v>0</v>
          </cell>
          <cell r="KK83">
            <v>0</v>
          </cell>
          <cell r="KL83">
            <v>0</v>
          </cell>
          <cell r="KM83">
            <v>0</v>
          </cell>
          <cell r="KN83">
            <v>0</v>
          </cell>
          <cell r="KO83">
            <v>0</v>
          </cell>
          <cell r="KP83">
            <v>0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0</v>
          </cell>
          <cell r="LC83">
            <v>0</v>
          </cell>
          <cell r="LD83">
            <v>0</v>
          </cell>
          <cell r="LE83">
            <v>0</v>
          </cell>
          <cell r="LF83">
            <v>0</v>
          </cell>
          <cell r="LG83">
            <v>0</v>
          </cell>
          <cell r="LH83">
            <v>0</v>
          </cell>
          <cell r="LI83">
            <v>0</v>
          </cell>
          <cell r="LJ83">
            <v>0</v>
          </cell>
          <cell r="LK83">
            <v>0</v>
          </cell>
          <cell r="LL83">
            <v>0</v>
          </cell>
          <cell r="LQ83">
            <v>0</v>
          </cell>
          <cell r="LR83">
            <v>0</v>
          </cell>
          <cell r="LS83">
            <v>0</v>
          </cell>
          <cell r="LT83">
            <v>0</v>
          </cell>
          <cell r="LU83">
            <v>0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>
            <v>0</v>
          </cell>
          <cell r="MD83">
            <v>0</v>
          </cell>
          <cell r="ME83">
            <v>0</v>
          </cell>
          <cell r="MF83">
            <v>0</v>
          </cell>
          <cell r="MG83">
            <v>0</v>
          </cell>
          <cell r="MH83">
            <v>0</v>
          </cell>
          <cell r="MI83">
            <v>0</v>
          </cell>
          <cell r="MJ83">
            <v>0</v>
          </cell>
          <cell r="MK83">
            <v>0</v>
          </cell>
          <cell r="ML83">
            <v>0</v>
          </cell>
          <cell r="MM83">
            <v>0</v>
          </cell>
          <cell r="MN83">
            <v>0</v>
          </cell>
          <cell r="MO83">
            <v>0</v>
          </cell>
          <cell r="MP83">
            <v>0</v>
          </cell>
          <cell r="MQ83">
            <v>0</v>
          </cell>
          <cell r="MR83">
            <v>0</v>
          </cell>
          <cell r="MS83">
            <v>0</v>
          </cell>
          <cell r="MT83">
            <v>0</v>
          </cell>
          <cell r="MU83">
            <v>0</v>
          </cell>
          <cell r="MV83">
            <v>0</v>
          </cell>
          <cell r="MW83">
            <v>0</v>
          </cell>
          <cell r="MX83">
            <v>0</v>
          </cell>
          <cell r="MY83">
            <v>0</v>
          </cell>
          <cell r="MZ83">
            <v>0</v>
          </cell>
          <cell r="NA83">
            <v>0</v>
          </cell>
          <cell r="NB83">
            <v>0</v>
          </cell>
          <cell r="NC83">
            <v>0</v>
          </cell>
          <cell r="ND83">
            <v>0</v>
          </cell>
          <cell r="NE83">
            <v>0</v>
          </cell>
          <cell r="NF83">
            <v>0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2018</v>
          </cell>
          <cell r="OM83">
            <v>2019</v>
          </cell>
          <cell r="ON83">
            <v>2019</v>
          </cell>
          <cell r="OO83">
            <v>2019</v>
          </cell>
          <cell r="OP83" t="str">
            <v>п</v>
          </cell>
          <cell r="OR83">
            <v>0</v>
          </cell>
          <cell r="OT83">
            <v>200.83727325999999</v>
          </cell>
        </row>
        <row r="84">
          <cell r="A84" t="str">
            <v>I_Che136</v>
          </cell>
          <cell r="B84" t="str">
            <v>1.6</v>
          </cell>
          <cell r="C84" t="str">
            <v>Проведение предпроектного обследования и разработка проекта на модернизацию средств учета электроэнергии в рамках "Плана (программы) снижения потерь электрической энергии в электрических сетях АО "Чеченэнерго"</v>
          </cell>
          <cell r="D84" t="str">
            <v>I_Che136</v>
          </cell>
          <cell r="E84">
            <v>207.37437734</v>
          </cell>
          <cell r="H84">
            <v>185.68207825000002</v>
          </cell>
          <cell r="J84">
            <v>207.37437734</v>
          </cell>
          <cell r="K84">
            <v>207.37437734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 t="str">
            <v/>
          </cell>
          <cell r="BC84" t="str">
            <v/>
          </cell>
          <cell r="BD84" t="str">
            <v/>
          </cell>
          <cell r="BE84" t="str">
            <v/>
          </cell>
          <cell r="BF84">
            <v>0</v>
          </cell>
          <cell r="BG84">
            <v>185.68207825000002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185.68207825000002</v>
          </cell>
          <cell r="BM84">
            <v>24.493047239999999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24.493047239999999</v>
          </cell>
          <cell r="BS84">
            <v>161.18903101000001</v>
          </cell>
          <cell r="BT84">
            <v>0</v>
          </cell>
          <cell r="BU84">
            <v>0</v>
          </cell>
          <cell r="BV84">
            <v>0</v>
          </cell>
          <cell r="BW84">
            <v>0</v>
          </cell>
          <cell r="BX84">
            <v>161.18903101000001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>
            <v>1</v>
          </cell>
          <cell r="CR84">
            <v>2</v>
          </cell>
          <cell r="CS84" t="str">
            <v/>
          </cell>
          <cell r="CT84" t="str">
            <v/>
          </cell>
          <cell r="CU84" t="str">
            <v>1 2</v>
          </cell>
          <cell r="CX84">
            <v>175.74099774576271</v>
          </cell>
          <cell r="CY84">
            <v>175.74099774576271</v>
          </cell>
          <cell r="CZ84">
            <v>0</v>
          </cell>
          <cell r="DA84">
            <v>0</v>
          </cell>
          <cell r="DB84">
            <v>0</v>
          </cell>
          <cell r="DE84">
            <v>225.6534661</v>
          </cell>
          <cell r="DG84">
            <v>175.74099774576271</v>
          </cell>
          <cell r="DH84">
            <v>175.74099774576271</v>
          </cell>
          <cell r="DI84">
            <v>0</v>
          </cell>
          <cell r="DJ84">
            <v>0</v>
          </cell>
          <cell r="DK84">
            <v>0</v>
          </cell>
          <cell r="DL84">
            <v>0</v>
          </cell>
          <cell r="DM84">
            <v>0</v>
          </cell>
          <cell r="DN84">
            <v>0</v>
          </cell>
          <cell r="DS84">
            <v>0</v>
          </cell>
          <cell r="DT84">
            <v>0</v>
          </cell>
          <cell r="DU84">
            <v>0</v>
          </cell>
          <cell r="DV84">
            <v>0</v>
          </cell>
          <cell r="DW84">
            <v>0</v>
          </cell>
          <cell r="DX84">
            <v>1</v>
          </cell>
          <cell r="DY84">
            <v>2</v>
          </cell>
          <cell r="DZ84" t="str">
            <v/>
          </cell>
          <cell r="EA84" t="str">
            <v/>
          </cell>
          <cell r="EB84" t="str">
            <v>1 2</v>
          </cell>
          <cell r="EC84">
            <v>225.6534661</v>
          </cell>
          <cell r="ED84">
            <v>156.94594316000001</v>
          </cell>
          <cell r="EE84">
            <v>0</v>
          </cell>
          <cell r="EF84">
            <v>0</v>
          </cell>
          <cell r="EG84">
            <v>0</v>
          </cell>
          <cell r="EH84">
            <v>146.615431</v>
          </cell>
          <cell r="EI84">
            <v>77.907908059999997</v>
          </cell>
          <cell r="EJ84">
            <v>0</v>
          </cell>
          <cell r="EK84">
            <v>0</v>
          </cell>
          <cell r="EL84">
            <v>0</v>
          </cell>
          <cell r="EM84">
            <v>79.038035100000002</v>
          </cell>
          <cell r="EN84">
            <v>79.038035100000002</v>
          </cell>
          <cell r="EO84">
            <v>0</v>
          </cell>
          <cell r="EP84">
            <v>0</v>
          </cell>
          <cell r="EQ84">
            <v>0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0</v>
          </cell>
          <cell r="FC84">
            <v>0</v>
          </cell>
          <cell r="FD84">
            <v>0</v>
          </cell>
          <cell r="FE84">
            <v>0</v>
          </cell>
          <cell r="FF84">
            <v>0</v>
          </cell>
          <cell r="FG84" t="str">
            <v/>
          </cell>
          <cell r="FH84" t="str">
            <v/>
          </cell>
          <cell r="FI84" t="str">
            <v/>
          </cell>
          <cell r="FJ84" t="str">
            <v/>
          </cell>
          <cell r="FK84">
            <v>0</v>
          </cell>
          <cell r="FN84">
            <v>0</v>
          </cell>
          <cell r="FO84">
            <v>0</v>
          </cell>
          <cell r="FP84">
            <v>0</v>
          </cell>
          <cell r="FQ84">
            <v>0</v>
          </cell>
          <cell r="FR84">
            <v>0</v>
          </cell>
          <cell r="FS84">
            <v>0</v>
          </cell>
          <cell r="FT84">
            <v>0</v>
          </cell>
          <cell r="FU84">
            <v>0</v>
          </cell>
          <cell r="FV84">
            <v>1</v>
          </cell>
          <cell r="FW84">
            <v>0</v>
          </cell>
          <cell r="FX84">
            <v>1</v>
          </cell>
          <cell r="FZ84">
            <v>0</v>
          </cell>
          <cell r="GA84">
            <v>0</v>
          </cell>
          <cell r="GB84">
            <v>0</v>
          </cell>
          <cell r="GC84">
            <v>0</v>
          </cell>
          <cell r="GD84">
            <v>0</v>
          </cell>
          <cell r="GE84">
            <v>0</v>
          </cell>
          <cell r="GF84">
            <v>0</v>
          </cell>
          <cell r="GG84">
            <v>0</v>
          </cell>
          <cell r="GH84">
            <v>0</v>
          </cell>
          <cell r="GI84">
            <v>0</v>
          </cell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N84">
            <v>0</v>
          </cell>
          <cell r="GO84">
            <v>0</v>
          </cell>
          <cell r="GP84">
            <v>0</v>
          </cell>
          <cell r="GQ84">
            <v>0</v>
          </cell>
          <cell r="GR84">
            <v>0</v>
          </cell>
          <cell r="GS84">
            <v>0</v>
          </cell>
          <cell r="GT84">
            <v>0</v>
          </cell>
          <cell r="GU84">
            <v>0</v>
          </cell>
          <cell r="GV84">
            <v>0</v>
          </cell>
          <cell r="GW84">
            <v>0</v>
          </cell>
          <cell r="GX84">
            <v>0</v>
          </cell>
          <cell r="GY84">
            <v>0</v>
          </cell>
          <cell r="GZ84">
            <v>0</v>
          </cell>
          <cell r="HA84">
            <v>0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  <cell r="HW84">
            <v>0</v>
          </cell>
          <cell r="HX84">
            <v>0</v>
          </cell>
          <cell r="HY84">
            <v>0</v>
          </cell>
          <cell r="HZ84">
            <v>0</v>
          </cell>
          <cell r="IA84">
            <v>0</v>
          </cell>
          <cell r="IB84">
            <v>0</v>
          </cell>
          <cell r="IC84">
            <v>0</v>
          </cell>
          <cell r="ID84">
            <v>0</v>
          </cell>
          <cell r="IE84">
            <v>0</v>
          </cell>
          <cell r="IF84">
            <v>0</v>
          </cell>
          <cell r="IG84">
            <v>0</v>
          </cell>
          <cell r="IH84">
            <v>0</v>
          </cell>
          <cell r="II84">
            <v>0</v>
          </cell>
          <cell r="IJ84">
            <v>0</v>
          </cell>
          <cell r="IK84">
            <v>0</v>
          </cell>
          <cell r="IL84">
            <v>0</v>
          </cell>
          <cell r="IM84">
            <v>0</v>
          </cell>
          <cell r="IN84">
            <v>0</v>
          </cell>
          <cell r="IO84">
            <v>0</v>
          </cell>
          <cell r="IP84">
            <v>0</v>
          </cell>
          <cell r="IQ84">
            <v>0</v>
          </cell>
          <cell r="IR84">
            <v>0</v>
          </cell>
          <cell r="IS84">
            <v>0</v>
          </cell>
          <cell r="IT84">
            <v>0</v>
          </cell>
          <cell r="IU84">
            <v>0</v>
          </cell>
          <cell r="IV84">
            <v>0</v>
          </cell>
          <cell r="IW84">
            <v>0</v>
          </cell>
          <cell r="IX84">
            <v>0</v>
          </cell>
          <cell r="IY84">
            <v>0</v>
          </cell>
          <cell r="IZ84">
            <v>0</v>
          </cell>
          <cell r="JA84">
            <v>0</v>
          </cell>
          <cell r="JB84">
            <v>0</v>
          </cell>
          <cell r="JC84">
            <v>0</v>
          </cell>
          <cell r="JD84">
            <v>0</v>
          </cell>
          <cell r="JE84">
            <v>0</v>
          </cell>
          <cell r="JF84">
            <v>0</v>
          </cell>
          <cell r="JG84">
            <v>0</v>
          </cell>
          <cell r="JH84">
            <v>0</v>
          </cell>
          <cell r="JI84">
            <v>0</v>
          </cell>
          <cell r="JJ84">
            <v>0</v>
          </cell>
          <cell r="JK84">
            <v>0</v>
          </cell>
          <cell r="JL84">
            <v>0</v>
          </cell>
          <cell r="JM84">
            <v>0</v>
          </cell>
          <cell r="JN84">
            <v>0</v>
          </cell>
          <cell r="JO84">
            <v>0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0</v>
          </cell>
          <cell r="JV84">
            <v>0</v>
          </cell>
          <cell r="JW84">
            <v>0</v>
          </cell>
          <cell r="JX84">
            <v>0</v>
          </cell>
          <cell r="JY84">
            <v>0</v>
          </cell>
          <cell r="JZ84">
            <v>0</v>
          </cell>
          <cell r="KA84">
            <v>0</v>
          </cell>
          <cell r="KB84">
            <v>0</v>
          </cell>
          <cell r="KC84">
            <v>0</v>
          </cell>
          <cell r="KD84">
            <v>0</v>
          </cell>
          <cell r="KE84">
            <v>0</v>
          </cell>
          <cell r="KF84">
            <v>0</v>
          </cell>
          <cell r="KG84">
            <v>0</v>
          </cell>
          <cell r="KH84">
            <v>0</v>
          </cell>
          <cell r="KI84">
            <v>0</v>
          </cell>
          <cell r="KJ84">
            <v>0</v>
          </cell>
          <cell r="KK84">
            <v>0</v>
          </cell>
          <cell r="KL84">
            <v>0</v>
          </cell>
          <cell r="KM84">
            <v>0</v>
          </cell>
          <cell r="KN84">
            <v>0</v>
          </cell>
          <cell r="KO84">
            <v>0</v>
          </cell>
          <cell r="KP84">
            <v>0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0</v>
          </cell>
          <cell r="LC84">
            <v>0</v>
          </cell>
          <cell r="LD84">
            <v>0</v>
          </cell>
          <cell r="LE84">
            <v>0</v>
          </cell>
          <cell r="LF84">
            <v>0</v>
          </cell>
          <cell r="LG84">
            <v>0</v>
          </cell>
          <cell r="LH84">
            <v>0</v>
          </cell>
          <cell r="LI84">
            <v>0</v>
          </cell>
          <cell r="LJ84">
            <v>0</v>
          </cell>
          <cell r="LK84">
            <v>0</v>
          </cell>
          <cell r="LL84">
            <v>0</v>
          </cell>
          <cell r="LQ84">
            <v>0</v>
          </cell>
          <cell r="LR84">
            <v>0</v>
          </cell>
          <cell r="LS84">
            <v>0</v>
          </cell>
          <cell r="LT84">
            <v>0</v>
          </cell>
          <cell r="LU84">
            <v>0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>
            <v>0</v>
          </cell>
          <cell r="MD84">
            <v>0</v>
          </cell>
          <cell r="ME84">
            <v>0</v>
          </cell>
          <cell r="MF84">
            <v>0</v>
          </cell>
          <cell r="MG84">
            <v>0</v>
          </cell>
          <cell r="MH84">
            <v>0</v>
          </cell>
          <cell r="MI84">
            <v>0</v>
          </cell>
          <cell r="MJ84">
            <v>0</v>
          </cell>
          <cell r="MK84">
            <v>0</v>
          </cell>
          <cell r="ML84">
            <v>0</v>
          </cell>
          <cell r="MM84">
            <v>0</v>
          </cell>
          <cell r="MN84">
            <v>0</v>
          </cell>
          <cell r="MO84">
            <v>0</v>
          </cell>
          <cell r="MP84">
            <v>0</v>
          </cell>
          <cell r="MQ84">
            <v>0</v>
          </cell>
          <cell r="MR84">
            <v>0</v>
          </cell>
          <cell r="MS84">
            <v>0</v>
          </cell>
          <cell r="MT84">
            <v>0</v>
          </cell>
          <cell r="MU84">
            <v>0</v>
          </cell>
          <cell r="MV84">
            <v>0</v>
          </cell>
          <cell r="MW84">
            <v>0</v>
          </cell>
          <cell r="MX84">
            <v>0</v>
          </cell>
          <cell r="MY84">
            <v>0</v>
          </cell>
          <cell r="MZ84">
            <v>0</v>
          </cell>
          <cell r="NA84">
            <v>0</v>
          </cell>
          <cell r="NB84">
            <v>0</v>
          </cell>
          <cell r="NC84">
            <v>0</v>
          </cell>
          <cell r="ND84">
            <v>0</v>
          </cell>
          <cell r="NE84">
            <v>0</v>
          </cell>
          <cell r="NF84">
            <v>0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2018</v>
          </cell>
          <cell r="OM84">
            <v>2019</v>
          </cell>
          <cell r="ON84">
            <v>2019</v>
          </cell>
          <cell r="OO84">
            <v>2019</v>
          </cell>
          <cell r="OP84" t="str">
            <v>п</v>
          </cell>
          <cell r="OR84">
            <v>0</v>
          </cell>
          <cell r="OT84">
            <v>207.37437734</v>
          </cell>
        </row>
        <row r="85">
          <cell r="A85" t="str">
            <v>I_Che231_18</v>
          </cell>
          <cell r="B85" t="str">
            <v>1.6</v>
          </cell>
          <cell r="C85" t="str">
            <v>Приобретение персональных компьютеров–30 ед</v>
          </cell>
          <cell r="D85" t="str">
            <v>I_Che231_18</v>
          </cell>
          <cell r="E85" t="str">
            <v>нд</v>
          </cell>
          <cell r="H85">
            <v>1.496360997</v>
          </cell>
          <cell r="J85">
            <v>1.496360997</v>
          </cell>
          <cell r="K85">
            <v>0.1113869999999999</v>
          </cell>
          <cell r="L85">
            <v>1.3849739970000001</v>
          </cell>
          <cell r="M85">
            <v>0</v>
          </cell>
          <cell r="N85">
            <v>0</v>
          </cell>
          <cell r="O85">
            <v>1.1737067771186442</v>
          </cell>
          <cell r="P85">
            <v>0</v>
          </cell>
          <cell r="Q85">
            <v>0.21126721988135588</v>
          </cell>
          <cell r="R85" t="str">
            <v>нд</v>
          </cell>
          <cell r="S85" t="str">
            <v>нд</v>
          </cell>
          <cell r="T85" t="str">
            <v>нд</v>
          </cell>
          <cell r="U85" t="str">
            <v>нд</v>
          </cell>
          <cell r="V85" t="str">
            <v>нд</v>
          </cell>
          <cell r="W85" t="str">
            <v>нд</v>
          </cell>
          <cell r="X85" t="str">
            <v>нд</v>
          </cell>
          <cell r="Y85" t="str">
            <v>нд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 t="str">
            <v>нд</v>
          </cell>
          <cell r="AH85" t="str">
            <v>нд</v>
          </cell>
          <cell r="AI85" t="str">
            <v>нд</v>
          </cell>
          <cell r="AJ85" t="str">
            <v>нд</v>
          </cell>
          <cell r="AK85" t="str">
            <v>нд</v>
          </cell>
          <cell r="AL85" t="str">
            <v>нд</v>
          </cell>
          <cell r="AM85" t="str">
            <v>нд</v>
          </cell>
          <cell r="AN85" t="str">
            <v>нд</v>
          </cell>
          <cell r="AO85" t="str">
            <v>нд</v>
          </cell>
          <cell r="AP85" t="str">
            <v>нд</v>
          </cell>
          <cell r="AQ85" t="str">
            <v>нд</v>
          </cell>
          <cell r="AR85" t="str">
            <v>нд</v>
          </cell>
          <cell r="AS85" t="str">
            <v>нд</v>
          </cell>
          <cell r="AT85" t="str">
            <v>нд</v>
          </cell>
          <cell r="AU85" t="str">
            <v>нд</v>
          </cell>
          <cell r="AV85" t="str">
            <v>нд</v>
          </cell>
          <cell r="AW85" t="str">
            <v>нд</v>
          </cell>
          <cell r="AX85" t="str">
            <v>нд</v>
          </cell>
          <cell r="AY85" t="str">
            <v>нд</v>
          </cell>
          <cell r="AZ85" t="str">
            <v>нд</v>
          </cell>
          <cell r="BA85" t="str">
            <v>нд</v>
          </cell>
          <cell r="BB85">
            <v>1</v>
          </cell>
          <cell r="BC85">
            <v>2</v>
          </cell>
          <cell r="BD85">
            <v>3</v>
          </cell>
          <cell r="BE85">
            <v>4</v>
          </cell>
          <cell r="BF85" t="str">
            <v>1 2 3 4</v>
          </cell>
          <cell r="BG85">
            <v>0.111387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  <cell r="BL85">
            <v>0.111387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R85">
            <v>0</v>
          </cell>
          <cell r="BS85">
            <v>0.111387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0.111387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 t="str">
            <v/>
          </cell>
          <cell r="CR85">
            <v>2</v>
          </cell>
          <cell r="CS85" t="str">
            <v/>
          </cell>
          <cell r="CT85" t="str">
            <v/>
          </cell>
          <cell r="CU85" t="str">
            <v>2</v>
          </cell>
          <cell r="CX85" t="str">
            <v>нд</v>
          </cell>
          <cell r="CY85" t="str">
            <v>нд</v>
          </cell>
          <cell r="CZ85" t="str">
            <v>нд</v>
          </cell>
          <cell r="DA85" t="str">
            <v>нд</v>
          </cell>
          <cell r="DB85" t="str">
            <v>нд</v>
          </cell>
          <cell r="DE85">
            <v>1.2681025399999999</v>
          </cell>
          <cell r="DG85">
            <v>1.2681025399999999</v>
          </cell>
          <cell r="DH85">
            <v>0</v>
          </cell>
          <cell r="DI85">
            <v>1.2681025399999999</v>
          </cell>
          <cell r="DJ85">
            <v>0</v>
          </cell>
          <cell r="DK85">
            <v>0</v>
          </cell>
          <cell r="DL85">
            <v>1.2681025399999999</v>
          </cell>
          <cell r="DM85">
            <v>0</v>
          </cell>
          <cell r="DN85" t="str">
            <v>нд</v>
          </cell>
          <cell r="DS85" t="str">
            <v>нд</v>
          </cell>
          <cell r="DT85" t="str">
            <v>нд</v>
          </cell>
          <cell r="DU85" t="str">
            <v>нд</v>
          </cell>
          <cell r="DV85" t="str">
            <v>нд</v>
          </cell>
          <cell r="DW85" t="str">
            <v>нд</v>
          </cell>
          <cell r="DX85" t="str">
            <v/>
          </cell>
          <cell r="DY85" t="str">
            <v/>
          </cell>
          <cell r="DZ85" t="str">
            <v/>
          </cell>
          <cell r="EA85" t="str">
            <v/>
          </cell>
          <cell r="EB85">
            <v>0</v>
          </cell>
          <cell r="EC85">
            <v>0</v>
          </cell>
          <cell r="ED85">
            <v>0</v>
          </cell>
          <cell r="EE85">
            <v>0</v>
          </cell>
          <cell r="EF85">
            <v>0</v>
          </cell>
          <cell r="EG85">
            <v>0</v>
          </cell>
          <cell r="EH85">
            <v>0</v>
          </cell>
          <cell r="EI85">
            <v>0</v>
          </cell>
          <cell r="EJ85">
            <v>0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>
            <v>1</v>
          </cell>
          <cell r="FH85">
            <v>2</v>
          </cell>
          <cell r="FI85">
            <v>3</v>
          </cell>
          <cell r="FJ85">
            <v>4</v>
          </cell>
          <cell r="FK85" t="str">
            <v>1 2 3 4</v>
          </cell>
          <cell r="FN85" t="str">
            <v>нд</v>
          </cell>
          <cell r="FO85" t="str">
            <v>нд</v>
          </cell>
          <cell r="FP85" t="str">
            <v>нд</v>
          </cell>
          <cell r="FQ85" t="str">
            <v>нд</v>
          </cell>
          <cell r="FR85" t="str">
            <v>нд</v>
          </cell>
          <cell r="FS85" t="str">
            <v>нд</v>
          </cell>
          <cell r="FT85" t="str">
            <v>нд</v>
          </cell>
          <cell r="FU85" t="str">
            <v>нд</v>
          </cell>
          <cell r="FV85" t="str">
            <v>нд</v>
          </cell>
          <cell r="FW85" t="str">
            <v>нд</v>
          </cell>
          <cell r="FX85" t="str">
            <v>нд</v>
          </cell>
          <cell r="FZ85">
            <v>1.2681025399999999</v>
          </cell>
          <cell r="GA85">
            <v>0</v>
          </cell>
          <cell r="GB85">
            <v>0</v>
          </cell>
          <cell r="GC85">
            <v>0</v>
          </cell>
          <cell r="GD85">
            <v>0</v>
          </cell>
          <cell r="GE85">
            <v>0</v>
          </cell>
          <cell r="GF85">
            <v>0</v>
          </cell>
          <cell r="GG85">
            <v>0</v>
          </cell>
          <cell r="GH85">
            <v>30</v>
          </cell>
          <cell r="GI85">
            <v>0</v>
          </cell>
          <cell r="GJ85">
            <v>30</v>
          </cell>
          <cell r="GK85" t="str">
            <v>нд</v>
          </cell>
          <cell r="GL85" t="str">
            <v>нд</v>
          </cell>
          <cell r="GM85" t="str">
            <v>нд</v>
          </cell>
          <cell r="GN85" t="str">
            <v>нд</v>
          </cell>
          <cell r="GO85" t="str">
            <v>нд</v>
          </cell>
          <cell r="GP85" t="str">
            <v>нд</v>
          </cell>
          <cell r="GQ85" t="str">
            <v>нд</v>
          </cell>
          <cell r="GR85" t="str">
            <v>нд</v>
          </cell>
          <cell r="GS85" t="str">
            <v>нд</v>
          </cell>
          <cell r="GT85" t="str">
            <v>нд</v>
          </cell>
          <cell r="GU85" t="str">
            <v>нд</v>
          </cell>
          <cell r="GV85" t="str">
            <v>нд</v>
          </cell>
          <cell r="GW85" t="str">
            <v>нд</v>
          </cell>
          <cell r="GX85" t="str">
            <v>нд</v>
          </cell>
          <cell r="GY85" t="str">
            <v>нд</v>
          </cell>
          <cell r="GZ85" t="str">
            <v>нд</v>
          </cell>
          <cell r="HA85" t="str">
            <v>нд</v>
          </cell>
          <cell r="HB85" t="str">
            <v>нд</v>
          </cell>
          <cell r="HC85" t="str">
            <v>нд</v>
          </cell>
          <cell r="HD85" t="str">
            <v>нд</v>
          </cell>
          <cell r="HE85" t="str">
            <v>нд</v>
          </cell>
          <cell r="HF85" t="str">
            <v>нд</v>
          </cell>
          <cell r="HG85" t="str">
            <v>нд</v>
          </cell>
          <cell r="HH85" t="str">
            <v>нд</v>
          </cell>
          <cell r="HI85" t="str">
            <v>нд</v>
          </cell>
          <cell r="HJ85" t="str">
            <v>нд</v>
          </cell>
          <cell r="HK85" t="str">
            <v>нд</v>
          </cell>
          <cell r="HL85" t="str">
            <v>нд</v>
          </cell>
          <cell r="HM85" t="str">
            <v>нд</v>
          </cell>
          <cell r="HN85" t="str">
            <v>нд</v>
          </cell>
          <cell r="HO85" t="str">
            <v>нд</v>
          </cell>
          <cell r="HP85" t="str">
            <v>нд</v>
          </cell>
          <cell r="HQ85" t="str">
            <v>нд</v>
          </cell>
          <cell r="HR85" t="str">
            <v>нд</v>
          </cell>
          <cell r="HS85" t="str">
            <v>нд</v>
          </cell>
          <cell r="HT85" t="str">
            <v>нд</v>
          </cell>
          <cell r="HU85" t="str">
            <v>нд</v>
          </cell>
          <cell r="HV85" t="str">
            <v>нд</v>
          </cell>
          <cell r="HW85" t="str">
            <v>нд</v>
          </cell>
          <cell r="HX85" t="str">
            <v>нд</v>
          </cell>
          <cell r="HY85" t="str">
            <v>нд</v>
          </cell>
          <cell r="HZ85" t="str">
            <v>нд</v>
          </cell>
          <cell r="IA85" t="str">
            <v>нд</v>
          </cell>
          <cell r="IB85" t="str">
            <v>нд</v>
          </cell>
          <cell r="IC85" t="str">
            <v>нд</v>
          </cell>
          <cell r="ID85">
            <v>0</v>
          </cell>
          <cell r="IE85" t="str">
            <v>нд</v>
          </cell>
          <cell r="IF85">
            <v>0</v>
          </cell>
          <cell r="IG85">
            <v>0</v>
          </cell>
          <cell r="IH85" t="str">
            <v>нд</v>
          </cell>
          <cell r="II85" t="str">
            <v>нд</v>
          </cell>
          <cell r="IJ85" t="str">
            <v>нд</v>
          </cell>
          <cell r="IK85">
            <v>0</v>
          </cell>
          <cell r="IL85">
            <v>0</v>
          </cell>
          <cell r="IM85">
            <v>0</v>
          </cell>
          <cell r="IN85" t="str">
            <v>нд</v>
          </cell>
          <cell r="IO85" t="str">
            <v>нд</v>
          </cell>
          <cell r="IP85" t="str">
            <v>нд</v>
          </cell>
          <cell r="IQ85" t="str">
            <v>нд</v>
          </cell>
          <cell r="IR85" t="str">
            <v>нд</v>
          </cell>
          <cell r="IS85" t="str">
            <v>нд</v>
          </cell>
          <cell r="IT85" t="str">
            <v>нд</v>
          </cell>
          <cell r="IU85" t="str">
            <v>нд</v>
          </cell>
          <cell r="IV85" t="str">
            <v>нд</v>
          </cell>
          <cell r="IW85" t="str">
            <v>нд</v>
          </cell>
          <cell r="IX85" t="str">
            <v>нд</v>
          </cell>
          <cell r="IY85">
            <v>0</v>
          </cell>
          <cell r="IZ85">
            <v>0</v>
          </cell>
          <cell r="JA85">
            <v>0</v>
          </cell>
          <cell r="JB85">
            <v>0</v>
          </cell>
          <cell r="JC85">
            <v>0</v>
          </cell>
          <cell r="JD85">
            <v>0</v>
          </cell>
          <cell r="JE85">
            <v>0</v>
          </cell>
          <cell r="JF85">
            <v>0</v>
          </cell>
          <cell r="JG85">
            <v>0</v>
          </cell>
          <cell r="JH85">
            <v>0</v>
          </cell>
          <cell r="JI85">
            <v>0</v>
          </cell>
          <cell r="JJ85">
            <v>0</v>
          </cell>
          <cell r="JK85">
            <v>0</v>
          </cell>
          <cell r="JL85">
            <v>0</v>
          </cell>
          <cell r="JM85">
            <v>0</v>
          </cell>
          <cell r="JN85">
            <v>0</v>
          </cell>
          <cell r="JO85">
            <v>0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0</v>
          </cell>
          <cell r="JV85">
            <v>0</v>
          </cell>
          <cell r="JW85">
            <v>0</v>
          </cell>
          <cell r="JX85">
            <v>0</v>
          </cell>
          <cell r="JY85">
            <v>0</v>
          </cell>
          <cell r="JZ85">
            <v>0</v>
          </cell>
          <cell r="KA85">
            <v>0</v>
          </cell>
          <cell r="KB85">
            <v>0</v>
          </cell>
          <cell r="KC85">
            <v>0</v>
          </cell>
          <cell r="KD85">
            <v>0</v>
          </cell>
          <cell r="KE85">
            <v>0</v>
          </cell>
          <cell r="KF85">
            <v>0</v>
          </cell>
          <cell r="KG85">
            <v>0</v>
          </cell>
          <cell r="KH85">
            <v>0</v>
          </cell>
          <cell r="KI85">
            <v>0</v>
          </cell>
          <cell r="KJ85">
            <v>0</v>
          </cell>
          <cell r="KK85">
            <v>0</v>
          </cell>
          <cell r="KL85">
            <v>0</v>
          </cell>
          <cell r="KM85">
            <v>0</v>
          </cell>
          <cell r="KN85">
            <v>0</v>
          </cell>
          <cell r="KO85">
            <v>0</v>
          </cell>
          <cell r="KP85">
            <v>0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0</v>
          </cell>
          <cell r="LC85">
            <v>0</v>
          </cell>
          <cell r="LD85">
            <v>0</v>
          </cell>
          <cell r="LE85">
            <v>0</v>
          </cell>
          <cell r="LF85">
            <v>0</v>
          </cell>
          <cell r="LG85">
            <v>0</v>
          </cell>
          <cell r="LH85">
            <v>0</v>
          </cell>
          <cell r="LI85">
            <v>0</v>
          </cell>
          <cell r="LJ85">
            <v>0</v>
          </cell>
          <cell r="LK85">
            <v>0</v>
          </cell>
          <cell r="LL85">
            <v>0</v>
          </cell>
          <cell r="LQ85" t="str">
            <v>нд</v>
          </cell>
          <cell r="LR85" t="str">
            <v>нд</v>
          </cell>
          <cell r="LS85" t="str">
            <v>нд</v>
          </cell>
          <cell r="LT85" t="str">
            <v>нд</v>
          </cell>
          <cell r="LU85" t="str">
            <v>нд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 t="str">
            <v>нд</v>
          </cell>
          <cell r="MD85" t="str">
            <v>нд</v>
          </cell>
          <cell r="ME85" t="str">
            <v>нд</v>
          </cell>
          <cell r="MF85" t="str">
            <v>нд</v>
          </cell>
          <cell r="MG85" t="str">
            <v>нд</v>
          </cell>
          <cell r="MH85" t="str">
            <v>нд</v>
          </cell>
          <cell r="MI85" t="str">
            <v>нд</v>
          </cell>
          <cell r="MJ85" t="str">
            <v>нд</v>
          </cell>
          <cell r="MK85" t="str">
            <v>нд</v>
          </cell>
          <cell r="ML85" t="str">
            <v>нд</v>
          </cell>
          <cell r="MM85" t="str">
            <v>нд</v>
          </cell>
          <cell r="MN85" t="str">
            <v>нд</v>
          </cell>
          <cell r="MO85" t="str">
            <v>нд</v>
          </cell>
          <cell r="MP85" t="str">
            <v>нд</v>
          </cell>
          <cell r="MQ85" t="str">
            <v>нд</v>
          </cell>
          <cell r="MR85" t="str">
            <v>нд</v>
          </cell>
          <cell r="MS85" t="str">
            <v>нд</v>
          </cell>
          <cell r="MT85" t="str">
            <v>нд</v>
          </cell>
          <cell r="MU85" t="str">
            <v>нд</v>
          </cell>
          <cell r="MV85" t="str">
            <v>нд</v>
          </cell>
          <cell r="MW85" t="str">
            <v>нд</v>
          </cell>
          <cell r="MX85" t="str">
            <v>нд</v>
          </cell>
          <cell r="MY85" t="str">
            <v>нд</v>
          </cell>
          <cell r="MZ85" t="str">
            <v>нд</v>
          </cell>
          <cell r="NA85" t="str">
            <v>нд</v>
          </cell>
          <cell r="NB85" t="str">
            <v>нд</v>
          </cell>
          <cell r="NC85" t="str">
            <v>нд</v>
          </cell>
          <cell r="ND85" t="str">
            <v>нд</v>
          </cell>
          <cell r="NE85" t="str">
            <v>нд</v>
          </cell>
          <cell r="NF85" t="str">
            <v>нд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2019</v>
          </cell>
          <cell r="OM85">
            <v>2019</v>
          </cell>
          <cell r="ON85">
            <v>2019</v>
          </cell>
          <cell r="OO85">
            <v>2019</v>
          </cell>
          <cell r="OP85" t="str">
            <v>и</v>
          </cell>
          <cell r="OR85">
            <v>0</v>
          </cell>
          <cell r="OT85">
            <v>1.496360997</v>
          </cell>
        </row>
        <row r="86">
          <cell r="A86" t="str">
            <v>I_Che164</v>
          </cell>
          <cell r="B86" t="str">
            <v>1.6</v>
          </cell>
          <cell r="C86" t="str">
            <v>Разработка проектно-сметной документации по реконструкции ВЛ 110 кВ ПС Ярык-Су – ПС Ойсунгур (Л-128) с заменой существующего провода АС-120 на АС-185 по трассе протяжённостью 26,72 км.</v>
          </cell>
          <cell r="D86" t="str">
            <v>I_Che164</v>
          </cell>
          <cell r="E86">
            <v>8.8757181307055699</v>
          </cell>
          <cell r="H86">
            <v>0</v>
          </cell>
          <cell r="J86">
            <v>8.8757181307055699</v>
          </cell>
          <cell r="K86">
            <v>8.8757181307055699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8.8757181307055699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8.8757181307055699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8.8757181307055699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8.8757181307055699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 t="str">
            <v/>
          </cell>
          <cell r="BC86">
            <v>2</v>
          </cell>
          <cell r="BD86" t="str">
            <v/>
          </cell>
          <cell r="BE86" t="str">
            <v/>
          </cell>
          <cell r="BF86" t="str">
            <v>2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0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 t="str">
            <v/>
          </cell>
          <cell r="CR86" t="str">
            <v/>
          </cell>
          <cell r="CS86" t="str">
            <v/>
          </cell>
          <cell r="CT86" t="str">
            <v/>
          </cell>
          <cell r="CU86">
            <v>0</v>
          </cell>
          <cell r="CX86">
            <v>7.5217950260216702</v>
          </cell>
          <cell r="CY86">
            <v>7.5217950260216702</v>
          </cell>
          <cell r="CZ86">
            <v>0</v>
          </cell>
          <cell r="DA86">
            <v>0</v>
          </cell>
          <cell r="DB86">
            <v>0</v>
          </cell>
          <cell r="DE86">
            <v>0</v>
          </cell>
          <cell r="DG86">
            <v>7.5217950260216702</v>
          </cell>
          <cell r="DH86">
            <v>7.5217950260216702</v>
          </cell>
          <cell r="DI86">
            <v>0</v>
          </cell>
          <cell r="DJ86">
            <v>0</v>
          </cell>
          <cell r="DK86">
            <v>0</v>
          </cell>
          <cell r="DL86">
            <v>0</v>
          </cell>
          <cell r="DM86">
            <v>0</v>
          </cell>
          <cell r="DN86">
            <v>7.5217950260216702</v>
          </cell>
          <cell r="DS86">
            <v>0</v>
          </cell>
          <cell r="DT86">
            <v>7.5217950260216702</v>
          </cell>
          <cell r="DU86">
            <v>0</v>
          </cell>
          <cell r="DV86">
            <v>0</v>
          </cell>
          <cell r="DW86">
            <v>0</v>
          </cell>
          <cell r="DX86" t="str">
            <v/>
          </cell>
          <cell r="DY86" t="str">
            <v/>
          </cell>
          <cell r="DZ86" t="str">
            <v/>
          </cell>
          <cell r="EA86" t="str">
            <v/>
          </cell>
          <cell r="EB86">
            <v>0</v>
          </cell>
          <cell r="EC86">
            <v>0</v>
          </cell>
          <cell r="ED86">
            <v>0</v>
          </cell>
          <cell r="EE86">
            <v>0</v>
          </cell>
          <cell r="EF86">
            <v>0</v>
          </cell>
          <cell r="EG86">
            <v>0</v>
          </cell>
          <cell r="EH86">
            <v>0</v>
          </cell>
          <cell r="EI86">
            <v>0</v>
          </cell>
          <cell r="EJ86">
            <v>0</v>
          </cell>
          <cell r="EK86">
            <v>0</v>
          </cell>
          <cell r="EL86">
            <v>0</v>
          </cell>
          <cell r="EM86">
            <v>0</v>
          </cell>
          <cell r="EN86">
            <v>0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0</v>
          </cell>
          <cell r="FC86">
            <v>0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 t="str">
            <v/>
          </cell>
          <cell r="FI86" t="str">
            <v/>
          </cell>
          <cell r="FJ86" t="str">
            <v/>
          </cell>
          <cell r="FK86" t="str">
            <v>1</v>
          </cell>
          <cell r="FN86">
            <v>0</v>
          </cell>
          <cell r="FO86">
            <v>0</v>
          </cell>
          <cell r="FP86">
            <v>0</v>
          </cell>
          <cell r="FQ86">
            <v>0</v>
          </cell>
          <cell r="FR86">
            <v>0</v>
          </cell>
          <cell r="FS86">
            <v>0</v>
          </cell>
          <cell r="FT86">
            <v>0</v>
          </cell>
          <cell r="FU86">
            <v>0</v>
          </cell>
          <cell r="FV86">
            <v>1</v>
          </cell>
          <cell r="FW86">
            <v>0</v>
          </cell>
          <cell r="FX86">
            <v>1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>
            <v>0</v>
          </cell>
          <cell r="GL86">
            <v>0</v>
          </cell>
          <cell r="GM86">
            <v>0</v>
          </cell>
          <cell r="GN86">
            <v>0</v>
          </cell>
          <cell r="GO86">
            <v>0</v>
          </cell>
          <cell r="GP86">
            <v>0</v>
          </cell>
          <cell r="GQ86">
            <v>0</v>
          </cell>
          <cell r="GR86">
            <v>0</v>
          </cell>
          <cell r="GS86">
            <v>0</v>
          </cell>
          <cell r="GT86">
            <v>0</v>
          </cell>
          <cell r="GU86">
            <v>0</v>
          </cell>
          <cell r="GV86">
            <v>0</v>
          </cell>
          <cell r="GW86">
            <v>0</v>
          </cell>
          <cell r="GX86">
            <v>0</v>
          </cell>
          <cell r="GY86">
            <v>0</v>
          </cell>
          <cell r="GZ86">
            <v>0</v>
          </cell>
          <cell r="HA86">
            <v>0</v>
          </cell>
          <cell r="HB86">
            <v>0</v>
          </cell>
          <cell r="HC86">
            <v>0</v>
          </cell>
          <cell r="HD86">
            <v>0</v>
          </cell>
          <cell r="HE86">
            <v>0</v>
          </cell>
          <cell r="HF86">
            <v>0</v>
          </cell>
          <cell r="HG86">
            <v>0</v>
          </cell>
          <cell r="HH86">
            <v>0</v>
          </cell>
          <cell r="HI86">
            <v>0</v>
          </cell>
          <cell r="HJ86">
            <v>0</v>
          </cell>
          <cell r="HK86">
            <v>0</v>
          </cell>
          <cell r="HL86">
            <v>0</v>
          </cell>
          <cell r="HM86">
            <v>0</v>
          </cell>
          <cell r="HN86">
            <v>0</v>
          </cell>
          <cell r="HO86">
            <v>0</v>
          </cell>
          <cell r="HP86">
            <v>0</v>
          </cell>
          <cell r="HQ86">
            <v>0</v>
          </cell>
          <cell r="HR86">
            <v>0</v>
          </cell>
          <cell r="HS86">
            <v>0</v>
          </cell>
          <cell r="HT86">
            <v>0</v>
          </cell>
          <cell r="HU86">
            <v>0</v>
          </cell>
          <cell r="HV86">
            <v>0</v>
          </cell>
          <cell r="HW86">
            <v>0</v>
          </cell>
          <cell r="HX86">
            <v>0</v>
          </cell>
          <cell r="HY86">
            <v>0</v>
          </cell>
          <cell r="HZ86">
            <v>0</v>
          </cell>
          <cell r="IA86">
            <v>0</v>
          </cell>
          <cell r="IB86">
            <v>0</v>
          </cell>
          <cell r="IC86">
            <v>0</v>
          </cell>
          <cell r="ID86">
            <v>0</v>
          </cell>
          <cell r="IE86">
            <v>0</v>
          </cell>
          <cell r="IF86">
            <v>0</v>
          </cell>
          <cell r="IG86">
            <v>0</v>
          </cell>
          <cell r="IH86">
            <v>0</v>
          </cell>
          <cell r="II86">
            <v>0</v>
          </cell>
          <cell r="IJ86">
            <v>0</v>
          </cell>
          <cell r="IK86">
            <v>0</v>
          </cell>
          <cell r="IL86">
            <v>0</v>
          </cell>
          <cell r="IM86">
            <v>0</v>
          </cell>
          <cell r="IN86">
            <v>0</v>
          </cell>
          <cell r="IO86">
            <v>0</v>
          </cell>
          <cell r="IP86">
            <v>0</v>
          </cell>
          <cell r="IQ86">
            <v>0</v>
          </cell>
          <cell r="IR86">
            <v>0</v>
          </cell>
          <cell r="IS86">
            <v>0</v>
          </cell>
          <cell r="IT86">
            <v>0</v>
          </cell>
          <cell r="IU86">
            <v>0</v>
          </cell>
          <cell r="IV86">
            <v>0</v>
          </cell>
          <cell r="IW86">
            <v>0</v>
          </cell>
          <cell r="IX86">
            <v>0</v>
          </cell>
          <cell r="IY86">
            <v>0</v>
          </cell>
          <cell r="IZ86">
            <v>0</v>
          </cell>
          <cell r="JA86">
            <v>0</v>
          </cell>
          <cell r="JB86">
            <v>0</v>
          </cell>
          <cell r="JC86">
            <v>0</v>
          </cell>
          <cell r="JD86">
            <v>0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0</v>
          </cell>
          <cell r="JK86">
            <v>0</v>
          </cell>
          <cell r="JL86">
            <v>0</v>
          </cell>
          <cell r="JM86">
            <v>0</v>
          </cell>
          <cell r="JN86">
            <v>0</v>
          </cell>
          <cell r="JO86">
            <v>0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>
            <v>0</v>
          </cell>
          <cell r="LR86">
            <v>0</v>
          </cell>
          <cell r="LS86">
            <v>0</v>
          </cell>
          <cell r="LT86">
            <v>0</v>
          </cell>
          <cell r="LU86">
            <v>0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>
            <v>0</v>
          </cell>
          <cell r="MD86">
            <v>0</v>
          </cell>
          <cell r="ME86">
            <v>0</v>
          </cell>
          <cell r="MF86">
            <v>0</v>
          </cell>
          <cell r="MG86">
            <v>0</v>
          </cell>
          <cell r="MH86">
            <v>0</v>
          </cell>
          <cell r="MI86">
            <v>0</v>
          </cell>
          <cell r="MJ86">
            <v>0</v>
          </cell>
          <cell r="MK86">
            <v>0</v>
          </cell>
          <cell r="ML86">
            <v>0</v>
          </cell>
          <cell r="MM86">
            <v>0</v>
          </cell>
          <cell r="MN86">
            <v>0</v>
          </cell>
          <cell r="MO86">
            <v>0</v>
          </cell>
          <cell r="MP86">
            <v>0</v>
          </cell>
          <cell r="MQ86">
            <v>0</v>
          </cell>
          <cell r="MR86">
            <v>0</v>
          </cell>
          <cell r="MS86">
            <v>0</v>
          </cell>
          <cell r="MT86">
            <v>0</v>
          </cell>
          <cell r="MU86">
            <v>0</v>
          </cell>
          <cell r="MV86">
            <v>0</v>
          </cell>
          <cell r="MW86">
            <v>0</v>
          </cell>
          <cell r="MX86">
            <v>0</v>
          </cell>
          <cell r="MY86">
            <v>0</v>
          </cell>
          <cell r="MZ86">
            <v>0</v>
          </cell>
          <cell r="NA86">
            <v>0</v>
          </cell>
          <cell r="NB86">
            <v>0</v>
          </cell>
          <cell r="NC86">
            <v>0</v>
          </cell>
          <cell r="ND86">
            <v>0</v>
          </cell>
          <cell r="NE86">
            <v>0</v>
          </cell>
          <cell r="NF86">
            <v>0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2018</v>
          </cell>
          <cell r="OM86">
            <v>2019</v>
          </cell>
          <cell r="ON86">
            <v>2020</v>
          </cell>
          <cell r="OO86">
            <v>2020</v>
          </cell>
          <cell r="OP86" t="str">
            <v>п</v>
          </cell>
          <cell r="OR86">
            <v>0</v>
          </cell>
          <cell r="OT86">
            <v>8.8757181307055699</v>
          </cell>
        </row>
        <row r="87">
          <cell r="A87" t="str">
            <v>I_Che165</v>
          </cell>
          <cell r="B87" t="str">
            <v>1.6</v>
          </cell>
          <cell r="C87" t="str">
            <v>Разработка проектно-сметной документации по реконструкции ВЛ 110 кВ ПС Наурская - ПС  №84 (Л-185) с заменой существующего провода АС-150 на АС-185 по трассе протяжённостью 40,2 км.</v>
          </cell>
          <cell r="D87" t="str">
            <v>I_Che165</v>
          </cell>
          <cell r="E87">
            <v>16.206652335787847</v>
          </cell>
          <cell r="H87">
            <v>0</v>
          </cell>
          <cell r="J87">
            <v>16.206652335787847</v>
          </cell>
          <cell r="K87">
            <v>16.206652335787847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16.206652335787847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16.206652335787847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16.206652335787847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16.206652335787847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0</v>
          </cell>
          <cell r="AV87">
            <v>0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0</v>
          </cell>
          <cell r="BB87" t="str">
            <v/>
          </cell>
          <cell r="BC87">
            <v>2</v>
          </cell>
          <cell r="BD87" t="str">
            <v/>
          </cell>
          <cell r="BE87" t="str">
            <v/>
          </cell>
          <cell r="BF87" t="str">
            <v>2</v>
          </cell>
          <cell r="BG87">
            <v>0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  <cell r="BL87">
            <v>0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0</v>
          </cell>
          <cell r="BT87">
            <v>0</v>
          </cell>
          <cell r="BU87">
            <v>0</v>
          </cell>
          <cell r="BV87">
            <v>0</v>
          </cell>
          <cell r="BW87">
            <v>0</v>
          </cell>
          <cell r="BX87">
            <v>0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0</v>
          </cell>
          <cell r="CQ87" t="str">
            <v/>
          </cell>
          <cell r="CR87" t="str">
            <v/>
          </cell>
          <cell r="CS87" t="str">
            <v/>
          </cell>
          <cell r="CT87" t="str">
            <v/>
          </cell>
          <cell r="CU87">
            <v>0</v>
          </cell>
          <cell r="CX87">
            <v>13.734451132023599</v>
          </cell>
          <cell r="CY87">
            <v>13.734451132023599</v>
          </cell>
          <cell r="CZ87">
            <v>0</v>
          </cell>
          <cell r="DA87">
            <v>0</v>
          </cell>
          <cell r="DB87">
            <v>0</v>
          </cell>
          <cell r="DE87">
            <v>0</v>
          </cell>
          <cell r="DG87">
            <v>13.734451132023599</v>
          </cell>
          <cell r="DH87">
            <v>13.734451132023599</v>
          </cell>
          <cell r="DI87">
            <v>0</v>
          </cell>
          <cell r="DJ87">
            <v>0</v>
          </cell>
          <cell r="DK87">
            <v>0</v>
          </cell>
          <cell r="DL87">
            <v>0</v>
          </cell>
          <cell r="DM87">
            <v>0</v>
          </cell>
          <cell r="DN87">
            <v>13.734451132023599</v>
          </cell>
          <cell r="DS87">
            <v>0</v>
          </cell>
          <cell r="DT87">
            <v>13.734451132023599</v>
          </cell>
          <cell r="DU87">
            <v>0</v>
          </cell>
          <cell r="DV87">
            <v>0</v>
          </cell>
          <cell r="DW87">
            <v>0</v>
          </cell>
          <cell r="DX87" t="str">
            <v/>
          </cell>
          <cell r="DY87" t="str">
            <v/>
          </cell>
          <cell r="DZ87" t="str">
            <v/>
          </cell>
          <cell r="EA87" t="str">
            <v/>
          </cell>
          <cell r="EB87">
            <v>0</v>
          </cell>
          <cell r="EC87">
            <v>0</v>
          </cell>
          <cell r="ED87">
            <v>0</v>
          </cell>
          <cell r="EE87">
            <v>0</v>
          </cell>
          <cell r="EF87">
            <v>0</v>
          </cell>
          <cell r="EG87">
            <v>0</v>
          </cell>
          <cell r="EH87">
            <v>0</v>
          </cell>
          <cell r="EI87">
            <v>0</v>
          </cell>
          <cell r="EJ87">
            <v>0</v>
          </cell>
          <cell r="EK87">
            <v>0</v>
          </cell>
          <cell r="EL87">
            <v>0</v>
          </cell>
          <cell r="EM87">
            <v>0</v>
          </cell>
          <cell r="EN87">
            <v>0</v>
          </cell>
          <cell r="EO87">
            <v>0</v>
          </cell>
          <cell r="EP87">
            <v>0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0</v>
          </cell>
          <cell r="FC87">
            <v>0</v>
          </cell>
          <cell r="FD87">
            <v>0</v>
          </cell>
          <cell r="FE87">
            <v>0</v>
          </cell>
          <cell r="FF87">
            <v>0</v>
          </cell>
          <cell r="FG87">
            <v>1</v>
          </cell>
          <cell r="FH87" t="str">
            <v/>
          </cell>
          <cell r="FI87" t="str">
            <v/>
          </cell>
          <cell r="FJ87" t="str">
            <v/>
          </cell>
          <cell r="FK87" t="str">
            <v>1</v>
          </cell>
          <cell r="FN87">
            <v>0</v>
          </cell>
          <cell r="FO87">
            <v>0</v>
          </cell>
          <cell r="FP87">
            <v>0</v>
          </cell>
          <cell r="FQ87">
            <v>0</v>
          </cell>
          <cell r="FR87">
            <v>0</v>
          </cell>
          <cell r="FS87">
            <v>0</v>
          </cell>
          <cell r="FT87">
            <v>0</v>
          </cell>
          <cell r="FU87">
            <v>0</v>
          </cell>
          <cell r="FV87">
            <v>1</v>
          </cell>
          <cell r="FW87">
            <v>0</v>
          </cell>
          <cell r="FX87">
            <v>1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>
            <v>0</v>
          </cell>
          <cell r="GL87">
            <v>0</v>
          </cell>
          <cell r="GM87">
            <v>0</v>
          </cell>
          <cell r="GN87">
            <v>0</v>
          </cell>
          <cell r="GO87">
            <v>0</v>
          </cell>
          <cell r="GP87">
            <v>0</v>
          </cell>
          <cell r="GQ87">
            <v>0</v>
          </cell>
          <cell r="GR87">
            <v>0</v>
          </cell>
          <cell r="GS87">
            <v>0</v>
          </cell>
          <cell r="GT87">
            <v>0</v>
          </cell>
          <cell r="GU87">
            <v>0</v>
          </cell>
          <cell r="GV87">
            <v>0</v>
          </cell>
          <cell r="GW87">
            <v>0</v>
          </cell>
          <cell r="GX87">
            <v>0</v>
          </cell>
          <cell r="GY87">
            <v>0</v>
          </cell>
          <cell r="GZ87">
            <v>0</v>
          </cell>
          <cell r="HA87">
            <v>0</v>
          </cell>
          <cell r="HB87">
            <v>0</v>
          </cell>
          <cell r="HC87">
            <v>0</v>
          </cell>
          <cell r="HD87">
            <v>0</v>
          </cell>
          <cell r="HE87">
            <v>0</v>
          </cell>
          <cell r="HF87">
            <v>0</v>
          </cell>
          <cell r="HG87">
            <v>0</v>
          </cell>
          <cell r="HH87">
            <v>0</v>
          </cell>
          <cell r="HI87">
            <v>0</v>
          </cell>
          <cell r="HJ87">
            <v>0</v>
          </cell>
          <cell r="HK87">
            <v>0</v>
          </cell>
          <cell r="HL87">
            <v>0</v>
          </cell>
          <cell r="HM87">
            <v>0</v>
          </cell>
          <cell r="HN87">
            <v>0</v>
          </cell>
          <cell r="HO87">
            <v>0</v>
          </cell>
          <cell r="HP87">
            <v>0</v>
          </cell>
          <cell r="HQ87">
            <v>0</v>
          </cell>
          <cell r="HR87">
            <v>0</v>
          </cell>
          <cell r="HS87">
            <v>0</v>
          </cell>
          <cell r="HT87">
            <v>0</v>
          </cell>
          <cell r="HU87">
            <v>0</v>
          </cell>
          <cell r="HV87">
            <v>0</v>
          </cell>
          <cell r="HW87">
            <v>0</v>
          </cell>
          <cell r="HX87">
            <v>0</v>
          </cell>
          <cell r="HY87">
            <v>0</v>
          </cell>
          <cell r="HZ87">
            <v>0</v>
          </cell>
          <cell r="IA87">
            <v>0</v>
          </cell>
          <cell r="IB87">
            <v>0</v>
          </cell>
          <cell r="IC87">
            <v>0</v>
          </cell>
          <cell r="ID87">
            <v>0</v>
          </cell>
          <cell r="IE87">
            <v>0</v>
          </cell>
          <cell r="IF87">
            <v>0</v>
          </cell>
          <cell r="IG87">
            <v>0</v>
          </cell>
          <cell r="IH87">
            <v>0</v>
          </cell>
          <cell r="II87">
            <v>0</v>
          </cell>
          <cell r="IJ87">
            <v>0</v>
          </cell>
          <cell r="IK87">
            <v>0</v>
          </cell>
          <cell r="IL87">
            <v>0</v>
          </cell>
          <cell r="IM87">
            <v>0</v>
          </cell>
          <cell r="IN87">
            <v>0</v>
          </cell>
          <cell r="IO87">
            <v>0</v>
          </cell>
          <cell r="IP87">
            <v>0</v>
          </cell>
          <cell r="IQ87">
            <v>0</v>
          </cell>
          <cell r="IR87">
            <v>0</v>
          </cell>
          <cell r="IS87">
            <v>0</v>
          </cell>
          <cell r="IT87">
            <v>0</v>
          </cell>
          <cell r="IU87">
            <v>0</v>
          </cell>
          <cell r="IV87">
            <v>0</v>
          </cell>
          <cell r="IW87">
            <v>0</v>
          </cell>
          <cell r="IX87">
            <v>0</v>
          </cell>
          <cell r="IY87">
            <v>0</v>
          </cell>
          <cell r="IZ87">
            <v>0</v>
          </cell>
          <cell r="JA87">
            <v>0</v>
          </cell>
          <cell r="JB87">
            <v>0</v>
          </cell>
          <cell r="JC87">
            <v>0</v>
          </cell>
          <cell r="JD87">
            <v>0</v>
          </cell>
          <cell r="JE87">
            <v>0</v>
          </cell>
          <cell r="JF87">
            <v>0</v>
          </cell>
          <cell r="JG87">
            <v>0</v>
          </cell>
          <cell r="JH87">
            <v>0</v>
          </cell>
          <cell r="JI87">
            <v>0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0</v>
          </cell>
          <cell r="JV87">
            <v>0</v>
          </cell>
          <cell r="JW87">
            <v>0</v>
          </cell>
          <cell r="JX87">
            <v>0</v>
          </cell>
          <cell r="JY87">
            <v>0</v>
          </cell>
          <cell r="JZ87">
            <v>0</v>
          </cell>
          <cell r="KA87">
            <v>0</v>
          </cell>
          <cell r="KB87">
            <v>0</v>
          </cell>
          <cell r="KC87">
            <v>0</v>
          </cell>
          <cell r="KD87">
            <v>0</v>
          </cell>
          <cell r="KE87">
            <v>0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>
            <v>0</v>
          </cell>
          <cell r="LR87">
            <v>0</v>
          </cell>
          <cell r="LS87">
            <v>0</v>
          </cell>
          <cell r="LT87">
            <v>0</v>
          </cell>
          <cell r="LU87">
            <v>0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>
            <v>0</v>
          </cell>
          <cell r="MD87">
            <v>0</v>
          </cell>
          <cell r="ME87">
            <v>0</v>
          </cell>
          <cell r="MF87">
            <v>0</v>
          </cell>
          <cell r="MG87">
            <v>0</v>
          </cell>
          <cell r="MH87">
            <v>0</v>
          </cell>
          <cell r="MI87">
            <v>0</v>
          </cell>
          <cell r="MJ87">
            <v>0</v>
          </cell>
          <cell r="MK87">
            <v>0</v>
          </cell>
          <cell r="ML87">
            <v>0</v>
          </cell>
          <cell r="MM87">
            <v>0</v>
          </cell>
          <cell r="MN87">
            <v>0</v>
          </cell>
          <cell r="MO87">
            <v>0</v>
          </cell>
          <cell r="MP87">
            <v>0</v>
          </cell>
          <cell r="MQ87">
            <v>0</v>
          </cell>
          <cell r="MR87">
            <v>0</v>
          </cell>
          <cell r="MS87">
            <v>0</v>
          </cell>
          <cell r="MT87">
            <v>0</v>
          </cell>
          <cell r="MU87">
            <v>0</v>
          </cell>
          <cell r="MV87">
            <v>0</v>
          </cell>
          <cell r="MW87">
            <v>0</v>
          </cell>
          <cell r="MX87">
            <v>0</v>
          </cell>
          <cell r="MY87">
            <v>0</v>
          </cell>
          <cell r="MZ87">
            <v>0</v>
          </cell>
          <cell r="NA87">
            <v>0</v>
          </cell>
          <cell r="NB87">
            <v>0</v>
          </cell>
          <cell r="NC87">
            <v>0</v>
          </cell>
          <cell r="ND87">
            <v>0</v>
          </cell>
          <cell r="NE87">
            <v>0</v>
          </cell>
          <cell r="NF87">
            <v>0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2018</v>
          </cell>
          <cell r="OM87">
            <v>2019</v>
          </cell>
          <cell r="ON87">
            <v>2020</v>
          </cell>
          <cell r="OO87">
            <v>2020</v>
          </cell>
          <cell r="OP87" t="str">
            <v>п</v>
          </cell>
          <cell r="OR87">
            <v>0</v>
          </cell>
          <cell r="OT87">
            <v>16.206652335787847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view="pageBreakPreview" topLeftCell="A10" zoomScale="55" zoomScaleNormal="100" zoomScaleSheetLayoutView="55" workbookViewId="0">
      <selection activeCell="A15" sqref="A15:C15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0" customFormat="1" ht="18.75" customHeight="1" x14ac:dyDescent="0.2">
      <c r="A1" s="16"/>
      <c r="C1" s="33" t="s">
        <v>22</v>
      </c>
      <c r="F1" s="14"/>
      <c r="G1" s="14"/>
    </row>
    <row r="2" spans="1:22" s="10" customFormat="1" ht="18.75" customHeight="1" x14ac:dyDescent="0.3">
      <c r="A2" s="16"/>
      <c r="C2" s="13" t="s">
        <v>6</v>
      </c>
      <c r="F2" s="14"/>
      <c r="G2" s="14"/>
    </row>
    <row r="3" spans="1:22" s="10" customFormat="1" ht="18.75" x14ac:dyDescent="0.3">
      <c r="A3" s="15"/>
      <c r="C3" s="13" t="s">
        <v>21</v>
      </c>
      <c r="F3" s="14"/>
      <c r="G3" s="14"/>
    </row>
    <row r="4" spans="1:22" s="10" customFormat="1" ht="18.75" x14ac:dyDescent="0.3">
      <c r="A4" s="15"/>
      <c r="F4" s="14"/>
      <c r="G4" s="14"/>
      <c r="H4" s="13"/>
    </row>
    <row r="5" spans="1:22" s="10" customFormat="1" ht="15.75" x14ac:dyDescent="0.25">
      <c r="A5" s="207" t="s">
        <v>507</v>
      </c>
      <c r="B5" s="207"/>
      <c r="C5" s="207"/>
      <c r="D5" s="81"/>
      <c r="E5" s="81"/>
      <c r="F5" s="81"/>
      <c r="G5" s="81"/>
      <c r="H5" s="81"/>
      <c r="I5" s="81"/>
      <c r="J5" s="81"/>
    </row>
    <row r="6" spans="1:22" s="10" customFormat="1" ht="18.75" x14ac:dyDescent="0.3">
      <c r="A6" s="15"/>
      <c r="F6" s="14"/>
      <c r="G6" s="14"/>
      <c r="H6" s="13"/>
    </row>
    <row r="7" spans="1:22" s="10" customFormat="1" ht="18.75" x14ac:dyDescent="0.2">
      <c r="A7" s="211" t="s">
        <v>5</v>
      </c>
      <c r="B7" s="211"/>
      <c r="C7" s="2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s="10" customFormat="1" ht="18.75" x14ac:dyDescent="0.2">
      <c r="A8" s="12"/>
      <c r="B8" s="12"/>
      <c r="C8" s="12"/>
      <c r="D8" s="12"/>
      <c r="E8" s="12"/>
      <c r="F8" s="12"/>
      <c r="G8" s="12"/>
      <c r="H8" s="12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10" customFormat="1" ht="18.75" x14ac:dyDescent="0.2">
      <c r="A9" s="212" t="s">
        <v>282</v>
      </c>
      <c r="B9" s="212"/>
      <c r="C9" s="212"/>
      <c r="D9" s="6"/>
      <c r="E9" s="6"/>
      <c r="F9" s="6"/>
      <c r="G9" s="6"/>
      <c r="H9" s="6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 s="10" customFormat="1" ht="18.75" x14ac:dyDescent="0.2">
      <c r="A10" s="208" t="s">
        <v>4</v>
      </c>
      <c r="B10" s="208"/>
      <c r="C10" s="208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s="10" customFormat="1" ht="18.75" x14ac:dyDescent="0.2">
      <c r="A11" s="12"/>
      <c r="B11" s="12"/>
      <c r="C11" s="12"/>
      <c r="D11" s="12"/>
      <c r="E11" s="12"/>
      <c r="F11" s="12"/>
      <c r="G11" s="12"/>
      <c r="H11" s="12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s="10" customFormat="1" ht="18.75" x14ac:dyDescent="0.2">
      <c r="A12" s="212" t="s">
        <v>445</v>
      </c>
      <c r="B12" s="212"/>
      <c r="C12" s="212"/>
      <c r="D12" s="6"/>
      <c r="E12" s="6"/>
      <c r="F12" s="6"/>
      <c r="G12" s="6"/>
      <c r="H12" s="6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0" customFormat="1" ht="18.75" x14ac:dyDescent="0.2">
      <c r="A13" s="208" t="s">
        <v>3</v>
      </c>
      <c r="B13" s="208"/>
      <c r="C13" s="208"/>
      <c r="D13" s="4"/>
      <c r="E13" s="4"/>
      <c r="F13" s="4"/>
      <c r="G13" s="4"/>
      <c r="H13" s="4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57.75" customHeight="1" x14ac:dyDescent="0.2">
      <c r="A15" s="213" t="str">
        <f>VLOOKUP(A12,'[1]6.2. отчет'!$A:$C,3,0)</f>
        <v>Строительство ВЛ-110кВ Грозненская ТЭС-Плиево-Новая (до границы с Республикой Ингушетия) с организацией схемы плавки гололеда протяженностью 53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5" s="214"/>
      <c r="C15" s="214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208" t="s">
        <v>2</v>
      </c>
      <c r="B16" s="208"/>
      <c r="C16" s="208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209" t="s">
        <v>269</v>
      </c>
      <c r="B18" s="210"/>
      <c r="C18" s="210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9" t="s">
        <v>1</v>
      </c>
      <c r="B20" s="32" t="s">
        <v>20</v>
      </c>
      <c r="C20" s="31" t="s">
        <v>19</v>
      </c>
      <c r="D20" s="23"/>
      <c r="E20" s="23"/>
      <c r="F20" s="23"/>
      <c r="G20" s="23"/>
      <c r="H20" s="23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1"/>
      <c r="U20" s="21"/>
      <c r="V20" s="21"/>
    </row>
    <row r="21" spans="1:22" s="2" customFormat="1" ht="16.5" customHeight="1" x14ac:dyDescent="0.2">
      <c r="A21" s="31">
        <v>1</v>
      </c>
      <c r="B21" s="32">
        <v>2</v>
      </c>
      <c r="C21" s="31">
        <v>3</v>
      </c>
      <c r="D21" s="23"/>
      <c r="E21" s="23"/>
      <c r="F21" s="23"/>
      <c r="G21" s="23"/>
      <c r="H21" s="23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1"/>
      <c r="U21" s="21"/>
      <c r="V21" s="21"/>
    </row>
    <row r="22" spans="1:22" s="2" customFormat="1" ht="54.75" customHeight="1" x14ac:dyDescent="0.2">
      <c r="A22" s="18" t="s">
        <v>18</v>
      </c>
      <c r="B22" s="35" t="s">
        <v>155</v>
      </c>
      <c r="C22" s="78" t="s">
        <v>449</v>
      </c>
      <c r="D22" s="23"/>
      <c r="E22" s="23"/>
      <c r="F22" s="23"/>
      <c r="G22" s="23"/>
      <c r="H22" s="23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1"/>
      <c r="U22" s="21"/>
      <c r="V22" s="21"/>
    </row>
    <row r="23" spans="1:22" s="2" customFormat="1" ht="63" customHeight="1" x14ac:dyDescent="0.2">
      <c r="A23" s="18" t="s">
        <v>17</v>
      </c>
      <c r="B23" s="30" t="s">
        <v>294</v>
      </c>
      <c r="C23" s="86" t="s">
        <v>450</v>
      </c>
      <c r="D23" s="137"/>
      <c r="E23" s="137"/>
      <c r="F23" s="137"/>
      <c r="G23" s="137"/>
      <c r="H23" s="137"/>
      <c r="I23" s="137"/>
      <c r="J23" s="137"/>
      <c r="K23" s="137"/>
      <c r="L23" s="137"/>
      <c r="M23" s="137"/>
      <c r="N23" s="137"/>
      <c r="O23" s="137"/>
      <c r="P23" s="137"/>
      <c r="Q23" s="137"/>
      <c r="R23" s="138"/>
      <c r="S23" s="22"/>
      <c r="T23" s="21"/>
      <c r="U23" s="21"/>
      <c r="V23" s="21"/>
    </row>
    <row r="24" spans="1:22" s="2" customFormat="1" ht="22.5" customHeight="1" x14ac:dyDescent="0.2">
      <c r="A24" s="204"/>
      <c r="B24" s="205"/>
      <c r="C24" s="206"/>
      <c r="D24" s="23"/>
      <c r="E24" s="23"/>
      <c r="F24" s="23"/>
      <c r="G24" s="23"/>
      <c r="H24" s="2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1"/>
      <c r="U24" s="21"/>
      <c r="V24" s="21"/>
    </row>
    <row r="25" spans="1:22" s="25" customFormat="1" ht="58.5" customHeight="1" x14ac:dyDescent="0.2">
      <c r="A25" s="18" t="s">
        <v>16</v>
      </c>
      <c r="B25" s="78" t="s">
        <v>232</v>
      </c>
      <c r="C25" s="29" t="s">
        <v>295</v>
      </c>
      <c r="D25" s="28"/>
      <c r="E25" s="28"/>
      <c r="F25" s="28"/>
      <c r="G25" s="28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6"/>
      <c r="T25" s="26"/>
      <c r="U25" s="26"/>
      <c r="V25" s="26"/>
    </row>
    <row r="26" spans="1:22" s="25" customFormat="1" ht="42.75" customHeight="1" x14ac:dyDescent="0.2">
      <c r="A26" s="18" t="s">
        <v>15</v>
      </c>
      <c r="B26" s="78" t="s">
        <v>28</v>
      </c>
      <c r="C26" s="29" t="s">
        <v>278</v>
      </c>
      <c r="D26" s="28"/>
      <c r="E26" s="28"/>
      <c r="F26" s="28"/>
      <c r="G26" s="28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6"/>
      <c r="T26" s="26"/>
      <c r="U26" s="26"/>
      <c r="V26" s="26"/>
    </row>
    <row r="27" spans="1:22" s="25" customFormat="1" ht="51.75" customHeight="1" x14ac:dyDescent="0.2">
      <c r="A27" s="18" t="s">
        <v>13</v>
      </c>
      <c r="B27" s="78" t="s">
        <v>27</v>
      </c>
      <c r="C27" s="29" t="s">
        <v>451</v>
      </c>
      <c r="D27" s="28"/>
      <c r="E27" s="28"/>
      <c r="F27" s="157"/>
      <c r="G27" s="28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6"/>
      <c r="T27" s="26"/>
      <c r="U27" s="26"/>
      <c r="V27" s="26"/>
    </row>
    <row r="28" spans="1:22" s="25" customFormat="1" ht="42.75" customHeight="1" x14ac:dyDescent="0.2">
      <c r="A28" s="18" t="s">
        <v>12</v>
      </c>
      <c r="B28" s="78" t="s">
        <v>233</v>
      </c>
      <c r="C28" s="29" t="s">
        <v>452</v>
      </c>
      <c r="D28" s="28"/>
      <c r="E28" s="28"/>
      <c r="F28" s="28"/>
      <c r="G28" s="28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6"/>
      <c r="T28" s="26"/>
      <c r="U28" s="26"/>
      <c r="V28" s="26"/>
    </row>
    <row r="29" spans="1:22" s="25" customFormat="1" ht="51.75" customHeight="1" x14ac:dyDescent="0.2">
      <c r="A29" s="18" t="s">
        <v>10</v>
      </c>
      <c r="B29" s="78" t="s">
        <v>234</v>
      </c>
      <c r="C29" s="29" t="s">
        <v>279</v>
      </c>
      <c r="D29" s="28"/>
      <c r="E29" s="28"/>
      <c r="F29" s="28"/>
      <c r="G29" s="28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6"/>
      <c r="T29" s="26"/>
      <c r="U29" s="26"/>
      <c r="V29" s="26"/>
    </row>
    <row r="30" spans="1:22" s="25" customFormat="1" ht="51.75" customHeight="1" x14ac:dyDescent="0.2">
      <c r="A30" s="18" t="s">
        <v>8</v>
      </c>
      <c r="B30" s="78" t="s">
        <v>235</v>
      </c>
      <c r="C30" s="29" t="s">
        <v>452</v>
      </c>
      <c r="D30" s="28"/>
      <c r="E30" s="28"/>
      <c r="F30" s="28"/>
      <c r="G30" s="28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6"/>
      <c r="T30" s="26"/>
      <c r="U30" s="26"/>
      <c r="V30" s="26"/>
    </row>
    <row r="31" spans="1:22" s="25" customFormat="1" ht="51.75" customHeight="1" x14ac:dyDescent="0.2">
      <c r="A31" s="18" t="s">
        <v>26</v>
      </c>
      <c r="B31" s="34" t="s">
        <v>236</v>
      </c>
      <c r="C31" s="29" t="s">
        <v>452</v>
      </c>
      <c r="D31" s="28"/>
      <c r="E31" s="28"/>
      <c r="F31" s="28"/>
      <c r="G31" s="28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6"/>
      <c r="T31" s="26"/>
      <c r="U31" s="26"/>
      <c r="V31" s="26"/>
    </row>
    <row r="32" spans="1:22" s="25" customFormat="1" ht="51.75" customHeight="1" x14ac:dyDescent="0.2">
      <c r="A32" s="18" t="s">
        <v>24</v>
      </c>
      <c r="B32" s="34" t="s">
        <v>237</v>
      </c>
      <c r="C32" s="29" t="s">
        <v>452</v>
      </c>
      <c r="D32" s="28"/>
      <c r="E32" s="28"/>
      <c r="F32" s="28"/>
      <c r="G32" s="28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6"/>
      <c r="T32" s="26"/>
      <c r="U32" s="26"/>
      <c r="V32" s="26"/>
    </row>
    <row r="33" spans="1:22" s="25" customFormat="1" ht="101.25" customHeight="1" x14ac:dyDescent="0.2">
      <c r="A33" s="18" t="s">
        <v>23</v>
      </c>
      <c r="B33" s="34" t="s">
        <v>238</v>
      </c>
      <c r="C33" s="34" t="s">
        <v>453</v>
      </c>
      <c r="D33" s="28"/>
      <c r="E33" s="28"/>
      <c r="F33" s="28"/>
      <c r="G33" s="28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6"/>
      <c r="T33" s="26"/>
      <c r="U33" s="26"/>
      <c r="V33" s="26"/>
    </row>
    <row r="34" spans="1:22" ht="111" customHeight="1" x14ac:dyDescent="0.25">
      <c r="A34" s="18" t="s">
        <v>247</v>
      </c>
      <c r="B34" s="34" t="s">
        <v>239</v>
      </c>
      <c r="C34" s="19" t="s">
        <v>279</v>
      </c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</row>
    <row r="35" spans="1:22" ht="58.5" customHeight="1" x14ac:dyDescent="0.25">
      <c r="A35" s="18" t="s">
        <v>242</v>
      </c>
      <c r="B35" s="34" t="s">
        <v>25</v>
      </c>
      <c r="C35" s="19" t="s">
        <v>279</v>
      </c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</row>
    <row r="36" spans="1:22" ht="51.75" customHeight="1" x14ac:dyDescent="0.25">
      <c r="A36" s="18" t="s">
        <v>248</v>
      </c>
      <c r="B36" s="34" t="s">
        <v>240</v>
      </c>
      <c r="C36" s="19" t="s">
        <v>452</v>
      </c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</row>
    <row r="37" spans="1:22" ht="43.5" customHeight="1" x14ac:dyDescent="0.25">
      <c r="A37" s="18" t="s">
        <v>243</v>
      </c>
      <c r="B37" s="34" t="s">
        <v>241</v>
      </c>
      <c r="C37" s="19" t="s">
        <v>452</v>
      </c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</row>
    <row r="38" spans="1:22" ht="43.5" customHeight="1" x14ac:dyDescent="0.25">
      <c r="A38" s="18" t="s">
        <v>249</v>
      </c>
      <c r="B38" s="34" t="s">
        <v>151</v>
      </c>
      <c r="C38" s="19" t="s">
        <v>452</v>
      </c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</row>
    <row r="39" spans="1:22" ht="23.25" customHeight="1" x14ac:dyDescent="0.25">
      <c r="A39" s="204"/>
      <c r="B39" s="205"/>
      <c r="C39" s="206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</row>
    <row r="40" spans="1:22" ht="101.25" customHeight="1" x14ac:dyDescent="0.25">
      <c r="A40" s="18" t="s">
        <v>244</v>
      </c>
      <c r="B40" s="34" t="s">
        <v>270</v>
      </c>
      <c r="C40" s="174" t="s">
        <v>454</v>
      </c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</row>
    <row r="41" spans="1:22" ht="101.25" customHeight="1" x14ac:dyDescent="0.25">
      <c r="A41" s="106" t="s">
        <v>250</v>
      </c>
      <c r="B41" s="78" t="s">
        <v>296</v>
      </c>
      <c r="C41" s="107" t="s">
        <v>279</v>
      </c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</row>
    <row r="42" spans="1:22" ht="79.5" customHeight="1" x14ac:dyDescent="0.25">
      <c r="A42" s="106" t="s">
        <v>245</v>
      </c>
      <c r="B42" s="78" t="s">
        <v>297</v>
      </c>
      <c r="C42" s="108" t="s">
        <v>455</v>
      </c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</row>
    <row r="43" spans="1:22" ht="151.5" customHeight="1" x14ac:dyDescent="0.25">
      <c r="A43" s="106" t="s">
        <v>252</v>
      </c>
      <c r="B43" s="78" t="s">
        <v>298</v>
      </c>
      <c r="C43" s="107" t="s">
        <v>279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</row>
    <row r="44" spans="1:22" ht="101.25" customHeight="1" x14ac:dyDescent="0.25">
      <c r="A44" s="106" t="s">
        <v>246</v>
      </c>
      <c r="B44" s="78" t="s">
        <v>299</v>
      </c>
      <c r="C44" s="109" t="s">
        <v>279</v>
      </c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</row>
    <row r="45" spans="1:22" ht="101.25" customHeight="1" x14ac:dyDescent="0.25">
      <c r="A45" s="106" t="s">
        <v>300</v>
      </c>
      <c r="B45" s="78" t="s">
        <v>301</v>
      </c>
      <c r="C45" s="109" t="s">
        <v>279</v>
      </c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</row>
    <row r="46" spans="1:22" ht="105" customHeight="1" x14ac:dyDescent="0.25">
      <c r="A46" s="106" t="s">
        <v>303</v>
      </c>
      <c r="B46" s="78" t="s">
        <v>270</v>
      </c>
      <c r="C46" s="109" t="s">
        <v>456</v>
      </c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</row>
    <row r="47" spans="1:22" ht="75.75" customHeight="1" x14ac:dyDescent="0.25">
      <c r="A47" s="18" t="s">
        <v>304</v>
      </c>
      <c r="B47" s="34" t="s">
        <v>275</v>
      </c>
      <c r="C47" s="143">
        <f>'6.2. Паспорт фин осв ввод'!D24</f>
        <v>127.04359942000001</v>
      </c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</row>
    <row r="48" spans="1:22" ht="71.25" customHeight="1" x14ac:dyDescent="0.25">
      <c r="A48" s="18" t="s">
        <v>305</v>
      </c>
      <c r="B48" s="34" t="s">
        <v>276</v>
      </c>
      <c r="C48" s="144">
        <f>'6.2. Паспорт фин осв ввод'!D30</f>
        <v>401.58630275000002</v>
      </c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</row>
    <row r="49" spans="1:22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</row>
    <row r="50" spans="1:22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</row>
    <row r="51" spans="1:22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</row>
    <row r="52" spans="1:22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</row>
    <row r="53" spans="1:22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</row>
    <row r="54" spans="1:22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</row>
    <row r="55" spans="1:22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</row>
    <row r="56" spans="1:22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</row>
    <row r="57" spans="1:22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</row>
    <row r="58" spans="1:22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</row>
    <row r="59" spans="1:22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</row>
    <row r="60" spans="1:22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</row>
    <row r="61" spans="1:22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</row>
    <row r="62" spans="1:22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</row>
    <row r="63" spans="1:22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</row>
    <row r="64" spans="1:22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</row>
    <row r="65" spans="1:22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</row>
    <row r="66" spans="1:22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</row>
    <row r="67" spans="1:22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</row>
    <row r="68" spans="1:22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</row>
    <row r="69" spans="1:22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</row>
    <row r="70" spans="1:22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</row>
    <row r="71" spans="1:22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</row>
    <row r="72" spans="1:22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</row>
    <row r="73" spans="1:22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</row>
    <row r="74" spans="1:22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</row>
    <row r="75" spans="1:22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</row>
    <row r="76" spans="1:22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</row>
    <row r="77" spans="1:22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</row>
    <row r="78" spans="1:22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</row>
    <row r="79" spans="1:22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</row>
    <row r="80" spans="1:22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</row>
    <row r="81" spans="1:22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</row>
    <row r="82" spans="1:22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</row>
    <row r="83" spans="1:22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</row>
    <row r="84" spans="1:22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</row>
    <row r="85" spans="1:22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</row>
    <row r="86" spans="1:22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</row>
    <row r="87" spans="1:22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</row>
    <row r="88" spans="1:22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</row>
    <row r="89" spans="1:22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</row>
    <row r="90" spans="1:22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</row>
    <row r="91" spans="1:22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</row>
    <row r="92" spans="1:22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</row>
    <row r="93" spans="1:22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</row>
    <row r="94" spans="1:22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</row>
    <row r="95" spans="1:22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</row>
    <row r="96" spans="1:22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</row>
    <row r="97" spans="1:22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</row>
    <row r="98" spans="1:22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</row>
    <row r="99" spans="1:22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</row>
    <row r="100" spans="1:22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</row>
    <row r="101" spans="1:22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</row>
    <row r="102" spans="1:22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</row>
    <row r="103" spans="1:22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</row>
    <row r="104" spans="1:22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</row>
    <row r="105" spans="1:22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</row>
    <row r="106" spans="1:22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</row>
    <row r="107" spans="1:22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</row>
    <row r="108" spans="1:22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</row>
    <row r="109" spans="1:22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</row>
    <row r="110" spans="1:22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</row>
    <row r="111" spans="1:22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</row>
    <row r="112" spans="1:22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</row>
    <row r="113" spans="1:22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</row>
    <row r="114" spans="1:22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</row>
    <row r="115" spans="1:22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</row>
    <row r="116" spans="1:22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</row>
    <row r="117" spans="1:22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</row>
    <row r="118" spans="1:22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</row>
    <row r="119" spans="1:22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</row>
    <row r="120" spans="1:22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</row>
    <row r="121" spans="1:22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</row>
    <row r="122" spans="1:22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</row>
    <row r="123" spans="1:22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</row>
    <row r="124" spans="1:22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</row>
    <row r="125" spans="1:22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</row>
    <row r="126" spans="1:22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</row>
    <row r="127" spans="1:22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</row>
    <row r="128" spans="1:22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</row>
    <row r="129" spans="1:22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</row>
    <row r="130" spans="1:22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</row>
    <row r="131" spans="1:22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</row>
    <row r="132" spans="1:22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</row>
    <row r="133" spans="1:22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</row>
    <row r="134" spans="1:22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</row>
    <row r="135" spans="1:22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</row>
    <row r="136" spans="1:22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</row>
    <row r="137" spans="1:22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</row>
    <row r="138" spans="1:22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</row>
    <row r="139" spans="1:22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</row>
    <row r="140" spans="1:22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</row>
    <row r="141" spans="1:22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</row>
    <row r="142" spans="1:22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</row>
    <row r="143" spans="1:22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</row>
    <row r="144" spans="1:22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</row>
    <row r="145" spans="1:22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</row>
    <row r="146" spans="1:22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</row>
    <row r="147" spans="1:22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</row>
    <row r="148" spans="1:22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</row>
    <row r="149" spans="1:22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</row>
    <row r="150" spans="1:22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</row>
    <row r="151" spans="1:22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</row>
    <row r="152" spans="1:22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</row>
    <row r="153" spans="1:22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</row>
    <row r="154" spans="1:22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</row>
    <row r="155" spans="1:22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</row>
    <row r="156" spans="1:22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</row>
    <row r="157" spans="1:22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</row>
    <row r="158" spans="1:22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</row>
    <row r="159" spans="1:22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</row>
    <row r="160" spans="1:22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</row>
    <row r="161" spans="1:22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</row>
    <row r="162" spans="1:22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</row>
    <row r="163" spans="1:22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</row>
    <row r="164" spans="1:22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</row>
    <row r="165" spans="1:22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</row>
    <row r="166" spans="1:22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</row>
    <row r="167" spans="1:22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</row>
    <row r="168" spans="1:22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</row>
    <row r="169" spans="1:22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</row>
    <row r="170" spans="1:22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</row>
    <row r="171" spans="1:22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</row>
    <row r="172" spans="1:22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</row>
    <row r="173" spans="1:22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</row>
    <row r="174" spans="1:22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</row>
    <row r="175" spans="1:22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</row>
    <row r="176" spans="1:22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</row>
    <row r="177" spans="1:22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</row>
    <row r="178" spans="1:22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</row>
    <row r="179" spans="1:22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</row>
    <row r="180" spans="1:22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</row>
    <row r="181" spans="1:22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</row>
    <row r="182" spans="1:22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</row>
    <row r="183" spans="1:22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</row>
    <row r="184" spans="1:22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</row>
    <row r="185" spans="1:22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</row>
    <row r="186" spans="1:22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</row>
    <row r="187" spans="1:22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</row>
    <row r="188" spans="1:22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</row>
    <row r="189" spans="1:22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</row>
    <row r="190" spans="1:22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</row>
    <row r="191" spans="1:22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</row>
    <row r="192" spans="1:22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</row>
    <row r="193" spans="1:22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</row>
    <row r="194" spans="1:22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</row>
    <row r="195" spans="1:22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</row>
    <row r="196" spans="1:22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</row>
    <row r="197" spans="1:22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</row>
    <row r="198" spans="1:22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</row>
    <row r="199" spans="1:22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</row>
    <row r="200" spans="1:22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</row>
    <row r="201" spans="1:22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</row>
    <row r="202" spans="1:22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</row>
    <row r="203" spans="1:22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</row>
    <row r="204" spans="1:22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</row>
    <row r="205" spans="1:22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</row>
    <row r="206" spans="1:22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</row>
    <row r="207" spans="1:22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</row>
    <row r="208" spans="1:22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</row>
    <row r="209" spans="1:22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</row>
    <row r="210" spans="1:22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</row>
    <row r="211" spans="1:22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</row>
    <row r="212" spans="1:22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</row>
    <row r="213" spans="1:22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</row>
    <row r="214" spans="1:22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</row>
    <row r="215" spans="1:22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</row>
    <row r="216" spans="1:22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</row>
    <row r="217" spans="1:22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</row>
    <row r="218" spans="1:22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</row>
    <row r="219" spans="1:22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</row>
    <row r="220" spans="1:22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</row>
    <row r="221" spans="1:22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</row>
    <row r="222" spans="1:22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</row>
    <row r="223" spans="1:22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</row>
    <row r="224" spans="1:22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</row>
    <row r="225" spans="1:22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</row>
    <row r="226" spans="1:22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</row>
    <row r="227" spans="1:22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</row>
    <row r="228" spans="1:22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</row>
    <row r="229" spans="1:22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</row>
    <row r="230" spans="1:22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</row>
    <row r="231" spans="1:22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</row>
    <row r="232" spans="1:22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</row>
    <row r="233" spans="1:22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</row>
    <row r="234" spans="1:22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</row>
    <row r="235" spans="1:22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</row>
    <row r="236" spans="1:22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</row>
    <row r="237" spans="1:22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</row>
    <row r="238" spans="1:22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</row>
    <row r="239" spans="1:22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</row>
    <row r="240" spans="1:22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</row>
    <row r="241" spans="1:22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</row>
    <row r="242" spans="1:22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</row>
    <row r="243" spans="1:22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</row>
    <row r="244" spans="1:22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</row>
    <row r="245" spans="1:22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</row>
    <row r="246" spans="1:22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</row>
    <row r="247" spans="1:22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</row>
    <row r="248" spans="1:22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</row>
    <row r="249" spans="1:22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</row>
    <row r="250" spans="1:22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</row>
    <row r="251" spans="1:22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</row>
    <row r="252" spans="1:22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</row>
    <row r="253" spans="1:22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</row>
    <row r="254" spans="1:22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</row>
    <row r="255" spans="1:22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</row>
    <row r="256" spans="1:22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</row>
    <row r="257" spans="1:22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</row>
    <row r="258" spans="1:22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</row>
    <row r="259" spans="1:22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</row>
    <row r="260" spans="1:22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</row>
    <row r="261" spans="1:22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</row>
    <row r="262" spans="1:22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</row>
    <row r="263" spans="1:22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</row>
    <row r="264" spans="1:22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</row>
    <row r="265" spans="1:22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</row>
    <row r="266" spans="1:22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</row>
    <row r="267" spans="1:22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</row>
    <row r="268" spans="1:22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</row>
    <row r="269" spans="1:22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</row>
    <row r="270" spans="1:22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</row>
    <row r="271" spans="1:22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</row>
    <row r="272" spans="1:22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</row>
    <row r="273" spans="1:22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</row>
    <row r="274" spans="1:22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</row>
    <row r="275" spans="1:22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</row>
    <row r="276" spans="1:22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</row>
    <row r="277" spans="1:22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</row>
    <row r="278" spans="1:22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</row>
    <row r="279" spans="1:22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</row>
    <row r="280" spans="1:22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</row>
    <row r="281" spans="1:22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</row>
    <row r="282" spans="1:22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</row>
    <row r="283" spans="1:22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</row>
    <row r="284" spans="1:22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</row>
    <row r="285" spans="1:22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</row>
    <row r="286" spans="1:22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</row>
    <row r="287" spans="1:22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</row>
    <row r="288" spans="1:22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</row>
    <row r="289" spans="1:22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</row>
    <row r="290" spans="1:22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</row>
    <row r="291" spans="1:22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</row>
    <row r="292" spans="1:22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</row>
    <row r="293" spans="1:22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</row>
    <row r="294" spans="1:22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</row>
    <row r="295" spans="1:22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</row>
    <row r="296" spans="1:22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</row>
    <row r="297" spans="1:22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</row>
    <row r="298" spans="1:22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</row>
    <row r="299" spans="1:22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</row>
    <row r="300" spans="1:22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</row>
    <row r="301" spans="1:22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</row>
    <row r="302" spans="1:22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</row>
    <row r="303" spans="1:22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</row>
    <row r="304" spans="1:22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</row>
    <row r="305" spans="1:22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</row>
    <row r="306" spans="1:22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</row>
    <row r="307" spans="1:22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</row>
    <row r="308" spans="1:22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</row>
    <row r="309" spans="1:22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</row>
    <row r="310" spans="1:22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</row>
    <row r="311" spans="1:22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</row>
    <row r="312" spans="1:22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</row>
    <row r="313" spans="1:22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</row>
    <row r="314" spans="1:22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</row>
    <row r="315" spans="1:22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</row>
    <row r="316" spans="1:22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</row>
    <row r="317" spans="1:22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</row>
    <row r="318" spans="1:22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</row>
    <row r="319" spans="1:22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</row>
    <row r="320" spans="1:22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</row>
    <row r="321" spans="1:22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</row>
    <row r="322" spans="1:22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</row>
    <row r="323" spans="1:22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</row>
    <row r="324" spans="1:22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</row>
    <row r="325" spans="1:22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</row>
    <row r="326" spans="1:22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</row>
    <row r="327" spans="1:22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</row>
    <row r="328" spans="1:22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</row>
    <row r="329" spans="1:22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</row>
    <row r="330" spans="1:22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</row>
    <row r="331" spans="1:22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</row>
    <row r="332" spans="1:22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</row>
    <row r="333" spans="1:22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</row>
    <row r="334" spans="1:22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</row>
    <row r="335" spans="1:22" x14ac:dyDescent="0.25">
      <c r="A335" s="17"/>
      <c r="B335" s="17"/>
      <c r="C335" s="17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45" type="noConversion"/>
  <pageMargins left="0.15748031496062992" right="0.15748031496062992" top="0.27559055118110237" bottom="0.43307086614173229" header="0.19685039370078741" footer="0.31496062992125984"/>
  <pageSetup paperSize="9" scale="6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4:N77"/>
  <sheetViews>
    <sheetView tabSelected="1" zoomScale="60" zoomScaleNormal="60" workbookViewId="0">
      <selection activeCell="P29" sqref="P29"/>
    </sheetView>
  </sheetViews>
  <sheetFormatPr defaultRowHeight="15.75" x14ac:dyDescent="0.25"/>
  <cols>
    <col min="1" max="1" width="9.140625" style="49"/>
    <col min="2" max="2" width="57.85546875" style="49" customWidth="1"/>
    <col min="3" max="3" width="14.85546875" style="49" customWidth="1"/>
    <col min="4" max="4" width="17.85546875" style="49" customWidth="1"/>
    <col min="5" max="5" width="19.7109375" style="49" customWidth="1"/>
    <col min="6" max="6" width="18.42578125" style="49" customWidth="1"/>
    <col min="7" max="7" width="12.85546875" style="49" customWidth="1"/>
    <col min="8" max="8" width="10.85546875" style="49" customWidth="1"/>
    <col min="9" max="9" width="8.28515625" style="49" bestFit="1" customWidth="1"/>
    <col min="10" max="11" width="9.28515625" style="49" customWidth="1"/>
    <col min="12" max="16384" width="9.140625" style="49"/>
  </cols>
  <sheetData>
    <row r="4" spans="1:11" ht="18.75" customHeight="1" x14ac:dyDescent="0.25">
      <c r="A4" s="285" t="str">
        <f>'8. Общие сведения'!$A$5</f>
        <v>Год раскрытия информации: 2019 год</v>
      </c>
      <c r="B4" s="285"/>
      <c r="C4" s="285"/>
      <c r="D4" s="285"/>
      <c r="E4" s="285"/>
      <c r="F4" s="285"/>
      <c r="G4" s="285"/>
      <c r="H4" s="285"/>
      <c r="I4" s="285"/>
      <c r="J4" s="285"/>
      <c r="K4" s="285"/>
    </row>
    <row r="6" spans="1:11" ht="18.75" x14ac:dyDescent="0.25">
      <c r="A6" s="219" t="s">
        <v>5</v>
      </c>
      <c r="B6" s="219"/>
      <c r="C6" s="219"/>
      <c r="D6" s="219"/>
      <c r="E6" s="219"/>
      <c r="F6" s="219"/>
      <c r="G6" s="219"/>
      <c r="H6" s="219"/>
      <c r="I6" s="219"/>
      <c r="J6" s="219"/>
      <c r="K6" s="219"/>
    </row>
    <row r="7" spans="1:11" ht="18.75" x14ac:dyDescent="0.25">
      <c r="A7" s="198"/>
      <c r="B7" s="198"/>
      <c r="C7" s="198"/>
      <c r="D7" s="198"/>
      <c r="E7" s="198"/>
      <c r="F7" s="198"/>
      <c r="G7" s="198"/>
      <c r="H7" s="198"/>
      <c r="I7" s="198"/>
      <c r="J7" s="179"/>
      <c r="K7" s="179"/>
    </row>
    <row r="8" spans="1:11" x14ac:dyDescent="0.25">
      <c r="A8" s="286" t="s">
        <v>282</v>
      </c>
      <c r="B8" s="286"/>
      <c r="C8" s="286"/>
      <c r="D8" s="286"/>
      <c r="E8" s="286"/>
      <c r="F8" s="286"/>
      <c r="G8" s="286"/>
      <c r="H8" s="286"/>
      <c r="I8" s="286"/>
      <c r="J8" s="286"/>
      <c r="K8" s="286"/>
    </row>
    <row r="9" spans="1:11" ht="18.75" customHeight="1" x14ac:dyDescent="0.25">
      <c r="A9" s="257" t="s">
        <v>4</v>
      </c>
      <c r="B9" s="257"/>
      <c r="C9" s="257"/>
      <c r="D9" s="257"/>
      <c r="E9" s="257"/>
      <c r="F9" s="257"/>
      <c r="G9" s="257"/>
      <c r="H9" s="257"/>
      <c r="I9" s="257"/>
      <c r="J9" s="257"/>
      <c r="K9" s="257"/>
    </row>
    <row r="10" spans="1:11" ht="18.75" x14ac:dyDescent="0.25">
      <c r="A10" s="198"/>
      <c r="B10" s="198"/>
      <c r="C10" s="198"/>
      <c r="D10" s="198"/>
      <c r="E10" s="198"/>
      <c r="F10" s="198"/>
      <c r="G10" s="198"/>
      <c r="H10" s="198"/>
      <c r="I10" s="198"/>
      <c r="J10" s="179"/>
      <c r="K10" s="179"/>
    </row>
    <row r="11" spans="1:11" x14ac:dyDescent="0.25">
      <c r="A11" s="286" t="str">
        <f>'1. паспорт местоположение'!$A$12</f>
        <v>I_Che153</v>
      </c>
      <c r="B11" s="286"/>
      <c r="C11" s="286"/>
      <c r="D11" s="286"/>
      <c r="E11" s="286"/>
      <c r="F11" s="286"/>
      <c r="G11" s="286"/>
      <c r="H11" s="286"/>
      <c r="I11" s="286"/>
      <c r="J11" s="286"/>
      <c r="K11" s="286"/>
    </row>
    <row r="12" spans="1:11" x14ac:dyDescent="0.25">
      <c r="A12" s="257" t="s">
        <v>3</v>
      </c>
      <c r="B12" s="257"/>
      <c r="C12" s="257"/>
      <c r="D12" s="257"/>
      <c r="E12" s="257"/>
      <c r="F12" s="257"/>
      <c r="G12" s="257"/>
      <c r="H12" s="257"/>
      <c r="I12" s="257"/>
      <c r="J12" s="257"/>
      <c r="K12" s="257"/>
    </row>
    <row r="13" spans="1:11" ht="16.5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58"/>
      <c r="K13" s="58"/>
    </row>
    <row r="14" spans="1:11" ht="81.75" customHeight="1" x14ac:dyDescent="0.25">
      <c r="A14" s="277" t="str">
        <f>'1. паспорт местоположение'!$A$15</f>
        <v>Строительство ВЛ-110кВ Грозненская ТЭС-Плиево-Новая (до границы с Республикой Ингушетия) с организацией схемы плавки гололеда протяженностью 53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4" s="277"/>
      <c r="C14" s="277"/>
      <c r="D14" s="277"/>
      <c r="E14" s="277"/>
      <c r="F14" s="277"/>
      <c r="G14" s="277"/>
      <c r="H14" s="277"/>
      <c r="I14" s="277"/>
      <c r="J14" s="277"/>
      <c r="K14" s="277"/>
    </row>
    <row r="15" spans="1:11" ht="15.75" customHeight="1" x14ac:dyDescent="0.25">
      <c r="A15" s="257" t="s">
        <v>2</v>
      </c>
      <c r="B15" s="257"/>
      <c r="C15" s="257"/>
      <c r="D15" s="257"/>
      <c r="E15" s="257"/>
      <c r="F15" s="257"/>
      <c r="G15" s="257"/>
      <c r="H15" s="257"/>
      <c r="I15" s="257"/>
      <c r="J15" s="257"/>
      <c r="K15" s="257"/>
    </row>
    <row r="16" spans="1:11" x14ac:dyDescent="0.25">
      <c r="A16" s="284"/>
      <c r="B16" s="284"/>
      <c r="C16" s="284"/>
      <c r="D16" s="284"/>
      <c r="E16" s="284"/>
      <c r="F16" s="284"/>
      <c r="G16" s="284"/>
      <c r="H16" s="284"/>
      <c r="I16" s="284"/>
      <c r="J16" s="284"/>
      <c r="K16" s="284"/>
    </row>
    <row r="18" spans="1:14" x14ac:dyDescent="0.25">
      <c r="A18" s="284" t="s">
        <v>258</v>
      </c>
      <c r="B18" s="284"/>
      <c r="C18" s="284"/>
      <c r="D18" s="284"/>
      <c r="E18" s="284"/>
      <c r="F18" s="284"/>
      <c r="G18" s="284"/>
      <c r="H18" s="284"/>
      <c r="I18" s="284"/>
      <c r="J18" s="284"/>
      <c r="K18" s="284"/>
    </row>
    <row r="20" spans="1:14" ht="33" customHeight="1" x14ac:dyDescent="0.25">
      <c r="A20" s="280" t="s">
        <v>107</v>
      </c>
      <c r="B20" s="280" t="s">
        <v>106</v>
      </c>
      <c r="C20" s="279" t="s">
        <v>105</v>
      </c>
      <c r="D20" s="279"/>
      <c r="E20" s="283" t="s">
        <v>104</v>
      </c>
      <c r="F20" s="283"/>
      <c r="G20" s="280" t="s">
        <v>503</v>
      </c>
      <c r="H20" s="278" t="s">
        <v>506</v>
      </c>
      <c r="I20" s="278"/>
      <c r="J20" s="278"/>
      <c r="K20" s="278"/>
      <c r="L20" s="199"/>
      <c r="M20" s="199"/>
      <c r="N20" s="199"/>
    </row>
    <row r="21" spans="1:14" ht="35.25" customHeight="1" x14ac:dyDescent="0.25">
      <c r="A21" s="281"/>
      <c r="B21" s="281"/>
      <c r="C21" s="279"/>
      <c r="D21" s="279"/>
      <c r="E21" s="283"/>
      <c r="F21" s="283"/>
      <c r="G21" s="281"/>
      <c r="H21" s="279" t="s">
        <v>0</v>
      </c>
      <c r="I21" s="279"/>
      <c r="J21" s="279" t="s">
        <v>431</v>
      </c>
      <c r="K21" s="279"/>
    </row>
    <row r="22" spans="1:14" ht="89.25" customHeight="1" x14ac:dyDescent="0.25">
      <c r="A22" s="282"/>
      <c r="B22" s="282"/>
      <c r="C22" s="197" t="s">
        <v>0</v>
      </c>
      <c r="D22" s="197" t="s">
        <v>431</v>
      </c>
      <c r="E22" s="197" t="s">
        <v>504</v>
      </c>
      <c r="F22" s="197" t="s">
        <v>505</v>
      </c>
      <c r="G22" s="282"/>
      <c r="H22" s="180" t="s">
        <v>501</v>
      </c>
      <c r="I22" s="180" t="s">
        <v>502</v>
      </c>
      <c r="J22" s="180" t="s">
        <v>501</v>
      </c>
      <c r="K22" s="180" t="s">
        <v>502</v>
      </c>
    </row>
    <row r="23" spans="1:14" ht="19.5" customHeight="1" x14ac:dyDescent="0.25">
      <c r="A23" s="196">
        <v>1</v>
      </c>
      <c r="B23" s="196">
        <v>2</v>
      </c>
      <c r="C23" s="196">
        <v>3</v>
      </c>
      <c r="D23" s="196">
        <v>4</v>
      </c>
      <c r="E23" s="196">
        <v>5</v>
      </c>
      <c r="F23" s="196">
        <v>6</v>
      </c>
      <c r="G23" s="196">
        <v>7</v>
      </c>
      <c r="H23" s="196">
        <v>8</v>
      </c>
      <c r="I23" s="196">
        <v>9</v>
      </c>
      <c r="J23" s="196">
        <v>10</v>
      </c>
      <c r="K23" s="196">
        <v>11</v>
      </c>
    </row>
    <row r="24" spans="1:14" s="150" customFormat="1" ht="47.25" customHeight="1" x14ac:dyDescent="0.25">
      <c r="A24" s="56">
        <v>1</v>
      </c>
      <c r="B24" s="37" t="s">
        <v>103</v>
      </c>
      <c r="C24" s="177">
        <f>VLOOKUP($A$11,'[1]6.2. отчет'!$D:$K,2,0)</f>
        <v>561.23955774133265</v>
      </c>
      <c r="D24" s="177">
        <f>VLOOKUP($A$11,'[1]6.2. отчет'!$D:$K,5,0)</f>
        <v>127.04359942000001</v>
      </c>
      <c r="E24" s="177">
        <f>VLOOKUP($A$11,'[1]6.2. отчет'!$D:$K,7,0)</f>
        <v>561.23955774133265</v>
      </c>
      <c r="F24" s="177">
        <f>VLOOKUP($A$11,'[1]6.2. отчет'!$D:$K,8,0)</f>
        <v>486.98321474133263</v>
      </c>
      <c r="G24" s="177">
        <f>VLOOKUP($A$11,'[1]6.2. отчет'!$D:$BL,9,0)</f>
        <v>74.256343000000001</v>
      </c>
      <c r="H24" s="177">
        <f>VLOOKUP($A$11,'[1]6.2. отчет'!$D:$BL,15,0)</f>
        <v>168.37186732239959</v>
      </c>
      <c r="I24" s="177">
        <f>VLOOKUP($A$11,'[1]6.2. отчет'!$D:$CU,45,0)</f>
        <v>0</v>
      </c>
      <c r="J24" s="177">
        <f>VLOOKUP($A$11,'[1]6.2. отчет'!$D:$BL,56,0)</f>
        <v>52.787256420000006</v>
      </c>
      <c r="K24" s="177">
        <f>VLOOKUP($A$11,'[1]6.2. отчет'!$D:$CU,86,0)</f>
        <v>0</v>
      </c>
    </row>
    <row r="25" spans="1:14" s="150" customFormat="1" ht="24" customHeight="1" x14ac:dyDescent="0.25">
      <c r="A25" s="56" t="s">
        <v>102</v>
      </c>
      <c r="B25" s="37" t="s">
        <v>101</v>
      </c>
      <c r="C25" s="177">
        <f>H25</f>
        <v>0</v>
      </c>
      <c r="D25" s="177">
        <f>G25+J25</f>
        <v>0</v>
      </c>
      <c r="E25" s="177">
        <f>F25+G25</f>
        <v>0</v>
      </c>
      <c r="F25" s="177">
        <f>J25</f>
        <v>0</v>
      </c>
      <c r="G25" s="177">
        <f>VLOOKUP($A$11,'[1]6.2. отчет'!$D:$BL,10,0)</f>
        <v>0</v>
      </c>
      <c r="H25" s="177">
        <f>VLOOKUP($A$11,'[1]6.2. отчет'!$D:$BL,16,0)</f>
        <v>0</v>
      </c>
      <c r="I25" s="177">
        <f>IF(H25=0,0,VLOOKUP($A$11,'[1]6.2. отчет'!$D:$CU,46,0))</f>
        <v>0</v>
      </c>
      <c r="J25" s="177">
        <f>VLOOKUP($A$11,'[1]6.2. отчет'!$D:$BL,57,0)</f>
        <v>0</v>
      </c>
      <c r="K25" s="177">
        <f>IF(J25=0,0,VLOOKUP($A$11,'[1]6.2. отчет'!$D:$CU,87,0))</f>
        <v>0</v>
      </c>
    </row>
    <row r="26" spans="1:14" s="150" customFormat="1" x14ac:dyDescent="0.25">
      <c r="A26" s="56" t="s">
        <v>100</v>
      </c>
      <c r="B26" s="37" t="s">
        <v>99</v>
      </c>
      <c r="C26" s="177">
        <f>H26</f>
        <v>0</v>
      </c>
      <c r="D26" s="177">
        <f>G26+J26</f>
        <v>0</v>
      </c>
      <c r="E26" s="177">
        <f>F26+G26</f>
        <v>0</v>
      </c>
      <c r="F26" s="177">
        <f>J26</f>
        <v>0</v>
      </c>
      <c r="G26" s="177">
        <f>VLOOKUP($A$11,'[1]6.2. отчет'!$D:$BL,11,0)</f>
        <v>0</v>
      </c>
      <c r="H26" s="177">
        <f>VLOOKUP($A$11,'[1]6.2. отчет'!$D:$BL,17,0)</f>
        <v>0</v>
      </c>
      <c r="I26" s="177">
        <f>IF(H26=0,0,VLOOKUP($A$11,'[1]6.2. отчет'!$D:$CU,47,0))</f>
        <v>0</v>
      </c>
      <c r="J26" s="177">
        <f>VLOOKUP($A$11,'[1]6.2. отчет'!$D:$BL,58,0)</f>
        <v>0</v>
      </c>
      <c r="K26" s="177">
        <f>IF(J26=0,0,VLOOKUP($A$11,'[1]6.2. отчет'!$D:$CU,88,0))</f>
        <v>0</v>
      </c>
    </row>
    <row r="27" spans="1:14" s="150" customFormat="1" ht="31.5" x14ac:dyDescent="0.25">
      <c r="A27" s="56" t="s">
        <v>98</v>
      </c>
      <c r="B27" s="37" t="s">
        <v>205</v>
      </c>
      <c r="C27" s="177">
        <f>IF(C24="нд","нд",C24-(C29+C28+C26+C25))</f>
        <v>392.86769041893308</v>
      </c>
      <c r="D27" s="177">
        <f>G27+J27+D24-(G24+J24)</f>
        <v>0</v>
      </c>
      <c r="E27" s="177">
        <f>F27+G27</f>
        <v>486.98321474133263</v>
      </c>
      <c r="F27" s="177">
        <f>F24-(F25+F26+F28+F29)</f>
        <v>486.98321474133263</v>
      </c>
      <c r="G27" s="177">
        <f>VLOOKUP($A$11,'[1]6.2. отчет'!$D:$BL,12,0)</f>
        <v>0</v>
      </c>
      <c r="H27" s="177">
        <f>VLOOKUP($A$11,'[1]6.2. отчет'!$D:$BL,18,0)</f>
        <v>0</v>
      </c>
      <c r="I27" s="177">
        <f>IF(H27=0,0,VLOOKUP($A$11,'[1]6.2. отчет'!$D:$CU,48,0))</f>
        <v>0</v>
      </c>
      <c r="J27" s="177">
        <f>VLOOKUP($A$11,'[1]6.2. отчет'!$D:$BL,59,0)</f>
        <v>0</v>
      </c>
      <c r="K27" s="177">
        <f>IF(J27=0,0,VLOOKUP($A$11,'[1]6.2. отчет'!$D:$CU,89,0))</f>
        <v>0</v>
      </c>
    </row>
    <row r="28" spans="1:14" s="150" customFormat="1" ht="17.25" customHeight="1" x14ac:dyDescent="0.25">
      <c r="A28" s="56" t="s">
        <v>97</v>
      </c>
      <c r="B28" s="37" t="s">
        <v>96</v>
      </c>
      <c r="C28" s="177">
        <f>H28</f>
        <v>168.37186732239959</v>
      </c>
      <c r="D28" s="177">
        <f>G28+J28</f>
        <v>127.04359942000001</v>
      </c>
      <c r="E28" s="177">
        <f>F28+G28</f>
        <v>74.256343000000001</v>
      </c>
      <c r="F28" s="177">
        <v>0</v>
      </c>
      <c r="G28" s="177">
        <f>VLOOKUP($A$11,'[1]6.2. отчет'!$D:$BL,13,0)</f>
        <v>74.256343000000001</v>
      </c>
      <c r="H28" s="177">
        <f>VLOOKUP($A$11,'[1]6.2. отчет'!$D:$BL,19,0)</f>
        <v>168.37186732239959</v>
      </c>
      <c r="I28" s="177">
        <f>IF(H28=0,0,VLOOKUP($A$11,'[1]6.2. отчет'!$D:$CU,49,0))</f>
        <v>0</v>
      </c>
      <c r="J28" s="177">
        <f>VLOOKUP($A$11,'[1]6.2. отчет'!$D:$BL,60,0)</f>
        <v>52.787256420000006</v>
      </c>
      <c r="K28" s="177">
        <f>IF(J28=0,0,VLOOKUP($A$11,'[1]6.2. отчет'!$D:$CU,90,0))</f>
        <v>0</v>
      </c>
    </row>
    <row r="29" spans="1:14" s="150" customFormat="1" ht="18.75" customHeight="1" x14ac:dyDescent="0.25">
      <c r="A29" s="56" t="s">
        <v>95</v>
      </c>
      <c r="B29" s="57" t="s">
        <v>94</v>
      </c>
      <c r="C29" s="177">
        <f>H29</f>
        <v>0</v>
      </c>
      <c r="D29" s="177">
        <f>G29+J29</f>
        <v>0</v>
      </c>
      <c r="E29" s="177">
        <f>F29+G29</f>
        <v>0</v>
      </c>
      <c r="F29" s="177">
        <v>0</v>
      </c>
      <c r="G29" s="177">
        <f>VLOOKUP($A$11,'[1]6.2. отчет'!$D:$BL,14,0)</f>
        <v>0</v>
      </c>
      <c r="H29" s="177">
        <f>VLOOKUP($A$11,'[1]6.2. отчет'!$D:$BL,20,0)</f>
        <v>0</v>
      </c>
      <c r="I29" s="177">
        <f>IF(H29=0,0,VLOOKUP($A$11,'[1]6.2. отчет'!$D:$CU,50,0))</f>
        <v>0</v>
      </c>
      <c r="J29" s="177">
        <f>VLOOKUP($A$11,'[1]6.2. отчет'!$D:$BL,61,0)</f>
        <v>0</v>
      </c>
      <c r="K29" s="177">
        <f>IF(J29=0,0,VLOOKUP($A$11,'[1]6.2. отчет'!$D:$CU,91,0))</f>
        <v>0</v>
      </c>
    </row>
    <row r="30" spans="1:14" s="150" customFormat="1" ht="47.25" x14ac:dyDescent="0.25">
      <c r="A30" s="56" t="s">
        <v>17</v>
      </c>
      <c r="B30" s="37" t="s">
        <v>93</v>
      </c>
      <c r="C30" s="177">
        <f>VLOOKUP($A$11,'[1]6.2. отчет'!$D:$DB,99,0)</f>
        <v>475.62674384858701</v>
      </c>
      <c r="D30" s="177">
        <f>VLOOKUP($A$11,'[1]6.2. отчет'!$D:$FK,106,0)</f>
        <v>401.58630275000002</v>
      </c>
      <c r="E30" s="177">
        <f>VLOOKUP($A$11,'[1]6.2. отчет'!$D:$FK,108,0)</f>
        <v>475.62674384858701</v>
      </c>
      <c r="F30" s="177">
        <f>VLOOKUP($A$11,'[1]6.2. отчет'!$D:$FK,109,0)</f>
        <v>467.36288981858701</v>
      </c>
      <c r="G30" s="177">
        <f>VLOOKUP($A$11,'[1]6.2. отчет'!$D:$FK,110,0)</f>
        <v>8.263854030000001</v>
      </c>
      <c r="H30" s="177">
        <f>VLOOKUP($A$11,'[1]6.2. отчет'!$D:$FK,115,0)</f>
        <v>142.68802315457594</v>
      </c>
      <c r="I30" s="177">
        <f>VLOOKUP($A$11,'[1]6.2. отчет'!$D:$AGP,124,0)</f>
        <v>0</v>
      </c>
      <c r="J30" s="177">
        <f>VLOOKUP($A$11,'[1]6.2. отчет'!$D:$FK,130,0)</f>
        <v>393.32244872000001</v>
      </c>
      <c r="K30" s="177">
        <f>VLOOKUP($A$11,'[1]6.2. отчет'!$D:$FK,155,0)</f>
        <v>0</v>
      </c>
    </row>
    <row r="31" spans="1:14" s="150" customFormat="1" ht="21" customHeight="1" x14ac:dyDescent="0.25">
      <c r="A31" s="56" t="s">
        <v>92</v>
      </c>
      <c r="B31" s="37" t="s">
        <v>91</v>
      </c>
      <c r="C31" s="177">
        <f>VLOOKUP($A$11,'[1]6.2. отчет'!$D:$DB,100,0)</f>
        <v>18.649890666843731</v>
      </c>
      <c r="D31" s="177">
        <f>G31+J31</f>
        <v>8.263854030000001</v>
      </c>
      <c r="E31" s="177">
        <f>F31+G31</f>
        <v>18.649890666843731</v>
      </c>
      <c r="F31" s="177">
        <v>10.38603663684373</v>
      </c>
      <c r="G31" s="177">
        <f>VLOOKUP($A$11,'[1]6.2. отчет'!$D:$FK,111,0)</f>
        <v>8.263854030000001</v>
      </c>
      <c r="H31" s="177">
        <v>5.5949669999999996</v>
      </c>
      <c r="I31" s="177">
        <v>0</v>
      </c>
      <c r="J31" s="177">
        <f>VLOOKUP($A$11,'[1]6.2. отчет'!$D:$FK,131,0)</f>
        <v>0</v>
      </c>
      <c r="K31" s="177">
        <f>IF(J31=0,0,VLOOKUP($A$11,'[1]6.2. отчет'!$D:$FK,156,0))</f>
        <v>0</v>
      </c>
      <c r="M31" s="200"/>
    </row>
    <row r="32" spans="1:14" s="150" customFormat="1" ht="31.5" x14ac:dyDescent="0.25">
      <c r="A32" s="56" t="s">
        <v>90</v>
      </c>
      <c r="B32" s="37" t="s">
        <v>89</v>
      </c>
      <c r="C32" s="177">
        <f>VLOOKUP($A$11,'[1]6.2. отчет'!$D:$DB,101,0)</f>
        <v>388.88995074723192</v>
      </c>
      <c r="D32" s="177">
        <f t="shared" ref="D32:D34" si="0">G32+J32</f>
        <v>386.53098899999998</v>
      </c>
      <c r="E32" s="177">
        <f t="shared" ref="E32:E57" si="1">F32+G32</f>
        <v>388.88995074723192</v>
      </c>
      <c r="F32" s="177">
        <v>388.88995074723192</v>
      </c>
      <c r="G32" s="177">
        <f>VLOOKUP($A$11,'[1]6.2. отчет'!$D:$FK,112,0)</f>
        <v>0</v>
      </c>
      <c r="H32" s="177">
        <v>116.666985</v>
      </c>
      <c r="I32" s="177">
        <v>0</v>
      </c>
      <c r="J32" s="177">
        <f>VLOOKUP($A$11,'[1]6.2. отчет'!$D:$FK,132,0)</f>
        <v>386.53098899999998</v>
      </c>
      <c r="K32" s="177">
        <f>IF(J32=0,0,VLOOKUP($A$11,'[1]6.2. отчет'!$D:$FK,157,0))</f>
        <v>0</v>
      </c>
      <c r="M32" s="200"/>
    </row>
    <row r="33" spans="1:13" s="150" customFormat="1" ht="20.25" customHeight="1" x14ac:dyDescent="0.25">
      <c r="A33" s="56" t="s">
        <v>88</v>
      </c>
      <c r="B33" s="37" t="s">
        <v>87</v>
      </c>
      <c r="C33" s="177">
        <f>VLOOKUP($A$11,'[1]6.2. отчет'!$D:$DB,102,0)</f>
        <v>0</v>
      </c>
      <c r="D33" s="177">
        <f t="shared" si="0"/>
        <v>0</v>
      </c>
      <c r="E33" s="177">
        <f t="shared" si="1"/>
        <v>0</v>
      </c>
      <c r="F33" s="177">
        <v>0</v>
      </c>
      <c r="G33" s="177">
        <f>VLOOKUP($A$11,'[1]6.2. отчет'!$D:$FK,113,0)</f>
        <v>0</v>
      </c>
      <c r="H33" s="177">
        <v>0</v>
      </c>
      <c r="I33" s="177">
        <v>0</v>
      </c>
      <c r="J33" s="177">
        <f>VLOOKUP($A$11,'[1]6.2. отчет'!$D:$FK,133,0)</f>
        <v>0</v>
      </c>
      <c r="K33" s="177">
        <f>IF(J33=0,0,VLOOKUP($A$11,'[1]6.2. отчет'!$D:$FK,158,0))</f>
        <v>0</v>
      </c>
      <c r="M33" s="200"/>
    </row>
    <row r="34" spans="1:13" s="150" customFormat="1" ht="21" customHeight="1" x14ac:dyDescent="0.25">
      <c r="A34" s="56" t="s">
        <v>86</v>
      </c>
      <c r="B34" s="37" t="s">
        <v>85</v>
      </c>
      <c r="C34" s="177">
        <f>VLOOKUP($A$11,'[1]6.2. отчет'!$D:$DB,103,0)</f>
        <v>68.086902434511359</v>
      </c>
      <c r="D34" s="177">
        <f t="shared" si="0"/>
        <v>6.7914597200000006</v>
      </c>
      <c r="E34" s="177">
        <f t="shared" si="1"/>
        <v>68.086902434511359</v>
      </c>
      <c r="F34" s="177">
        <v>68.086902434511359</v>
      </c>
      <c r="G34" s="177">
        <f>VLOOKUP($A$11,'[1]6.2. отчет'!$D:$FK,114,0)</f>
        <v>0</v>
      </c>
      <c r="H34" s="177">
        <v>20.426071154575951</v>
      </c>
      <c r="I34" s="177">
        <v>0</v>
      </c>
      <c r="J34" s="177">
        <f>VLOOKUP($A$11,'[1]6.2. отчет'!$D:$FK,134,0)</f>
        <v>6.7914597200000006</v>
      </c>
      <c r="K34" s="177">
        <f>IF(J34=0,0,VLOOKUP($A$11,'[1]6.2. отчет'!$D:$FK,159,0))</f>
        <v>0</v>
      </c>
      <c r="M34" s="200"/>
    </row>
    <row r="35" spans="1:13" ht="31.5" x14ac:dyDescent="0.25">
      <c r="A35" s="56" t="s">
        <v>16</v>
      </c>
      <c r="B35" s="37" t="s">
        <v>84</v>
      </c>
      <c r="C35" s="177"/>
      <c r="D35" s="177"/>
      <c r="E35" s="177"/>
      <c r="F35" s="177"/>
      <c r="G35" s="177"/>
      <c r="H35" s="177"/>
      <c r="I35" s="178"/>
      <c r="J35" s="177"/>
      <c r="K35" s="178"/>
    </row>
    <row r="36" spans="1:13" ht="31.5" x14ac:dyDescent="0.25">
      <c r="A36" s="56" t="s">
        <v>83</v>
      </c>
      <c r="B36" s="181" t="s">
        <v>82</v>
      </c>
      <c r="C36" s="177">
        <f>IF('1. паспорт местоположение'!$C$22="Прочие инвестиционные проекты",0,VLOOKUP($A$11,'[1]6.2. отчет'!$D:$FX,168,0))</f>
        <v>0</v>
      </c>
      <c r="D36" s="177">
        <v>0</v>
      </c>
      <c r="E36" s="177">
        <f t="shared" si="1"/>
        <v>0</v>
      </c>
      <c r="F36" s="177">
        <f>C36</f>
        <v>0</v>
      </c>
      <c r="G36" s="177">
        <f>IF('1. паспорт местоположение'!$C$22="Прочие инвестиционные проекты",0,VLOOKUP($A$11,'[1]6.2. отчет'!$D:$GJ,180,0))</f>
        <v>0</v>
      </c>
      <c r="H36" s="177">
        <f>IF('1. паспорт местоположение'!$C$22="Прочие инвестиционные проекты",0,VLOOKUP($A$11,'[1]6.2. отчет'!$D:$AGO,191,0))</f>
        <v>0</v>
      </c>
      <c r="I36" s="177">
        <f>IF('1. паспорт местоположение'!$C$22="Прочие инвестиционные проекты",0,VLOOKUP($A$11,'[1]6.2. отчет'!$D:$AGO,246,0))</f>
        <v>0</v>
      </c>
      <c r="J36" s="177">
        <f>IF('1. паспорт местоположение'!$C$22="Прочие инвестиционные проекты",0,VLOOKUP($A$11,'[1]6.2. отчет'!$D:$AGO,257,0))</f>
        <v>0</v>
      </c>
      <c r="K36" s="177">
        <f>IF('1. паспорт местоположение'!$C$22="Прочие инвестиционные проекты",0,VLOOKUP($A$11,'[1]6.2. отчет'!$D:$AGO,312,0))</f>
        <v>0</v>
      </c>
    </row>
    <row r="37" spans="1:13" x14ac:dyDescent="0.25">
      <c r="A37" s="56" t="s">
        <v>81</v>
      </c>
      <c r="B37" s="181" t="s">
        <v>71</v>
      </c>
      <c r="C37" s="177">
        <f>IF('1. паспорт местоположение'!$C$22="Прочие инвестиционные проекты",0,VLOOKUP($A$11,'[1]6.2. отчет'!$D:$FX,169,0))</f>
        <v>0</v>
      </c>
      <c r="D37" s="177">
        <v>0</v>
      </c>
      <c r="E37" s="177">
        <f t="shared" si="1"/>
        <v>0</v>
      </c>
      <c r="F37" s="177">
        <f t="shared" ref="F37:F64" si="2">C37</f>
        <v>0</v>
      </c>
      <c r="G37" s="177">
        <f>IF('1. паспорт местоположение'!$C$22="Прочие инвестиционные проекты",0,VLOOKUP($A$11,'[1]6.2. отчет'!$D:$GJ,181,0))</f>
        <v>0</v>
      </c>
      <c r="H37" s="177">
        <f>IF('1. паспорт местоположение'!$C$22="Прочие инвестиционные проекты",0,VLOOKUP($A$11,'[1]6.2. отчет'!$D:$AGO,192,0))</f>
        <v>0</v>
      </c>
      <c r="I37" s="177">
        <f>IF('1. паспорт местоположение'!$C$22="Прочие инвестиционные проекты",0,VLOOKUP($A$11,'[1]6.2. отчет'!$D:$AGO,247,0))</f>
        <v>0</v>
      </c>
      <c r="J37" s="177">
        <f>IF('1. паспорт местоположение'!$C$22="Прочие инвестиционные проекты",0,VLOOKUP($A$11,'[1]6.2. отчет'!$D:$AGO,258,0))</f>
        <v>0</v>
      </c>
      <c r="K37" s="177">
        <f>IF('1. паспорт местоположение'!$C$22="Прочие инвестиционные проекты",0,VLOOKUP($A$11,'[1]6.2. отчет'!$D:$AGO,313,0))</f>
        <v>0</v>
      </c>
    </row>
    <row r="38" spans="1:13" x14ac:dyDescent="0.25">
      <c r="A38" s="56" t="s">
        <v>80</v>
      </c>
      <c r="B38" s="181" t="s">
        <v>69</v>
      </c>
      <c r="C38" s="177">
        <f>IF('1. паспорт местоположение'!$C$22="Прочие инвестиционные проекты",0,VLOOKUP($A$11,'[1]6.2. отчет'!$D:$FX,170,0))</f>
        <v>0</v>
      </c>
      <c r="D38" s="177">
        <v>0</v>
      </c>
      <c r="E38" s="177">
        <f t="shared" si="1"/>
        <v>0</v>
      </c>
      <c r="F38" s="177">
        <f t="shared" si="2"/>
        <v>0</v>
      </c>
      <c r="G38" s="177">
        <f>IF('1. паспорт местоположение'!$C$22="Прочие инвестиционные проекты",0,VLOOKUP($A$11,'[1]6.2. отчет'!$D:$GJ,182,0))</f>
        <v>0</v>
      </c>
      <c r="H38" s="177">
        <f>IF('1. паспорт местоположение'!$C$22="Прочие инвестиционные проекты",0,VLOOKUP($A$11,'[1]6.2. отчет'!$D:$AGO,193,0))</f>
        <v>0</v>
      </c>
      <c r="I38" s="177">
        <f>IF('1. паспорт местоположение'!$C$22="Прочие инвестиционные проекты",0,VLOOKUP($A$11,'[1]6.2. отчет'!$D:$AGO,248,0))</f>
        <v>0</v>
      </c>
      <c r="J38" s="177">
        <f>IF('1. паспорт местоположение'!$C$22="Прочие инвестиционные проекты",0,VLOOKUP($A$11,'[1]6.2. отчет'!$D:$AGO,259,0))</f>
        <v>0</v>
      </c>
      <c r="K38" s="177">
        <f>IF('1. паспорт местоположение'!$C$22="Прочие инвестиционные проекты",0,VLOOKUP($A$11,'[1]6.2. отчет'!$D:$AGO,314,0))</f>
        <v>0</v>
      </c>
    </row>
    <row r="39" spans="1:13" ht="31.5" x14ac:dyDescent="0.25">
      <c r="A39" s="56" t="s">
        <v>79</v>
      </c>
      <c r="B39" s="37" t="s">
        <v>67</v>
      </c>
      <c r="C39" s="177">
        <f>IF('1. паспорт местоположение'!$C$22="Прочие инвестиционные проекты",0,VLOOKUP($A$11,'[1]6.2. отчет'!$D:$FX,172,0))</f>
        <v>53</v>
      </c>
      <c r="D39" s="177">
        <v>0</v>
      </c>
      <c r="E39" s="177">
        <f t="shared" si="1"/>
        <v>53</v>
      </c>
      <c r="F39" s="177">
        <f t="shared" si="2"/>
        <v>53</v>
      </c>
      <c r="G39" s="177">
        <f>IF('1. паспорт местоположение'!$C$22="Прочие инвестиционные проекты",0,VLOOKUP($A$11,'[1]6.2. отчет'!$D:$GJ,184,0))</f>
        <v>0</v>
      </c>
      <c r="H39" s="177">
        <f>IF('1. паспорт местоположение'!$C$22="Прочие инвестиционные проекты",0,VLOOKUP($A$11,'[1]6.2. отчет'!$D:$AGO,195,0))</f>
        <v>53</v>
      </c>
      <c r="I39" s="177">
        <f>IF('1. паспорт местоположение'!$C$22="Прочие инвестиционные проекты",0,VLOOKUP($A$11,'[1]6.2. отчет'!$D:$AGO,250,0))</f>
        <v>0</v>
      </c>
      <c r="J39" s="177">
        <f>IF('1. паспорт местоположение'!$C$22="Прочие инвестиционные проекты",0,VLOOKUP($A$11,'[1]6.2. отчет'!$D:$AGO,261,0))</f>
        <v>0</v>
      </c>
      <c r="K39" s="177">
        <f>IF('1. паспорт местоположение'!$C$22="Прочие инвестиционные проекты",0,VLOOKUP($A$11,'[1]6.2. отчет'!$D:$AGO,316,0))</f>
        <v>0</v>
      </c>
    </row>
    <row r="40" spans="1:13" s="150" customFormat="1" ht="31.5" x14ac:dyDescent="0.25">
      <c r="A40" s="56" t="s">
        <v>78</v>
      </c>
      <c r="B40" s="37" t="s">
        <v>65</v>
      </c>
      <c r="C40" s="177">
        <f>IF('1. паспорт местоположение'!$C$22="Прочие инвестиционные проекты",0,VLOOKUP($A$11,'[1]6.2. отчет'!$D:$FX,173,0))</f>
        <v>0</v>
      </c>
      <c r="D40" s="177">
        <v>0</v>
      </c>
      <c r="E40" s="177">
        <f t="shared" si="1"/>
        <v>0</v>
      </c>
      <c r="F40" s="177">
        <f t="shared" si="2"/>
        <v>0</v>
      </c>
      <c r="G40" s="177">
        <f>IF('1. паспорт местоположение'!$C$22="Прочие инвестиционные проекты",0,VLOOKUP($A$11,'[1]6.2. отчет'!$D:$GJ,185,0))</f>
        <v>0</v>
      </c>
      <c r="H40" s="177">
        <f>IF('1. паспорт местоположение'!$C$22="Прочие инвестиционные проекты",0,VLOOKUP($A$11,'[1]6.2. отчет'!$D:$AGO,196,0))</f>
        <v>0</v>
      </c>
      <c r="I40" s="177">
        <f>IF('1. паспорт местоположение'!$C$22="Прочие инвестиционные проекты",0,VLOOKUP($A$11,'[1]6.2. отчет'!$D:$AGO,251,0))</f>
        <v>0</v>
      </c>
      <c r="J40" s="177">
        <f>IF('1. паспорт местоположение'!$C$22="Прочие инвестиционные проекты",0,VLOOKUP($A$11,'[1]6.2. отчет'!$D:$AGO,262,0))</f>
        <v>0</v>
      </c>
      <c r="K40" s="177">
        <f>IF('1. паспорт местоположение'!$C$22="Прочие инвестиционные проекты",0,VLOOKUP($A$11,'[1]6.2. отчет'!$D:$AGO,317,0))</f>
        <v>0</v>
      </c>
    </row>
    <row r="41" spans="1:13" x14ac:dyDescent="0.25">
      <c r="A41" s="56" t="s">
        <v>77</v>
      </c>
      <c r="B41" s="37" t="s">
        <v>63</v>
      </c>
      <c r="C41" s="177">
        <f>IF('1. паспорт местоположение'!$C$22="Прочие инвестиционные проекты",0,VLOOKUP($A$11,'[1]6.2. отчет'!$D:$FX,174,0))</f>
        <v>0</v>
      </c>
      <c r="D41" s="177">
        <v>0</v>
      </c>
      <c r="E41" s="177">
        <f t="shared" si="1"/>
        <v>0</v>
      </c>
      <c r="F41" s="177">
        <f t="shared" si="2"/>
        <v>0</v>
      </c>
      <c r="G41" s="177">
        <f>IF('1. паспорт местоположение'!$C$22="Прочие инвестиционные проекты",0,VLOOKUP($A$11,'[1]6.2. отчет'!$D:$GJ,186,0))</f>
        <v>0</v>
      </c>
      <c r="H41" s="177">
        <f>IF('1. паспорт местоположение'!$C$22="Прочие инвестиционные проекты",0,VLOOKUP($A$11,'[1]6.2. отчет'!$D:$AGO,197,0))</f>
        <v>0</v>
      </c>
      <c r="I41" s="177">
        <f>IF('1. паспорт местоположение'!$C$22="Прочие инвестиционные проекты",0,VLOOKUP($A$11,'[1]6.2. отчет'!$D:$AGO,252,0))</f>
        <v>0</v>
      </c>
      <c r="J41" s="177">
        <f>IF('1. паспорт местоположение'!$C$22="Прочие инвестиционные проекты",0,VLOOKUP($A$11,'[1]6.2. отчет'!$D:$AGO,263,0))</f>
        <v>0</v>
      </c>
      <c r="K41" s="177">
        <f>IF('1. паспорт местоположение'!$C$22="Прочие инвестиционные проекты",0,VLOOKUP($A$11,'[1]6.2. отчет'!$D:$AGO,318,0))</f>
        <v>0</v>
      </c>
    </row>
    <row r="42" spans="1:13" ht="18.75" x14ac:dyDescent="0.25">
      <c r="A42" s="56" t="s">
        <v>76</v>
      </c>
      <c r="B42" s="181" t="s">
        <v>61</v>
      </c>
      <c r="C42" s="177">
        <f>IF('1. паспорт местоположение'!$C$22="Прочие инвестиционные проекты",0,VLOOKUP($A$11,'[1]6.2. отчет'!$D:$FX,177,0))</f>
        <v>0</v>
      </c>
      <c r="D42" s="177">
        <v>0</v>
      </c>
      <c r="E42" s="177">
        <f t="shared" si="1"/>
        <v>0</v>
      </c>
      <c r="F42" s="177">
        <f t="shared" si="2"/>
        <v>0</v>
      </c>
      <c r="G42" s="177">
        <f>IF('1. паспорт местоположение'!$C$22="Прочие инвестиционные проекты",0,VLOOKUP($A$11,'[1]6.2. отчет'!$D:$GJ,189,0))</f>
        <v>0</v>
      </c>
      <c r="H42" s="177">
        <f>IF('1. паспорт местоположение'!$C$22="Прочие инвестиционные проекты",0,VLOOKUP($A$11,'[1]6.2. отчет'!$D:$AGO,200,0))</f>
        <v>0</v>
      </c>
      <c r="I42" s="177">
        <f>IF('1. паспорт местоположение'!$C$22="Прочие инвестиционные проекты",0,VLOOKUP($A$11,'[1]6.2. отчет'!$D:$AGO,255,0))</f>
        <v>0</v>
      </c>
      <c r="J42" s="177">
        <f>IF('1. паспорт местоположение'!$C$22="Прочие инвестиционные проекты",0,VLOOKUP($A$11,'[1]6.2. отчет'!$D:$AGO,266,0))</f>
        <v>0</v>
      </c>
      <c r="K42" s="177">
        <f>IF('1. паспорт местоположение'!$C$22="Прочие инвестиционные проекты",0,VLOOKUP($A$11,'[1]6.2. отчет'!$D:$AGO,321,0))</f>
        <v>0</v>
      </c>
    </row>
    <row r="43" spans="1:13" x14ac:dyDescent="0.25">
      <c r="A43" s="56" t="s">
        <v>15</v>
      </c>
      <c r="B43" s="37" t="s">
        <v>75</v>
      </c>
      <c r="C43" s="177"/>
      <c r="D43" s="177"/>
      <c r="E43" s="177"/>
      <c r="F43" s="177">
        <f t="shared" si="2"/>
        <v>0</v>
      </c>
      <c r="G43" s="177"/>
      <c r="H43" s="177"/>
      <c r="I43" s="178"/>
      <c r="J43" s="177"/>
      <c r="K43" s="178"/>
    </row>
    <row r="44" spans="1:13" x14ac:dyDescent="0.25">
      <c r="A44" s="56" t="s">
        <v>74</v>
      </c>
      <c r="B44" s="37" t="s">
        <v>73</v>
      </c>
      <c r="C44" s="177">
        <f>VLOOKUP($A$11,'[1]6.2. отчет'!$D:$FX,168,0)</f>
        <v>0</v>
      </c>
      <c r="D44" s="177">
        <v>0</v>
      </c>
      <c r="E44" s="177">
        <f t="shared" si="1"/>
        <v>0</v>
      </c>
      <c r="F44" s="177">
        <f t="shared" si="2"/>
        <v>0</v>
      </c>
      <c r="G44" s="177">
        <f>VLOOKUP($A$11,'[1]6.2. отчет'!$D:$GJ,180,0)</f>
        <v>0</v>
      </c>
      <c r="H44" s="177">
        <f>VLOOKUP($A$11,'[1]6.2. отчет'!$D:$AGO,191,0)</f>
        <v>0</v>
      </c>
      <c r="I44" s="177">
        <f>VLOOKUP($A$11,'[1]6.2. отчет'!$D:$AGO,246,0)</f>
        <v>0</v>
      </c>
      <c r="J44" s="177">
        <f>VLOOKUP($A$11,'[1]6.2. отчет'!$D:$AGO,257,0)</f>
        <v>0</v>
      </c>
      <c r="K44" s="177">
        <f>VLOOKUP($A$11,'[1]6.2. отчет'!$D:$AGO,312,0)</f>
        <v>0</v>
      </c>
    </row>
    <row r="45" spans="1:13" x14ac:dyDescent="0.25">
      <c r="A45" s="56" t="s">
        <v>72</v>
      </c>
      <c r="B45" s="37" t="s">
        <v>71</v>
      </c>
      <c r="C45" s="177">
        <f>VLOOKUP($A$11,'[1]6.2. отчет'!$D:$FX,169,0)</f>
        <v>0</v>
      </c>
      <c r="D45" s="177">
        <v>0</v>
      </c>
      <c r="E45" s="177">
        <f t="shared" si="1"/>
        <v>0</v>
      </c>
      <c r="F45" s="177">
        <f t="shared" si="2"/>
        <v>0</v>
      </c>
      <c r="G45" s="177">
        <f>VLOOKUP($A$11,'[1]6.2. отчет'!$D:$GJ,181,0)</f>
        <v>0</v>
      </c>
      <c r="H45" s="177">
        <f>VLOOKUP($A$11,'[1]6.2. отчет'!$D:$AGO,192,0)</f>
        <v>0</v>
      </c>
      <c r="I45" s="177">
        <f>VLOOKUP($A$11,'[1]6.2. отчет'!$D:$AGO,247,0)</f>
        <v>0</v>
      </c>
      <c r="J45" s="177">
        <f>VLOOKUP($A$11,'[1]6.2. отчет'!$D:$AGO,258,0)</f>
        <v>0</v>
      </c>
      <c r="K45" s="177">
        <f>VLOOKUP($A$11,'[1]6.2. отчет'!$D:$AGO,313,0)</f>
        <v>0</v>
      </c>
    </row>
    <row r="46" spans="1:13" x14ac:dyDescent="0.25">
      <c r="A46" s="56" t="s">
        <v>70</v>
      </c>
      <c r="B46" s="37" t="s">
        <v>69</v>
      </c>
      <c r="C46" s="177">
        <f>VLOOKUP($A$11,'[1]6.2. отчет'!$D:$FX,170,0)</f>
        <v>0</v>
      </c>
      <c r="D46" s="177">
        <v>0</v>
      </c>
      <c r="E46" s="177">
        <f t="shared" si="1"/>
        <v>0</v>
      </c>
      <c r="F46" s="177">
        <f t="shared" si="2"/>
        <v>0</v>
      </c>
      <c r="G46" s="177">
        <f>VLOOKUP($A$11,'[1]6.2. отчет'!$D:$GJ,182,0)</f>
        <v>0</v>
      </c>
      <c r="H46" s="177">
        <f>VLOOKUP($A$11,'[1]6.2. отчет'!$D:$AGO,193,0)</f>
        <v>0</v>
      </c>
      <c r="I46" s="177">
        <f>VLOOKUP($A$11,'[1]6.2. отчет'!$D:$AGO,248,0)</f>
        <v>0</v>
      </c>
      <c r="J46" s="177">
        <f>VLOOKUP($A$11,'[1]6.2. отчет'!$D:$AGO,259,0)</f>
        <v>0</v>
      </c>
      <c r="K46" s="177">
        <f>VLOOKUP($A$11,'[1]6.2. отчет'!$D:$AGO,314,0)</f>
        <v>0</v>
      </c>
    </row>
    <row r="47" spans="1:13" ht="31.5" x14ac:dyDescent="0.25">
      <c r="A47" s="56" t="s">
        <v>68</v>
      </c>
      <c r="B47" s="37" t="s">
        <v>67</v>
      </c>
      <c r="C47" s="177">
        <f>VLOOKUP($A$11,'[1]6.2. отчет'!$D:$FX,172,0)</f>
        <v>53</v>
      </c>
      <c r="D47" s="177">
        <v>0</v>
      </c>
      <c r="E47" s="177">
        <f t="shared" si="1"/>
        <v>53</v>
      </c>
      <c r="F47" s="177">
        <f t="shared" si="2"/>
        <v>53</v>
      </c>
      <c r="G47" s="177">
        <f>VLOOKUP($A$11,'[1]6.2. отчет'!$D:$GJ,184,0)</f>
        <v>0</v>
      </c>
      <c r="H47" s="177">
        <f>VLOOKUP($A$11,'[1]6.2. отчет'!$D:$AGO,195,0)</f>
        <v>53</v>
      </c>
      <c r="I47" s="177">
        <f>VLOOKUP($A$11,'[1]6.2. отчет'!$D:$AGO,250,0)</f>
        <v>0</v>
      </c>
      <c r="J47" s="177">
        <f>VLOOKUP($A$11,'[1]6.2. отчет'!$D:$AGO,261,0)</f>
        <v>0</v>
      </c>
      <c r="K47" s="177">
        <f>VLOOKUP($A$11,'[1]6.2. отчет'!$D:$AGO,316,0)</f>
        <v>0</v>
      </c>
    </row>
    <row r="48" spans="1:13" ht="31.5" x14ac:dyDescent="0.25">
      <c r="A48" s="56" t="s">
        <v>66</v>
      </c>
      <c r="B48" s="37" t="s">
        <v>65</v>
      </c>
      <c r="C48" s="177">
        <f>VLOOKUP($A$11,'[1]6.2. отчет'!$D:$FX,173,0)</f>
        <v>0</v>
      </c>
      <c r="D48" s="177">
        <v>0</v>
      </c>
      <c r="E48" s="177">
        <f t="shared" si="1"/>
        <v>0</v>
      </c>
      <c r="F48" s="177">
        <f t="shared" si="2"/>
        <v>0</v>
      </c>
      <c r="G48" s="177">
        <f>VLOOKUP($A$11,'[1]6.2. отчет'!$D:$GJ,185,0)</f>
        <v>0</v>
      </c>
      <c r="H48" s="177">
        <f>VLOOKUP($A$11,'[1]6.2. отчет'!$D:$AGO,196,0)</f>
        <v>0</v>
      </c>
      <c r="I48" s="177">
        <f>VLOOKUP($A$11,'[1]6.2. отчет'!$D:$AGO,251,0)</f>
        <v>0</v>
      </c>
      <c r="J48" s="177">
        <f>VLOOKUP($A$11,'[1]6.2. отчет'!$D:$AGO,262,0)</f>
        <v>0</v>
      </c>
      <c r="K48" s="177">
        <f>VLOOKUP($A$11,'[1]6.2. отчет'!$D:$AGO,317,0)</f>
        <v>0</v>
      </c>
    </row>
    <row r="49" spans="1:11" x14ac:dyDescent="0.25">
      <c r="A49" s="56" t="s">
        <v>64</v>
      </c>
      <c r="B49" s="37" t="s">
        <v>63</v>
      </c>
      <c r="C49" s="177">
        <f>VLOOKUP($A$11,'[1]6.2. отчет'!$D:$FX,174,0)</f>
        <v>0</v>
      </c>
      <c r="D49" s="177">
        <v>0</v>
      </c>
      <c r="E49" s="177">
        <f t="shared" si="1"/>
        <v>0</v>
      </c>
      <c r="F49" s="177">
        <f t="shared" si="2"/>
        <v>0</v>
      </c>
      <c r="G49" s="177">
        <f>VLOOKUP($A$11,'[1]6.2. отчет'!$D:$GJ,186,0)</f>
        <v>0</v>
      </c>
      <c r="H49" s="177">
        <f>VLOOKUP($A$11,'[1]6.2. отчет'!$D:$AGO,197,0)</f>
        <v>0</v>
      </c>
      <c r="I49" s="177">
        <f>VLOOKUP($A$11,'[1]6.2. отчет'!$D:$AGO,252,0)</f>
        <v>0</v>
      </c>
      <c r="J49" s="177">
        <f>VLOOKUP($A$11,'[1]6.2. отчет'!$D:$AGO,263,0)</f>
        <v>0</v>
      </c>
      <c r="K49" s="177">
        <f>VLOOKUP($A$11,'[1]6.2. отчет'!$D:$AGO,318,0)</f>
        <v>0</v>
      </c>
    </row>
    <row r="50" spans="1:11" ht="18.75" x14ac:dyDescent="0.25">
      <c r="A50" s="56" t="s">
        <v>62</v>
      </c>
      <c r="B50" s="181" t="s">
        <v>61</v>
      </c>
      <c r="C50" s="177">
        <f>VLOOKUP($A$11,'[1]6.2. отчет'!$D:$FX,177,0)</f>
        <v>0</v>
      </c>
      <c r="D50" s="177">
        <v>0</v>
      </c>
      <c r="E50" s="177">
        <f t="shared" si="1"/>
        <v>0</v>
      </c>
      <c r="F50" s="177">
        <f t="shared" si="2"/>
        <v>0</v>
      </c>
      <c r="G50" s="177">
        <f>VLOOKUP($A$11,'[1]6.2. отчет'!$D:$GJ,189,0)</f>
        <v>0</v>
      </c>
      <c r="H50" s="177">
        <f>VLOOKUP($A$11,'[1]6.2. отчет'!$D:$AGO,200,0)</f>
        <v>0</v>
      </c>
      <c r="I50" s="177">
        <f>VLOOKUP($A$11,'[1]6.2. отчет'!$D:$AGO,255,0)</f>
        <v>0</v>
      </c>
      <c r="J50" s="177">
        <f>VLOOKUP($A$11,'[1]6.2. отчет'!$D:$AGO,266,0)</f>
        <v>0</v>
      </c>
      <c r="K50" s="177">
        <f>VLOOKUP($A$11,'[1]6.2. отчет'!$D:$AGO,321,0)</f>
        <v>0</v>
      </c>
    </row>
    <row r="51" spans="1:11" ht="35.25" customHeight="1" x14ac:dyDescent="0.25">
      <c r="A51" s="56" t="s">
        <v>13</v>
      </c>
      <c r="B51" s="37" t="s">
        <v>60</v>
      </c>
      <c r="C51" s="177"/>
      <c r="D51" s="177"/>
      <c r="E51" s="177"/>
      <c r="F51" s="177">
        <f t="shared" si="2"/>
        <v>0</v>
      </c>
      <c r="G51" s="177"/>
      <c r="H51" s="177"/>
      <c r="I51" s="178"/>
      <c r="J51" s="177"/>
      <c r="K51" s="178"/>
    </row>
    <row r="52" spans="1:11" x14ac:dyDescent="0.25">
      <c r="A52" s="56" t="s">
        <v>59</v>
      </c>
      <c r="B52" s="37" t="s">
        <v>58</v>
      </c>
      <c r="C52" s="177">
        <f>VLOOKUP($A$11,'[1]6.2. отчет'!$D:$FX,167,0)</f>
        <v>475.62674384858701</v>
      </c>
      <c r="D52" s="177">
        <v>0</v>
      </c>
      <c r="E52" s="177">
        <f t="shared" si="1"/>
        <v>475.62674384858701</v>
      </c>
      <c r="F52" s="177">
        <f t="shared" si="2"/>
        <v>475.62674384858701</v>
      </c>
      <c r="G52" s="177">
        <f>VLOOKUP($A$11,'[1]6.2. отчет'!$D:$GJ,179,0)</f>
        <v>0</v>
      </c>
      <c r="H52" s="177">
        <f>VLOOKUP($A$11,'[1]6.2. отчет'!$D:$AGO,190,0)</f>
        <v>475.62674384858701</v>
      </c>
      <c r="I52" s="177">
        <f>VLOOKUP($A$11,'[1]6.2. отчет'!$D:$AGO,245,0)</f>
        <v>0</v>
      </c>
      <c r="J52" s="177">
        <f>VLOOKUP($A$11,'[1]6.2. отчет'!$D:$AGO,256,0)</f>
        <v>0</v>
      </c>
      <c r="K52" s="177">
        <f>VLOOKUP($A$11,'[1]6.2. отчет'!$D:$AGO,311,0)</f>
        <v>0</v>
      </c>
    </row>
    <row r="53" spans="1:11" x14ac:dyDescent="0.25">
      <c r="A53" s="56" t="s">
        <v>57</v>
      </c>
      <c r="B53" s="37" t="s">
        <v>51</v>
      </c>
      <c r="C53" s="177">
        <f>VLOOKUP($A$11,'[1]6.2. отчет'!$D:$FX,168,0)</f>
        <v>0</v>
      </c>
      <c r="D53" s="177">
        <v>0</v>
      </c>
      <c r="E53" s="177">
        <f t="shared" si="1"/>
        <v>0</v>
      </c>
      <c r="F53" s="177">
        <f t="shared" si="2"/>
        <v>0</v>
      </c>
      <c r="G53" s="177">
        <f>VLOOKUP($A$11,'[1]6.2. отчет'!$D:$GJ,180,0)</f>
        <v>0</v>
      </c>
      <c r="H53" s="177">
        <f>VLOOKUP($A$11,'[1]6.2. отчет'!$D:$AGO,191,0)</f>
        <v>0</v>
      </c>
      <c r="I53" s="177">
        <f>VLOOKUP($A$11,'[1]6.2. отчет'!$D:$AGO,246,0)</f>
        <v>0</v>
      </c>
      <c r="J53" s="177">
        <f>VLOOKUP($A$11,'[1]6.2. отчет'!$D:$AGO,257,0)</f>
        <v>0</v>
      </c>
      <c r="K53" s="177">
        <f>VLOOKUP($A$11,'[1]6.2. отчет'!$D:$AGO,312,0)</f>
        <v>0</v>
      </c>
    </row>
    <row r="54" spans="1:11" x14ac:dyDescent="0.25">
      <c r="A54" s="56" t="s">
        <v>56</v>
      </c>
      <c r="B54" s="181" t="s">
        <v>50</v>
      </c>
      <c r="C54" s="177">
        <f>VLOOKUP($A$11,'[1]6.2. отчет'!$D:$FX,169,0)</f>
        <v>0</v>
      </c>
      <c r="D54" s="177">
        <v>0</v>
      </c>
      <c r="E54" s="177">
        <f t="shared" si="1"/>
        <v>0</v>
      </c>
      <c r="F54" s="177">
        <f t="shared" si="2"/>
        <v>0</v>
      </c>
      <c r="G54" s="177">
        <f>VLOOKUP($A$11,'[1]6.2. отчет'!$D:$GJ,181,0)</f>
        <v>0</v>
      </c>
      <c r="H54" s="177">
        <f>VLOOKUP($A$11,'[1]6.2. отчет'!$D:$AGO,192,0)</f>
        <v>0</v>
      </c>
      <c r="I54" s="177">
        <f>VLOOKUP($A$11,'[1]6.2. отчет'!$D:$AGO,247,0)</f>
        <v>0</v>
      </c>
      <c r="J54" s="177">
        <f>VLOOKUP($A$11,'[1]6.2. отчет'!$D:$AGO,258,0)</f>
        <v>0</v>
      </c>
      <c r="K54" s="177">
        <f>VLOOKUP($A$11,'[1]6.2. отчет'!$D:$AGO,313,0)</f>
        <v>0</v>
      </c>
    </row>
    <row r="55" spans="1:11" x14ac:dyDescent="0.25">
      <c r="A55" s="56" t="s">
        <v>55</v>
      </c>
      <c r="B55" s="181" t="s">
        <v>49</v>
      </c>
      <c r="C55" s="177">
        <f>VLOOKUP($A$11,'[1]6.2. отчет'!$D:$FX,170,0)</f>
        <v>0</v>
      </c>
      <c r="D55" s="177">
        <v>0</v>
      </c>
      <c r="E55" s="177">
        <f t="shared" si="1"/>
        <v>0</v>
      </c>
      <c r="F55" s="177">
        <f t="shared" si="2"/>
        <v>0</v>
      </c>
      <c r="G55" s="177">
        <f>VLOOKUP($A$11,'[1]6.2. отчет'!$D:$GJ,182,0)</f>
        <v>0</v>
      </c>
      <c r="H55" s="177">
        <f>VLOOKUP($A$11,'[1]6.2. отчет'!$D:$AGO,193,0)</f>
        <v>0</v>
      </c>
      <c r="I55" s="177">
        <f>VLOOKUP($A$11,'[1]6.2. отчет'!$D:$AGO,248,0)</f>
        <v>0</v>
      </c>
      <c r="J55" s="177">
        <f>VLOOKUP($A$11,'[1]6.2. отчет'!$D:$AGO,259,0)</f>
        <v>0</v>
      </c>
      <c r="K55" s="177">
        <f>VLOOKUP($A$11,'[1]6.2. отчет'!$D:$AGO,314,0)</f>
        <v>0</v>
      </c>
    </row>
    <row r="56" spans="1:11" x14ac:dyDescent="0.25">
      <c r="A56" s="56" t="s">
        <v>54</v>
      </c>
      <c r="B56" s="181" t="s">
        <v>48</v>
      </c>
      <c r="C56" s="177">
        <f>VLOOKUP($A$11,'[1]6.2. отчет'!$D:$FX,171,0)</f>
        <v>53</v>
      </c>
      <c r="D56" s="177">
        <v>0</v>
      </c>
      <c r="E56" s="177">
        <f t="shared" si="1"/>
        <v>53</v>
      </c>
      <c r="F56" s="177">
        <f t="shared" si="2"/>
        <v>53</v>
      </c>
      <c r="G56" s="177">
        <f>VLOOKUP($A$11,'[1]6.2. отчет'!$D:$GJ,183,0)</f>
        <v>0</v>
      </c>
      <c r="H56" s="177">
        <f>VLOOKUP($A$11,'[1]6.2. отчет'!$D:$AGO,194,0)</f>
        <v>53</v>
      </c>
      <c r="I56" s="177">
        <f>VLOOKUP($A$11,'[1]6.2. отчет'!$D:$AGO,249,0)</f>
        <v>0</v>
      </c>
      <c r="J56" s="177">
        <f>VLOOKUP($A$11,'[1]6.2. отчет'!$D:$AGO,260,0)</f>
        <v>0</v>
      </c>
      <c r="K56" s="177">
        <f>VLOOKUP($A$11,'[1]6.2. отчет'!$D:$AGO,315,0)</f>
        <v>0</v>
      </c>
    </row>
    <row r="57" spans="1:11" ht="18.75" x14ac:dyDescent="0.25">
      <c r="A57" s="56" t="s">
        <v>53</v>
      </c>
      <c r="B57" s="181" t="s">
        <v>47</v>
      </c>
      <c r="C57" s="177">
        <f>VLOOKUP($A$11,'[1]6.2. отчет'!$D:$FX,177,0)</f>
        <v>0</v>
      </c>
      <c r="D57" s="177">
        <v>0</v>
      </c>
      <c r="E57" s="177">
        <f t="shared" si="1"/>
        <v>0</v>
      </c>
      <c r="F57" s="177">
        <f t="shared" si="2"/>
        <v>0</v>
      </c>
      <c r="G57" s="177">
        <f>VLOOKUP($A$11,'[1]6.2. отчет'!$D:$GJ,189,0)</f>
        <v>0</v>
      </c>
      <c r="H57" s="177">
        <f>VLOOKUP($A$11,'[1]6.2. отчет'!$D:$AGO,200,0)</f>
        <v>0</v>
      </c>
      <c r="I57" s="177">
        <f>VLOOKUP($A$11,'[1]6.2. отчет'!$D:$AGO,255,0)</f>
        <v>0</v>
      </c>
      <c r="J57" s="177">
        <f>VLOOKUP($A$11,'[1]6.2. отчет'!$D:$AGO,266,0)</f>
        <v>0</v>
      </c>
      <c r="K57" s="177">
        <f>VLOOKUP($A$11,'[1]6.2. отчет'!$D:$AGO,321,0)</f>
        <v>0</v>
      </c>
    </row>
    <row r="58" spans="1:11" ht="36.75" customHeight="1" x14ac:dyDescent="0.25">
      <c r="A58" s="56" t="s">
        <v>12</v>
      </c>
      <c r="B58" s="181" t="s">
        <v>149</v>
      </c>
      <c r="C58" s="177"/>
      <c r="D58" s="177"/>
      <c r="E58" s="177"/>
      <c r="F58" s="177">
        <f t="shared" si="2"/>
        <v>0</v>
      </c>
      <c r="G58" s="177"/>
      <c r="H58" s="177"/>
      <c r="I58" s="178"/>
      <c r="J58" s="177"/>
      <c r="K58" s="178"/>
    </row>
    <row r="59" spans="1:11" x14ac:dyDescent="0.25">
      <c r="A59" s="56" t="s">
        <v>10</v>
      </c>
      <c r="B59" s="37" t="s">
        <v>52</v>
      </c>
      <c r="C59" s="177"/>
      <c r="D59" s="177"/>
      <c r="E59" s="177"/>
      <c r="F59" s="177">
        <f t="shared" si="2"/>
        <v>0</v>
      </c>
      <c r="G59" s="177"/>
      <c r="H59" s="177"/>
      <c r="I59" s="178"/>
      <c r="J59" s="177"/>
      <c r="K59" s="178"/>
    </row>
    <row r="60" spans="1:11" x14ac:dyDescent="0.25">
      <c r="A60" s="56" t="s">
        <v>143</v>
      </c>
      <c r="B60" s="182" t="s">
        <v>73</v>
      </c>
      <c r="C60" s="177">
        <f>VLOOKUP($A$11,'[1]6.2. отчет'!$D:$AGO,326,0)</f>
        <v>0</v>
      </c>
      <c r="D60" s="177">
        <v>0</v>
      </c>
      <c r="E60" s="177">
        <f>F60+G60</f>
        <v>0</v>
      </c>
      <c r="F60" s="177">
        <f t="shared" si="2"/>
        <v>0</v>
      </c>
      <c r="G60" s="177">
        <f>VLOOKUP($A$11,'[1]6.2. отчет'!$D:$AGO,333,0)</f>
        <v>0</v>
      </c>
      <c r="H60" s="177">
        <f>VLOOKUP($A$11,'[1]6.2. отчет'!$D:$AGO,341,0)</f>
        <v>0</v>
      </c>
      <c r="I60" s="177">
        <f>VLOOKUP($A$11,'[1]6.2. отчет'!$D:$AGO,366,0)</f>
        <v>0</v>
      </c>
      <c r="J60" s="177">
        <f>VLOOKUP($A$11,'[1]6.2. отчет'!$D:$AGO,371,0)</f>
        <v>0</v>
      </c>
      <c r="K60" s="177">
        <f>VLOOKUP($A$11,'[1]6.2. отчет'!$D:$AGO,396,0)</f>
        <v>0</v>
      </c>
    </row>
    <row r="61" spans="1:11" x14ac:dyDescent="0.25">
      <c r="A61" s="56" t="s">
        <v>144</v>
      </c>
      <c r="B61" s="182" t="s">
        <v>71</v>
      </c>
      <c r="C61" s="177">
        <f>VLOOKUP($A$11,'[1]6.2. отчет'!$D:$AGO,327,0)</f>
        <v>0</v>
      </c>
      <c r="D61" s="177">
        <v>0</v>
      </c>
      <c r="E61" s="177">
        <f>F61+G61</f>
        <v>0</v>
      </c>
      <c r="F61" s="177">
        <f t="shared" si="2"/>
        <v>0</v>
      </c>
      <c r="G61" s="177">
        <f>VLOOKUP($A$11,'[1]6.2. отчет'!$D:$AGO,334,0)</f>
        <v>0</v>
      </c>
      <c r="H61" s="177">
        <f>VLOOKUP($A$11,'[1]6.2. отчет'!$D:$AGO,338,0)</f>
        <v>0</v>
      </c>
      <c r="I61" s="177">
        <f>VLOOKUP($A$11,'[1]6.2. отчет'!$D:$AGO,363,0)</f>
        <v>0</v>
      </c>
      <c r="J61" s="177">
        <f>VLOOKUP($A$11,'[1]6.2. отчет'!$D:$AGO,368,0)</f>
        <v>0</v>
      </c>
      <c r="K61" s="177">
        <f>VLOOKUP($A$11,'[1]6.2. отчет'!$D:$AGO,393,0)</f>
        <v>0</v>
      </c>
    </row>
    <row r="62" spans="1:11" x14ac:dyDescent="0.25">
      <c r="A62" s="56" t="s">
        <v>145</v>
      </c>
      <c r="B62" s="182" t="s">
        <v>69</v>
      </c>
      <c r="C62" s="177">
        <f>VLOOKUP($A$11,'[1]6.2. отчет'!$D:$AGO,328,0)</f>
        <v>0</v>
      </c>
      <c r="D62" s="177">
        <v>0</v>
      </c>
      <c r="E62" s="177">
        <f>F62+G62</f>
        <v>0</v>
      </c>
      <c r="F62" s="177">
        <f t="shared" si="2"/>
        <v>0</v>
      </c>
      <c r="G62" s="177">
        <f>VLOOKUP($A$11,'[1]6.2. отчет'!$D:$AGO,335,0)</f>
        <v>0</v>
      </c>
      <c r="H62" s="177">
        <f>VLOOKUP($A$11,'[1]6.2. отчет'!$D:$AGO,339,0)</f>
        <v>0</v>
      </c>
      <c r="I62" s="177">
        <f>VLOOKUP($A$11,'[1]6.2. отчет'!$D:$AGO,364,0)</f>
        <v>0</v>
      </c>
      <c r="J62" s="177">
        <f>VLOOKUP($A$11,'[1]6.2. отчет'!$D:$AGO,369,0)</f>
        <v>0</v>
      </c>
      <c r="K62" s="177">
        <f>VLOOKUP($A$11,'[1]6.2. отчет'!$D:$AGO,394,0)</f>
        <v>0</v>
      </c>
    </row>
    <row r="63" spans="1:11" x14ac:dyDescent="0.25">
      <c r="A63" s="56" t="s">
        <v>146</v>
      </c>
      <c r="B63" s="182" t="s">
        <v>148</v>
      </c>
      <c r="C63" s="177">
        <f>VLOOKUP($A$11,'[1]6.2. отчет'!$D:$AGO,329,0)</f>
        <v>0</v>
      </c>
      <c r="D63" s="177">
        <v>0</v>
      </c>
      <c r="E63" s="177">
        <f>F63+G63</f>
        <v>0</v>
      </c>
      <c r="F63" s="177">
        <f t="shared" si="2"/>
        <v>0</v>
      </c>
      <c r="G63" s="177">
        <f>VLOOKUP($A$11,'[1]6.2. отчет'!$D:$AGO,336,0)</f>
        <v>0</v>
      </c>
      <c r="H63" s="177">
        <f>VLOOKUP($A$11,'[1]6.2. отчет'!$D:$AGO,340,0)</f>
        <v>0</v>
      </c>
      <c r="I63" s="177">
        <f>VLOOKUP($A$11,'[1]6.2. отчет'!$D:$AGO,365,0)</f>
        <v>0</v>
      </c>
      <c r="J63" s="177">
        <f>VLOOKUP($A$11,'[1]6.2. отчет'!$D:$AGO,370,0)</f>
        <v>0</v>
      </c>
      <c r="K63" s="177">
        <f>VLOOKUP($A$11,'[1]6.2. отчет'!$D:$AGO,395,0)</f>
        <v>0</v>
      </c>
    </row>
    <row r="64" spans="1:11" ht="18.75" x14ac:dyDescent="0.25">
      <c r="A64" s="56" t="s">
        <v>147</v>
      </c>
      <c r="B64" s="181" t="s">
        <v>47</v>
      </c>
      <c r="C64" s="177">
        <f>VLOOKUP($A$11,'[1]6.2. отчет'!$D:$AGO,330,0)</f>
        <v>0</v>
      </c>
      <c r="D64" s="177">
        <v>0</v>
      </c>
      <c r="E64" s="177">
        <f>F64+G64</f>
        <v>0</v>
      </c>
      <c r="F64" s="177">
        <f t="shared" si="2"/>
        <v>0</v>
      </c>
      <c r="G64" s="177">
        <f>VLOOKUP($A$11,'[1]6.2. отчет'!$D:$AGO,337,0)</f>
        <v>0</v>
      </c>
      <c r="H64" s="177">
        <f>VLOOKUP($A$11,'[1]6.2. отчет'!$D:$AGO,342,0)</f>
        <v>0</v>
      </c>
      <c r="I64" s="177">
        <f>VLOOKUP($A$11,'[1]6.2. отчет'!$D:$AGO,367,0)</f>
        <v>0</v>
      </c>
      <c r="J64" s="177">
        <f>VLOOKUP($A$11,'[1]6.2. отчет'!$D:$AGO,372,0)</f>
        <v>0</v>
      </c>
      <c r="K64" s="177">
        <f>VLOOKUP($A$11,'[1]6.2. отчет'!$D:$AGO,396,0)</f>
        <v>0</v>
      </c>
    </row>
    <row r="65" spans="1:11" x14ac:dyDescent="0.25">
      <c r="A65" s="53"/>
      <c r="B65" s="54"/>
      <c r="C65" s="88"/>
      <c r="D65" s="88"/>
      <c r="E65" s="88"/>
      <c r="F65" s="88"/>
      <c r="G65" s="88"/>
      <c r="H65" s="88"/>
      <c r="I65" s="54"/>
      <c r="J65" s="54"/>
      <c r="K65" s="54"/>
    </row>
    <row r="66" spans="1:11" ht="54" customHeight="1" x14ac:dyDescent="0.25">
      <c r="B66" s="289"/>
      <c r="C66" s="289"/>
      <c r="D66" s="289"/>
      <c r="E66" s="289"/>
      <c r="F66" s="289"/>
      <c r="G66" s="289"/>
      <c r="H66" s="194"/>
      <c r="I66" s="194"/>
      <c r="J66" s="194"/>
      <c r="K66" s="194"/>
    </row>
    <row r="68" spans="1:11" ht="50.25" customHeight="1" x14ac:dyDescent="0.25">
      <c r="B68" s="287"/>
      <c r="C68" s="287"/>
      <c r="D68" s="287"/>
      <c r="E68" s="287"/>
      <c r="F68" s="287"/>
      <c r="G68" s="287"/>
      <c r="H68" s="192"/>
      <c r="I68" s="192"/>
      <c r="J68" s="192"/>
      <c r="K68" s="192"/>
    </row>
    <row r="70" spans="1:11" ht="36.75" customHeight="1" x14ac:dyDescent="0.25">
      <c r="B70" s="289"/>
      <c r="C70" s="289"/>
      <c r="D70" s="289"/>
      <c r="E70" s="289"/>
      <c r="F70" s="289"/>
      <c r="G70" s="289"/>
      <c r="H70" s="194"/>
      <c r="I70" s="194"/>
      <c r="J70" s="194"/>
      <c r="K70" s="194"/>
    </row>
    <row r="71" spans="1:11" x14ac:dyDescent="0.25">
      <c r="B71" s="52"/>
      <c r="C71" s="52"/>
      <c r="D71" s="52"/>
      <c r="E71" s="52"/>
      <c r="F71" s="52"/>
    </row>
    <row r="72" spans="1:11" ht="51" customHeight="1" x14ac:dyDescent="0.25">
      <c r="B72" s="289"/>
      <c r="C72" s="289"/>
      <c r="D72" s="289"/>
      <c r="E72" s="289"/>
      <c r="F72" s="289"/>
      <c r="G72" s="289"/>
      <c r="H72" s="194"/>
      <c r="I72" s="194"/>
      <c r="J72" s="194"/>
      <c r="K72" s="194"/>
    </row>
    <row r="73" spans="1:11" ht="32.25" customHeight="1" x14ac:dyDescent="0.25">
      <c r="B73" s="287"/>
      <c r="C73" s="287"/>
      <c r="D73" s="287"/>
      <c r="E73" s="287"/>
      <c r="F73" s="287"/>
      <c r="G73" s="287"/>
      <c r="H73" s="192"/>
      <c r="I73" s="192"/>
      <c r="J73" s="192"/>
      <c r="K73" s="192"/>
    </row>
    <row r="74" spans="1:11" ht="51.75" customHeight="1" x14ac:dyDescent="0.25">
      <c r="B74" s="289"/>
      <c r="C74" s="289"/>
      <c r="D74" s="289"/>
      <c r="E74" s="289"/>
      <c r="F74" s="289"/>
      <c r="G74" s="289"/>
      <c r="H74" s="194"/>
      <c r="I74" s="194"/>
      <c r="J74" s="194"/>
      <c r="K74" s="194"/>
    </row>
    <row r="75" spans="1:11" ht="21.75" customHeight="1" x14ac:dyDescent="0.25">
      <c r="B75" s="290"/>
      <c r="C75" s="290"/>
      <c r="D75" s="290"/>
      <c r="E75" s="290"/>
      <c r="F75" s="290"/>
      <c r="G75" s="290"/>
      <c r="H75" s="195"/>
      <c r="I75" s="195"/>
      <c r="J75" s="195"/>
      <c r="K75" s="195"/>
    </row>
    <row r="76" spans="1:11" ht="23.25" customHeight="1" x14ac:dyDescent="0.25">
      <c r="B76" s="50"/>
      <c r="C76" s="50"/>
      <c r="D76" s="50"/>
      <c r="E76" s="50"/>
      <c r="F76" s="50"/>
    </row>
    <row r="77" spans="1:11" ht="18.75" customHeight="1" x14ac:dyDescent="0.25">
      <c r="B77" s="288"/>
      <c r="C77" s="288"/>
      <c r="D77" s="288"/>
      <c r="E77" s="288"/>
      <c r="F77" s="288"/>
      <c r="G77" s="288"/>
      <c r="H77" s="193"/>
      <c r="I77" s="193"/>
      <c r="J77" s="193"/>
      <c r="K77" s="193"/>
    </row>
  </sheetData>
  <mergeCells count="26">
    <mergeCell ref="B73:G73"/>
    <mergeCell ref="B77:G77"/>
    <mergeCell ref="B66:G66"/>
    <mergeCell ref="B68:G68"/>
    <mergeCell ref="B70:G70"/>
    <mergeCell ref="B72:G72"/>
    <mergeCell ref="B74:G74"/>
    <mergeCell ref="B75:G75"/>
    <mergeCell ref="A4:K4"/>
    <mergeCell ref="A12:K12"/>
    <mergeCell ref="A9:K9"/>
    <mergeCell ref="A11:K11"/>
    <mergeCell ref="A8:K8"/>
    <mergeCell ref="A14:K14"/>
    <mergeCell ref="A15:K15"/>
    <mergeCell ref="H20:K20"/>
    <mergeCell ref="J21:K21"/>
    <mergeCell ref="A6:K6"/>
    <mergeCell ref="C20:D21"/>
    <mergeCell ref="A20:A22"/>
    <mergeCell ref="E20:F21"/>
    <mergeCell ref="A18:K18"/>
    <mergeCell ref="A16:K16"/>
    <mergeCell ref="H21:I21"/>
    <mergeCell ref="G20:G22"/>
    <mergeCell ref="B20:B22"/>
  </mergeCells>
  <phoneticPr fontId="45" type="noConversion"/>
  <conditionalFormatting sqref="K30">
    <cfRule type="cellIs" dxfId="8" priority="9" operator="notEqual">
      <formula>K31+K32+K33+K34</formula>
    </cfRule>
  </conditionalFormatting>
  <conditionalFormatting sqref="J30">
    <cfRule type="cellIs" dxfId="7" priority="8" operator="notEqual">
      <formula>J31+J32+J33+J34</formula>
    </cfRule>
  </conditionalFormatting>
  <conditionalFormatting sqref="I30">
    <cfRule type="cellIs" dxfId="6" priority="7" operator="notEqual">
      <formula>I31+I32+I33+I34</formula>
    </cfRule>
  </conditionalFormatting>
  <conditionalFormatting sqref="H30">
    <cfRule type="cellIs" dxfId="5" priority="6" operator="notEqual">
      <formula>H31+H32+H33+H34</formula>
    </cfRule>
  </conditionalFormatting>
  <conditionalFormatting sqref="G30">
    <cfRule type="cellIs" dxfId="4" priority="5" operator="notEqual">
      <formula>G31+G32+G33+G34</formula>
    </cfRule>
  </conditionalFormatting>
  <conditionalFormatting sqref="F30">
    <cfRule type="cellIs" dxfId="3" priority="4" operator="notEqual">
      <formula>F31+F32+F33+F34</formula>
    </cfRule>
  </conditionalFormatting>
  <conditionalFormatting sqref="E30">
    <cfRule type="cellIs" dxfId="2" priority="3" operator="notEqual">
      <formula>E31+E32+E33+E34</formula>
    </cfRule>
  </conditionalFormatting>
  <conditionalFormatting sqref="D30">
    <cfRule type="cellIs" dxfId="1" priority="2" operator="notEqual">
      <formula>D31+D32+D33+D34</formula>
    </cfRule>
  </conditionalFormatting>
  <conditionalFormatting sqref="C30">
    <cfRule type="cellIs" dxfId="0" priority="1" operator="notEqual">
      <formula>C31+C32+C33+C34</formula>
    </cfRule>
  </conditionalFormatting>
  <pageMargins left="0.39370078740157483" right="0.39370078740157483" top="0.78740157480314965" bottom="0.39370078740157483" header="0.31496062992125984" footer="0.31496062992125984"/>
  <pageSetup paperSize="8" scale="46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O28"/>
  <sheetViews>
    <sheetView view="pageBreakPreview" topLeftCell="L1" zoomScale="70" zoomScaleNormal="100" zoomScaleSheetLayoutView="70" workbookViewId="0">
      <selection activeCell="AQ26" sqref="AQ26"/>
    </sheetView>
  </sheetViews>
  <sheetFormatPr defaultRowHeight="15" x14ac:dyDescent="0.25"/>
  <cols>
    <col min="1" max="1" width="6.140625" style="133" customWidth="1"/>
    <col min="2" max="2" width="23.140625" style="133" customWidth="1"/>
    <col min="3" max="3" width="13.85546875" style="133" customWidth="1"/>
    <col min="4" max="4" width="15.140625" style="133" customWidth="1"/>
    <col min="5" max="12" width="7.7109375" style="133" customWidth="1"/>
    <col min="13" max="13" width="15.85546875" style="133" customWidth="1"/>
    <col min="14" max="14" width="58.28515625" style="133" customWidth="1"/>
    <col min="15" max="15" width="19.140625" style="133" customWidth="1"/>
    <col min="16" max="16" width="16.28515625" style="133" customWidth="1"/>
    <col min="17" max="17" width="13.42578125" style="133" customWidth="1"/>
    <col min="18" max="18" width="17" style="133" customWidth="1"/>
    <col min="19" max="20" width="9.7109375" style="133" customWidth="1"/>
    <col min="21" max="21" width="11.42578125" style="133" customWidth="1"/>
    <col min="22" max="22" width="12.7109375" style="133" customWidth="1"/>
    <col min="23" max="23" width="20.140625" style="133" customWidth="1"/>
    <col min="24" max="24" width="15.28515625" style="133" customWidth="1"/>
    <col min="25" max="25" width="14.140625" style="133" customWidth="1"/>
    <col min="26" max="26" width="10.42578125" style="133" customWidth="1"/>
    <col min="27" max="27" width="14.5703125" style="133" customWidth="1"/>
    <col min="28" max="28" width="13.5703125" style="133" customWidth="1"/>
    <col min="29" max="29" width="17.5703125" style="133" customWidth="1"/>
    <col min="30" max="30" width="14.140625" style="133" customWidth="1"/>
    <col min="31" max="31" width="19.5703125" style="133" customWidth="1"/>
    <col min="32" max="32" width="13.42578125" style="133" customWidth="1"/>
    <col min="33" max="33" width="14.28515625" style="133" customWidth="1"/>
    <col min="34" max="34" width="21.140625" style="133" customWidth="1"/>
    <col min="35" max="35" width="12.42578125" style="133" customWidth="1"/>
    <col min="36" max="36" width="14.5703125" style="133" customWidth="1"/>
    <col min="37" max="37" width="12" style="133" customWidth="1"/>
    <col min="38" max="38" width="12.28515625" style="133" customWidth="1"/>
    <col min="39" max="39" width="18.42578125" style="133" customWidth="1"/>
    <col min="40" max="40" width="13" style="133" customWidth="1"/>
    <col min="41" max="41" width="16.85546875" style="133" customWidth="1"/>
    <col min="42" max="16384" width="9.140625" style="133"/>
  </cols>
  <sheetData>
    <row r="5" spans="1:41" ht="18.75" customHeight="1" x14ac:dyDescent="0.25">
      <c r="A5" s="315" t="str">
        <f>'1. паспорт местоположение'!$A$5</f>
        <v>Год раскрытия информации: 2019 год</v>
      </c>
      <c r="B5" s="315"/>
      <c r="C5" s="315"/>
      <c r="D5" s="315"/>
      <c r="E5" s="315"/>
      <c r="F5" s="315"/>
      <c r="G5" s="315"/>
      <c r="H5" s="315"/>
      <c r="I5" s="315"/>
      <c r="J5" s="315"/>
      <c r="K5" s="315"/>
      <c r="L5" s="315"/>
      <c r="M5" s="315"/>
      <c r="N5" s="315"/>
      <c r="O5" s="315"/>
      <c r="P5" s="315"/>
      <c r="Q5" s="315"/>
      <c r="R5" s="315"/>
      <c r="S5" s="315"/>
      <c r="T5" s="315"/>
      <c r="U5" s="315"/>
      <c r="V5" s="315"/>
      <c r="W5" s="315"/>
      <c r="X5" s="315"/>
      <c r="Y5" s="315"/>
      <c r="Z5" s="315"/>
      <c r="AA5" s="315"/>
      <c r="AB5" s="315"/>
      <c r="AC5" s="315"/>
      <c r="AD5" s="315"/>
      <c r="AE5" s="315"/>
      <c r="AF5" s="315"/>
      <c r="AG5" s="315"/>
      <c r="AH5" s="315"/>
      <c r="AI5" s="315"/>
      <c r="AJ5" s="315"/>
      <c r="AK5" s="315"/>
      <c r="AL5" s="315"/>
      <c r="AM5" s="315"/>
      <c r="AN5" s="315"/>
      <c r="AO5" s="315"/>
    </row>
    <row r="7" spans="1:41" ht="18.75" x14ac:dyDescent="0.25">
      <c r="A7" s="316" t="s">
        <v>5</v>
      </c>
      <c r="B7" s="316"/>
      <c r="C7" s="316"/>
      <c r="D7" s="316"/>
      <c r="E7" s="316"/>
      <c r="F7" s="316"/>
      <c r="G7" s="316"/>
      <c r="H7" s="316"/>
      <c r="I7" s="316"/>
      <c r="J7" s="316"/>
      <c r="K7" s="316"/>
      <c r="L7" s="316"/>
      <c r="M7" s="316"/>
      <c r="N7" s="316"/>
      <c r="O7" s="316"/>
      <c r="P7" s="316"/>
      <c r="Q7" s="316"/>
      <c r="R7" s="316"/>
      <c r="S7" s="316"/>
      <c r="T7" s="316"/>
      <c r="U7" s="316"/>
      <c r="V7" s="316"/>
      <c r="W7" s="316"/>
      <c r="X7" s="316"/>
      <c r="Y7" s="316"/>
      <c r="Z7" s="316"/>
      <c r="AA7" s="316"/>
      <c r="AB7" s="316"/>
      <c r="AC7" s="316"/>
      <c r="AD7" s="316"/>
      <c r="AE7" s="316"/>
      <c r="AF7" s="316"/>
      <c r="AG7" s="316"/>
      <c r="AH7" s="316"/>
      <c r="AI7" s="316"/>
      <c r="AJ7" s="316"/>
      <c r="AK7" s="316"/>
      <c r="AL7" s="316"/>
      <c r="AM7" s="316"/>
      <c r="AN7" s="316"/>
      <c r="AO7" s="316"/>
    </row>
    <row r="8" spans="1:41" ht="18.75" x14ac:dyDescent="0.25">
      <c r="A8" s="316"/>
      <c r="B8" s="316"/>
      <c r="C8" s="316"/>
      <c r="D8" s="316"/>
      <c r="E8" s="316"/>
      <c r="F8" s="316"/>
      <c r="G8" s="316"/>
      <c r="H8" s="316"/>
      <c r="I8" s="316"/>
      <c r="J8" s="316"/>
      <c r="K8" s="316"/>
      <c r="L8" s="316"/>
      <c r="M8" s="316"/>
      <c r="N8" s="316"/>
      <c r="O8" s="316"/>
      <c r="P8" s="316"/>
      <c r="Q8" s="316"/>
      <c r="R8" s="316"/>
      <c r="S8" s="316"/>
      <c r="T8" s="316"/>
      <c r="U8" s="316"/>
      <c r="V8" s="316"/>
      <c r="W8" s="316"/>
      <c r="X8" s="316"/>
      <c r="Y8" s="316"/>
      <c r="Z8" s="316"/>
      <c r="AA8" s="316"/>
      <c r="AB8" s="316"/>
      <c r="AC8" s="316"/>
      <c r="AD8" s="316"/>
      <c r="AE8" s="316"/>
      <c r="AF8" s="316"/>
      <c r="AG8" s="316"/>
      <c r="AH8" s="316"/>
      <c r="AI8" s="316"/>
      <c r="AJ8" s="316"/>
      <c r="AK8" s="316"/>
      <c r="AL8" s="316"/>
      <c r="AM8" s="316"/>
      <c r="AN8" s="316"/>
      <c r="AO8" s="316"/>
    </row>
    <row r="9" spans="1:41" ht="15.75" x14ac:dyDescent="0.25">
      <c r="A9" s="317" t="s">
        <v>295</v>
      </c>
      <c r="B9" s="317"/>
      <c r="C9" s="317"/>
      <c r="D9" s="317"/>
      <c r="E9" s="317"/>
      <c r="F9" s="317"/>
      <c r="G9" s="317"/>
      <c r="H9" s="317"/>
      <c r="I9" s="317"/>
      <c r="J9" s="317"/>
      <c r="K9" s="317"/>
      <c r="L9" s="317"/>
      <c r="M9" s="317"/>
      <c r="N9" s="317"/>
      <c r="O9" s="317"/>
      <c r="P9" s="317"/>
      <c r="Q9" s="317"/>
      <c r="R9" s="317"/>
      <c r="S9" s="317"/>
      <c r="T9" s="317"/>
      <c r="U9" s="317"/>
      <c r="V9" s="317"/>
      <c r="W9" s="317"/>
      <c r="X9" s="317"/>
      <c r="Y9" s="317"/>
      <c r="Z9" s="317"/>
      <c r="AA9" s="317"/>
      <c r="AB9" s="317"/>
      <c r="AC9" s="317"/>
      <c r="AD9" s="317"/>
      <c r="AE9" s="317"/>
      <c r="AF9" s="317"/>
      <c r="AG9" s="317"/>
      <c r="AH9" s="317"/>
      <c r="AI9" s="317"/>
      <c r="AJ9" s="317"/>
      <c r="AK9" s="317"/>
      <c r="AL9" s="317"/>
      <c r="AM9" s="317"/>
      <c r="AN9" s="317"/>
      <c r="AO9" s="317"/>
    </row>
    <row r="10" spans="1:41" ht="15.75" x14ac:dyDescent="0.25">
      <c r="A10" s="318" t="s">
        <v>4</v>
      </c>
      <c r="B10" s="318"/>
      <c r="C10" s="318"/>
      <c r="D10" s="318"/>
      <c r="E10" s="318"/>
      <c r="F10" s="318"/>
      <c r="G10" s="318"/>
      <c r="H10" s="318"/>
      <c r="I10" s="318"/>
      <c r="J10" s="318"/>
      <c r="K10" s="318"/>
      <c r="L10" s="318"/>
      <c r="M10" s="318"/>
      <c r="N10" s="318"/>
      <c r="O10" s="318"/>
      <c r="P10" s="318"/>
      <c r="Q10" s="318"/>
      <c r="R10" s="318"/>
      <c r="S10" s="318"/>
      <c r="T10" s="318"/>
      <c r="U10" s="318"/>
      <c r="V10" s="318"/>
      <c r="W10" s="318"/>
      <c r="X10" s="318"/>
      <c r="Y10" s="318"/>
      <c r="Z10" s="318"/>
      <c r="AA10" s="318"/>
      <c r="AB10" s="318"/>
      <c r="AC10" s="318"/>
      <c r="AD10" s="318"/>
      <c r="AE10" s="318"/>
      <c r="AF10" s="318"/>
      <c r="AG10" s="318"/>
      <c r="AH10" s="318"/>
      <c r="AI10" s="318"/>
      <c r="AJ10" s="318"/>
      <c r="AK10" s="318"/>
      <c r="AL10" s="318"/>
      <c r="AM10" s="318"/>
      <c r="AN10" s="318"/>
      <c r="AO10" s="318"/>
    </row>
    <row r="11" spans="1:41" ht="18.75" x14ac:dyDescent="0.25">
      <c r="A11" s="316"/>
      <c r="B11" s="316"/>
      <c r="C11" s="316"/>
      <c r="D11" s="316"/>
      <c r="E11" s="316"/>
      <c r="F11" s="316"/>
      <c r="G11" s="316"/>
      <c r="H11" s="316"/>
      <c r="I11" s="316"/>
      <c r="J11" s="316"/>
      <c r="K11" s="316"/>
      <c r="L11" s="316"/>
      <c r="M11" s="316"/>
      <c r="N11" s="316"/>
      <c r="O11" s="316"/>
      <c r="P11" s="316"/>
      <c r="Q11" s="316"/>
      <c r="R11" s="316"/>
      <c r="S11" s="316"/>
      <c r="T11" s="316"/>
      <c r="U11" s="316"/>
      <c r="V11" s="316"/>
      <c r="W11" s="316"/>
      <c r="X11" s="316"/>
      <c r="Y11" s="316"/>
      <c r="Z11" s="316"/>
      <c r="AA11" s="316"/>
      <c r="AB11" s="316"/>
      <c r="AC11" s="316"/>
      <c r="AD11" s="316"/>
      <c r="AE11" s="316"/>
      <c r="AF11" s="316"/>
      <c r="AG11" s="316"/>
      <c r="AH11" s="316"/>
      <c r="AI11" s="316"/>
      <c r="AJ11" s="316"/>
      <c r="AK11" s="316"/>
      <c r="AL11" s="316"/>
      <c r="AM11" s="316"/>
      <c r="AN11" s="316"/>
      <c r="AO11" s="316"/>
    </row>
    <row r="12" spans="1:41" ht="15.75" x14ac:dyDescent="0.25">
      <c r="A12" s="317" t="str">
        <f>'1. паспорт местоположение'!A12:C12</f>
        <v>I_Che153</v>
      </c>
      <c r="B12" s="317"/>
      <c r="C12" s="317"/>
      <c r="D12" s="317"/>
      <c r="E12" s="317"/>
      <c r="F12" s="317"/>
      <c r="G12" s="317"/>
      <c r="H12" s="317"/>
      <c r="I12" s="317"/>
      <c r="J12" s="317"/>
      <c r="K12" s="317"/>
      <c r="L12" s="317"/>
      <c r="M12" s="317"/>
      <c r="N12" s="317"/>
      <c r="O12" s="317"/>
      <c r="P12" s="317"/>
      <c r="Q12" s="317"/>
      <c r="R12" s="317"/>
      <c r="S12" s="317"/>
      <c r="T12" s="317"/>
      <c r="U12" s="317"/>
      <c r="V12" s="317"/>
      <c r="W12" s="317"/>
      <c r="X12" s="317"/>
      <c r="Y12" s="317"/>
      <c r="Z12" s="317"/>
      <c r="AA12" s="317"/>
      <c r="AB12" s="317"/>
      <c r="AC12" s="317"/>
      <c r="AD12" s="317"/>
      <c r="AE12" s="317"/>
      <c r="AF12" s="317"/>
      <c r="AG12" s="317"/>
      <c r="AH12" s="317"/>
      <c r="AI12" s="317"/>
      <c r="AJ12" s="317"/>
      <c r="AK12" s="317"/>
      <c r="AL12" s="317"/>
      <c r="AM12" s="317"/>
      <c r="AN12" s="317"/>
      <c r="AO12" s="317"/>
    </row>
    <row r="13" spans="1:41" ht="15.75" x14ac:dyDescent="0.25">
      <c r="A13" s="318" t="s">
        <v>3</v>
      </c>
      <c r="B13" s="318"/>
      <c r="C13" s="318"/>
      <c r="D13" s="318"/>
      <c r="E13" s="318"/>
      <c r="F13" s="318"/>
      <c r="G13" s="318"/>
      <c r="H13" s="318"/>
      <c r="I13" s="318"/>
      <c r="J13" s="318"/>
      <c r="K13" s="318"/>
      <c r="L13" s="318"/>
      <c r="M13" s="318"/>
      <c r="N13" s="318"/>
      <c r="O13" s="318"/>
      <c r="P13" s="318"/>
      <c r="Q13" s="318"/>
      <c r="R13" s="318"/>
      <c r="S13" s="318"/>
      <c r="T13" s="318"/>
      <c r="U13" s="318"/>
      <c r="V13" s="318"/>
      <c r="W13" s="318"/>
      <c r="X13" s="318"/>
      <c r="Y13" s="318"/>
      <c r="Z13" s="318"/>
      <c r="AA13" s="318"/>
      <c r="AB13" s="318"/>
      <c r="AC13" s="318"/>
      <c r="AD13" s="318"/>
      <c r="AE13" s="318"/>
      <c r="AF13" s="318"/>
      <c r="AG13" s="318"/>
      <c r="AH13" s="318"/>
      <c r="AI13" s="318"/>
      <c r="AJ13" s="318"/>
      <c r="AK13" s="318"/>
      <c r="AL13" s="318"/>
      <c r="AM13" s="318"/>
      <c r="AN13" s="318"/>
      <c r="AO13" s="318"/>
    </row>
    <row r="14" spans="1:41" ht="18.75" x14ac:dyDescent="0.25">
      <c r="A14" s="319"/>
      <c r="B14" s="319"/>
      <c r="C14" s="319"/>
      <c r="D14" s="319"/>
      <c r="E14" s="319"/>
      <c r="F14" s="319"/>
      <c r="G14" s="319"/>
      <c r="H14" s="319"/>
      <c r="I14" s="319"/>
      <c r="J14" s="319"/>
      <c r="K14" s="319"/>
      <c r="L14" s="319"/>
      <c r="M14" s="319"/>
      <c r="N14" s="319"/>
      <c r="O14" s="319"/>
      <c r="P14" s="319"/>
      <c r="Q14" s="319"/>
      <c r="R14" s="319"/>
      <c r="S14" s="319"/>
      <c r="T14" s="319"/>
      <c r="U14" s="319"/>
      <c r="V14" s="319"/>
      <c r="W14" s="319"/>
      <c r="X14" s="319"/>
      <c r="Y14" s="319"/>
      <c r="Z14" s="319"/>
      <c r="AA14" s="319"/>
      <c r="AB14" s="319"/>
      <c r="AC14" s="319"/>
      <c r="AD14" s="319"/>
      <c r="AE14" s="319"/>
      <c r="AF14" s="319"/>
      <c r="AG14" s="319"/>
      <c r="AH14" s="319"/>
      <c r="AI14" s="319"/>
      <c r="AJ14" s="319"/>
      <c r="AK14" s="319"/>
      <c r="AL14" s="319"/>
      <c r="AM14" s="319"/>
      <c r="AN14" s="319"/>
      <c r="AO14" s="319"/>
    </row>
    <row r="15" spans="1:41" ht="15.75" x14ac:dyDescent="0.25">
      <c r="A15" s="317" t="str">
        <f>'1. паспорт местоположение'!A15:C15</f>
        <v>Строительство ВЛ-110кВ Грозненская ТЭС-Плиево-Новая (до границы с Республикой Ингушетия) с организацией схемы плавки гололеда протяженностью 53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5" s="317"/>
      <c r="C15" s="317"/>
      <c r="D15" s="317"/>
      <c r="E15" s="317"/>
      <c r="F15" s="317"/>
      <c r="G15" s="317"/>
      <c r="H15" s="317"/>
      <c r="I15" s="317"/>
      <c r="J15" s="317"/>
      <c r="K15" s="317"/>
      <c r="L15" s="317"/>
      <c r="M15" s="317"/>
      <c r="N15" s="317"/>
      <c r="O15" s="317"/>
      <c r="P15" s="317"/>
      <c r="Q15" s="317"/>
      <c r="R15" s="317"/>
      <c r="S15" s="317"/>
      <c r="T15" s="317"/>
      <c r="U15" s="317"/>
      <c r="V15" s="317"/>
      <c r="W15" s="317"/>
      <c r="X15" s="317"/>
      <c r="Y15" s="317"/>
      <c r="Z15" s="317"/>
      <c r="AA15" s="317"/>
      <c r="AB15" s="317"/>
      <c r="AC15" s="317"/>
      <c r="AD15" s="317"/>
      <c r="AE15" s="317"/>
      <c r="AF15" s="317"/>
      <c r="AG15" s="317"/>
      <c r="AH15" s="317"/>
      <c r="AI15" s="317"/>
      <c r="AJ15" s="317"/>
      <c r="AK15" s="317"/>
      <c r="AL15" s="317"/>
      <c r="AM15" s="317"/>
      <c r="AN15" s="317"/>
      <c r="AO15" s="317"/>
    </row>
    <row r="16" spans="1:41" ht="15.75" x14ac:dyDescent="0.25">
      <c r="A16" s="318" t="s">
        <v>2</v>
      </c>
      <c r="B16" s="318"/>
      <c r="C16" s="318"/>
      <c r="D16" s="318"/>
      <c r="E16" s="318"/>
      <c r="F16" s="318"/>
      <c r="G16" s="318"/>
      <c r="H16" s="318"/>
      <c r="I16" s="318"/>
      <c r="J16" s="318"/>
      <c r="K16" s="318"/>
      <c r="L16" s="318"/>
      <c r="M16" s="318"/>
      <c r="N16" s="318"/>
      <c r="O16" s="318"/>
      <c r="P16" s="318"/>
      <c r="Q16" s="318"/>
      <c r="R16" s="318"/>
      <c r="S16" s="318"/>
      <c r="T16" s="318"/>
      <c r="U16" s="318"/>
      <c r="V16" s="318"/>
      <c r="W16" s="318"/>
      <c r="X16" s="318"/>
      <c r="Y16" s="318"/>
      <c r="Z16" s="318"/>
      <c r="AA16" s="318"/>
      <c r="AB16" s="318"/>
      <c r="AC16" s="318"/>
      <c r="AD16" s="318"/>
      <c r="AE16" s="318"/>
      <c r="AF16" s="318"/>
      <c r="AG16" s="318"/>
      <c r="AH16" s="318"/>
      <c r="AI16" s="318"/>
      <c r="AJ16" s="318"/>
      <c r="AK16" s="318"/>
      <c r="AL16" s="318"/>
      <c r="AM16" s="318"/>
      <c r="AN16" s="318"/>
      <c r="AO16" s="318"/>
    </row>
    <row r="17" spans="1:41" x14ac:dyDescent="0.25">
      <c r="A17" s="306"/>
      <c r="B17" s="306"/>
      <c r="C17" s="306"/>
      <c r="D17" s="306"/>
      <c r="E17" s="306"/>
      <c r="F17" s="306"/>
      <c r="G17" s="306"/>
      <c r="H17" s="306"/>
      <c r="I17" s="306"/>
      <c r="J17" s="306"/>
      <c r="K17" s="306"/>
      <c r="L17" s="306"/>
      <c r="M17" s="306"/>
      <c r="N17" s="306"/>
      <c r="O17" s="306"/>
      <c r="P17" s="306"/>
      <c r="Q17" s="306"/>
      <c r="R17" s="306"/>
      <c r="S17" s="306"/>
      <c r="T17" s="306"/>
      <c r="U17" s="306"/>
      <c r="V17" s="306"/>
      <c r="W17" s="306"/>
      <c r="X17" s="306"/>
      <c r="Y17" s="306"/>
      <c r="Z17" s="306"/>
      <c r="AA17" s="306"/>
      <c r="AB17" s="306"/>
      <c r="AC17" s="306"/>
      <c r="AD17" s="306"/>
      <c r="AE17" s="306"/>
      <c r="AF17" s="306"/>
      <c r="AG17" s="306"/>
      <c r="AH17" s="306"/>
      <c r="AI17" s="306"/>
      <c r="AJ17" s="306"/>
      <c r="AK17" s="306"/>
      <c r="AL17" s="306"/>
      <c r="AM17" s="306"/>
      <c r="AN17" s="306"/>
      <c r="AO17" s="306"/>
    </row>
    <row r="18" spans="1:41" ht="14.25" customHeight="1" x14ac:dyDescent="0.25">
      <c r="A18" s="306"/>
      <c r="B18" s="306"/>
      <c r="C18" s="306"/>
      <c r="D18" s="306"/>
      <c r="E18" s="306"/>
      <c r="F18" s="306"/>
      <c r="G18" s="306"/>
      <c r="H18" s="306"/>
      <c r="I18" s="306"/>
      <c r="J18" s="306"/>
      <c r="K18" s="306"/>
      <c r="L18" s="306"/>
      <c r="M18" s="306"/>
      <c r="N18" s="306"/>
      <c r="O18" s="306"/>
      <c r="P18" s="306"/>
      <c r="Q18" s="306"/>
      <c r="R18" s="306"/>
      <c r="S18" s="306"/>
      <c r="T18" s="306"/>
      <c r="U18" s="306"/>
      <c r="V18" s="306"/>
      <c r="W18" s="306"/>
      <c r="X18" s="306"/>
      <c r="Y18" s="306"/>
      <c r="Z18" s="306"/>
      <c r="AA18" s="306"/>
      <c r="AB18" s="306"/>
      <c r="AC18" s="306"/>
      <c r="AD18" s="306"/>
      <c r="AE18" s="306"/>
      <c r="AF18" s="306"/>
      <c r="AG18" s="306"/>
      <c r="AH18" s="306"/>
      <c r="AI18" s="306"/>
      <c r="AJ18" s="306"/>
      <c r="AK18" s="306"/>
      <c r="AL18" s="306"/>
      <c r="AM18" s="306"/>
      <c r="AN18" s="306"/>
      <c r="AO18" s="306"/>
    </row>
    <row r="19" spans="1:41" x14ac:dyDescent="0.25">
      <c r="A19" s="306"/>
      <c r="B19" s="306"/>
      <c r="C19" s="306"/>
      <c r="D19" s="306"/>
      <c r="E19" s="306"/>
      <c r="F19" s="306"/>
      <c r="G19" s="306"/>
      <c r="H19" s="306"/>
      <c r="I19" s="306"/>
      <c r="J19" s="306"/>
      <c r="K19" s="306"/>
      <c r="L19" s="306"/>
      <c r="M19" s="306"/>
      <c r="N19" s="306"/>
      <c r="O19" s="306"/>
      <c r="P19" s="306"/>
      <c r="Q19" s="306"/>
      <c r="R19" s="306"/>
      <c r="S19" s="306"/>
      <c r="T19" s="306"/>
      <c r="U19" s="306"/>
      <c r="V19" s="306"/>
      <c r="W19" s="306"/>
      <c r="X19" s="306"/>
      <c r="Y19" s="306"/>
      <c r="Z19" s="306"/>
      <c r="AA19" s="306"/>
      <c r="AB19" s="306"/>
      <c r="AC19" s="306"/>
      <c r="AD19" s="306"/>
      <c r="AE19" s="306"/>
      <c r="AF19" s="306"/>
      <c r="AG19" s="306"/>
      <c r="AH19" s="306"/>
      <c r="AI19" s="306"/>
      <c r="AJ19" s="306"/>
      <c r="AK19" s="306"/>
      <c r="AL19" s="306"/>
      <c r="AM19" s="306"/>
      <c r="AN19" s="306"/>
      <c r="AO19" s="306"/>
    </row>
    <row r="20" spans="1:41" x14ac:dyDescent="0.25">
      <c r="A20" s="306"/>
      <c r="B20" s="306"/>
      <c r="C20" s="306"/>
      <c r="D20" s="306"/>
      <c r="E20" s="306"/>
      <c r="F20" s="306"/>
      <c r="G20" s="306"/>
      <c r="H20" s="306"/>
      <c r="I20" s="306"/>
      <c r="J20" s="306"/>
      <c r="K20" s="306"/>
      <c r="L20" s="306"/>
      <c r="M20" s="306"/>
      <c r="N20" s="306"/>
      <c r="O20" s="306"/>
      <c r="P20" s="306"/>
      <c r="Q20" s="306"/>
      <c r="R20" s="306"/>
      <c r="S20" s="306"/>
      <c r="T20" s="306"/>
      <c r="U20" s="306"/>
      <c r="V20" s="306"/>
      <c r="W20" s="306"/>
      <c r="X20" s="306"/>
      <c r="Y20" s="306"/>
      <c r="Z20" s="306"/>
      <c r="AA20" s="306"/>
      <c r="AB20" s="306"/>
      <c r="AC20" s="306"/>
      <c r="AD20" s="306"/>
      <c r="AE20" s="306"/>
      <c r="AF20" s="306"/>
      <c r="AG20" s="306"/>
      <c r="AH20" s="306"/>
      <c r="AI20" s="306"/>
      <c r="AJ20" s="306"/>
      <c r="AK20" s="306"/>
      <c r="AL20" s="306"/>
      <c r="AM20" s="306"/>
      <c r="AN20" s="306"/>
      <c r="AO20" s="306"/>
    </row>
    <row r="21" spans="1:41" x14ac:dyDescent="0.25">
      <c r="A21" s="307" t="s">
        <v>396</v>
      </c>
      <c r="B21" s="307"/>
      <c r="C21" s="307"/>
      <c r="D21" s="307"/>
      <c r="E21" s="307"/>
      <c r="F21" s="307"/>
      <c r="G21" s="307"/>
      <c r="H21" s="307"/>
      <c r="I21" s="307"/>
      <c r="J21" s="307"/>
      <c r="K21" s="307"/>
      <c r="L21" s="307"/>
      <c r="M21" s="307"/>
      <c r="N21" s="307"/>
      <c r="O21" s="307"/>
      <c r="P21" s="307"/>
      <c r="Q21" s="307"/>
      <c r="R21" s="307"/>
      <c r="S21" s="307"/>
      <c r="T21" s="307"/>
      <c r="U21" s="307"/>
      <c r="V21" s="307"/>
      <c r="W21" s="307"/>
      <c r="X21" s="307"/>
      <c r="Y21" s="307"/>
      <c r="Z21" s="307"/>
      <c r="AA21" s="307"/>
      <c r="AB21" s="307"/>
      <c r="AC21" s="307"/>
      <c r="AD21" s="307"/>
      <c r="AE21" s="307"/>
      <c r="AF21" s="307"/>
      <c r="AG21" s="307"/>
      <c r="AH21" s="307"/>
      <c r="AI21" s="307"/>
      <c r="AJ21" s="307"/>
      <c r="AK21" s="307"/>
      <c r="AL21" s="307"/>
      <c r="AM21" s="307"/>
      <c r="AN21" s="307"/>
      <c r="AO21" s="307"/>
    </row>
    <row r="22" spans="1:41" ht="58.5" customHeight="1" x14ac:dyDescent="0.25">
      <c r="A22" s="292" t="s">
        <v>397</v>
      </c>
      <c r="B22" s="308" t="s">
        <v>398</v>
      </c>
      <c r="C22" s="292" t="s">
        <v>399</v>
      </c>
      <c r="D22" s="292" t="s">
        <v>400</v>
      </c>
      <c r="E22" s="312" t="s">
        <v>401</v>
      </c>
      <c r="F22" s="313"/>
      <c r="G22" s="313"/>
      <c r="H22" s="313"/>
      <c r="I22" s="313"/>
      <c r="J22" s="313"/>
      <c r="K22" s="313"/>
      <c r="L22" s="314"/>
      <c r="M22" s="292" t="s">
        <v>402</v>
      </c>
      <c r="N22" s="292" t="s">
        <v>403</v>
      </c>
      <c r="O22" s="292" t="s">
        <v>404</v>
      </c>
      <c r="P22" s="291" t="s">
        <v>405</v>
      </c>
      <c r="Q22" s="291" t="s">
        <v>406</v>
      </c>
      <c r="R22" s="291" t="s">
        <v>407</v>
      </c>
      <c r="S22" s="291" t="s">
        <v>408</v>
      </c>
      <c r="T22" s="291"/>
      <c r="U22" s="311" t="s">
        <v>409</v>
      </c>
      <c r="V22" s="311" t="s">
        <v>410</v>
      </c>
      <c r="W22" s="291" t="s">
        <v>411</v>
      </c>
      <c r="X22" s="291" t="s">
        <v>412</v>
      </c>
      <c r="Y22" s="291" t="s">
        <v>413</v>
      </c>
      <c r="Z22" s="300" t="s">
        <v>414</v>
      </c>
      <c r="AA22" s="291" t="s">
        <v>415</v>
      </c>
      <c r="AB22" s="291" t="s">
        <v>416</v>
      </c>
      <c r="AC22" s="291" t="s">
        <v>417</v>
      </c>
      <c r="AD22" s="291" t="s">
        <v>418</v>
      </c>
      <c r="AE22" s="291" t="s">
        <v>419</v>
      </c>
      <c r="AF22" s="291" t="s">
        <v>420</v>
      </c>
      <c r="AG22" s="291"/>
      <c r="AH22" s="291"/>
      <c r="AI22" s="291" t="s">
        <v>421</v>
      </c>
      <c r="AJ22" s="291"/>
      <c r="AK22" s="291" t="s">
        <v>422</v>
      </c>
      <c r="AL22" s="291" t="s">
        <v>423</v>
      </c>
      <c r="AM22" s="291" t="s">
        <v>424</v>
      </c>
      <c r="AN22" s="291" t="s">
        <v>425</v>
      </c>
      <c r="AO22" s="291" t="s">
        <v>426</v>
      </c>
    </row>
    <row r="23" spans="1:41" ht="64.5" customHeight="1" x14ac:dyDescent="0.25">
      <c r="A23" s="301"/>
      <c r="B23" s="309"/>
      <c r="C23" s="301"/>
      <c r="D23" s="301"/>
      <c r="E23" s="296" t="s">
        <v>427</v>
      </c>
      <c r="F23" s="298" t="s">
        <v>51</v>
      </c>
      <c r="G23" s="298" t="s">
        <v>50</v>
      </c>
      <c r="H23" s="298" t="s">
        <v>49</v>
      </c>
      <c r="I23" s="304" t="s">
        <v>428</v>
      </c>
      <c r="J23" s="304" t="s">
        <v>429</v>
      </c>
      <c r="K23" s="304" t="s">
        <v>430</v>
      </c>
      <c r="L23" s="298" t="s">
        <v>389</v>
      </c>
      <c r="M23" s="301"/>
      <c r="N23" s="301"/>
      <c r="O23" s="301"/>
      <c r="P23" s="291"/>
      <c r="Q23" s="291"/>
      <c r="R23" s="291"/>
      <c r="S23" s="302" t="s">
        <v>0</v>
      </c>
      <c r="T23" s="302" t="s">
        <v>431</v>
      </c>
      <c r="U23" s="311"/>
      <c r="V23" s="311"/>
      <c r="W23" s="291"/>
      <c r="X23" s="291"/>
      <c r="Y23" s="291"/>
      <c r="Z23" s="291"/>
      <c r="AA23" s="291"/>
      <c r="AB23" s="291"/>
      <c r="AC23" s="291"/>
      <c r="AD23" s="291"/>
      <c r="AE23" s="291"/>
      <c r="AF23" s="291" t="s">
        <v>432</v>
      </c>
      <c r="AG23" s="291"/>
      <c r="AH23" s="292" t="s">
        <v>433</v>
      </c>
      <c r="AI23" s="292" t="s">
        <v>434</v>
      </c>
      <c r="AJ23" s="294" t="s">
        <v>431</v>
      </c>
      <c r="AK23" s="291"/>
      <c r="AL23" s="291"/>
      <c r="AM23" s="291"/>
      <c r="AN23" s="291"/>
      <c r="AO23" s="291"/>
    </row>
    <row r="24" spans="1:41" ht="96.75" customHeight="1" x14ac:dyDescent="0.25">
      <c r="A24" s="293"/>
      <c r="B24" s="310"/>
      <c r="C24" s="293"/>
      <c r="D24" s="293"/>
      <c r="E24" s="297"/>
      <c r="F24" s="299"/>
      <c r="G24" s="299"/>
      <c r="H24" s="299"/>
      <c r="I24" s="305"/>
      <c r="J24" s="305"/>
      <c r="K24" s="305"/>
      <c r="L24" s="299"/>
      <c r="M24" s="293"/>
      <c r="N24" s="293"/>
      <c r="O24" s="293"/>
      <c r="P24" s="291"/>
      <c r="Q24" s="291"/>
      <c r="R24" s="291"/>
      <c r="S24" s="303"/>
      <c r="T24" s="303"/>
      <c r="U24" s="311"/>
      <c r="V24" s="311"/>
      <c r="W24" s="291"/>
      <c r="X24" s="291"/>
      <c r="Y24" s="291"/>
      <c r="Z24" s="291"/>
      <c r="AA24" s="291"/>
      <c r="AB24" s="291"/>
      <c r="AC24" s="291"/>
      <c r="AD24" s="291"/>
      <c r="AE24" s="291"/>
      <c r="AF24" s="134" t="s">
        <v>435</v>
      </c>
      <c r="AG24" s="134" t="s">
        <v>436</v>
      </c>
      <c r="AH24" s="293"/>
      <c r="AI24" s="293"/>
      <c r="AJ24" s="295"/>
      <c r="AK24" s="291"/>
      <c r="AL24" s="291"/>
      <c r="AM24" s="291"/>
      <c r="AN24" s="291"/>
      <c r="AO24" s="291"/>
    </row>
    <row r="25" spans="1:41" s="136" customFormat="1" ht="21.75" customHeight="1" x14ac:dyDescent="0.2">
      <c r="A25" s="135">
        <v>1</v>
      </c>
      <c r="B25" s="135">
        <v>2</v>
      </c>
      <c r="C25" s="135">
        <v>4</v>
      </c>
      <c r="D25" s="135">
        <v>5</v>
      </c>
      <c r="E25" s="135">
        <v>6</v>
      </c>
      <c r="F25" s="135">
        <f>E25+1</f>
        <v>7</v>
      </c>
      <c r="G25" s="135">
        <f t="shared" ref="G25:AO25" si="0">F25+1</f>
        <v>8</v>
      </c>
      <c r="H25" s="135">
        <f t="shared" si="0"/>
        <v>9</v>
      </c>
      <c r="I25" s="135">
        <f t="shared" si="0"/>
        <v>10</v>
      </c>
      <c r="J25" s="135">
        <f t="shared" si="0"/>
        <v>11</v>
      </c>
      <c r="K25" s="135">
        <f t="shared" si="0"/>
        <v>12</v>
      </c>
      <c r="L25" s="135">
        <f t="shared" si="0"/>
        <v>13</v>
      </c>
      <c r="M25" s="135">
        <f t="shared" si="0"/>
        <v>14</v>
      </c>
      <c r="N25" s="135">
        <f t="shared" si="0"/>
        <v>15</v>
      </c>
      <c r="O25" s="135">
        <f t="shared" si="0"/>
        <v>16</v>
      </c>
      <c r="P25" s="135">
        <f t="shared" si="0"/>
        <v>17</v>
      </c>
      <c r="Q25" s="135">
        <f t="shared" si="0"/>
        <v>18</v>
      </c>
      <c r="R25" s="135">
        <f t="shared" si="0"/>
        <v>19</v>
      </c>
      <c r="S25" s="135">
        <f t="shared" si="0"/>
        <v>20</v>
      </c>
      <c r="T25" s="135">
        <f t="shared" si="0"/>
        <v>21</v>
      </c>
      <c r="U25" s="135">
        <f t="shared" si="0"/>
        <v>22</v>
      </c>
      <c r="V25" s="135">
        <f t="shared" si="0"/>
        <v>23</v>
      </c>
      <c r="W25" s="135">
        <f t="shared" si="0"/>
        <v>24</v>
      </c>
      <c r="X25" s="135">
        <f t="shared" si="0"/>
        <v>25</v>
      </c>
      <c r="Y25" s="135">
        <f t="shared" si="0"/>
        <v>26</v>
      </c>
      <c r="Z25" s="135">
        <f t="shared" si="0"/>
        <v>27</v>
      </c>
      <c r="AA25" s="135">
        <f t="shared" si="0"/>
        <v>28</v>
      </c>
      <c r="AB25" s="135">
        <f t="shared" si="0"/>
        <v>29</v>
      </c>
      <c r="AC25" s="135">
        <f t="shared" si="0"/>
        <v>30</v>
      </c>
      <c r="AD25" s="135">
        <f t="shared" si="0"/>
        <v>31</v>
      </c>
      <c r="AE25" s="135">
        <f t="shared" si="0"/>
        <v>32</v>
      </c>
      <c r="AF25" s="135">
        <f t="shared" si="0"/>
        <v>33</v>
      </c>
      <c r="AG25" s="135">
        <f t="shared" si="0"/>
        <v>34</v>
      </c>
      <c r="AH25" s="135">
        <f t="shared" si="0"/>
        <v>35</v>
      </c>
      <c r="AI25" s="135">
        <f t="shared" si="0"/>
        <v>36</v>
      </c>
      <c r="AJ25" s="135">
        <f t="shared" si="0"/>
        <v>37</v>
      </c>
      <c r="AK25" s="135">
        <f t="shared" si="0"/>
        <v>38</v>
      </c>
      <c r="AL25" s="135">
        <f t="shared" si="0"/>
        <v>39</v>
      </c>
      <c r="AM25" s="135">
        <f t="shared" si="0"/>
        <v>40</v>
      </c>
      <c r="AN25" s="135">
        <f t="shared" si="0"/>
        <v>41</v>
      </c>
      <c r="AO25" s="135">
        <f t="shared" si="0"/>
        <v>42</v>
      </c>
    </row>
    <row r="26" spans="1:41" s="160" customFormat="1" ht="131.25" customHeight="1" x14ac:dyDescent="0.25">
      <c r="A26" s="158" t="s">
        <v>302</v>
      </c>
      <c r="B26" s="159" t="s">
        <v>295</v>
      </c>
      <c r="C26" s="159" t="s">
        <v>446</v>
      </c>
      <c r="D26" s="159" t="s">
        <v>302</v>
      </c>
      <c r="E26" s="159" t="s">
        <v>302</v>
      </c>
      <c r="F26" s="159" t="s">
        <v>302</v>
      </c>
      <c r="G26" s="159" t="s">
        <v>302</v>
      </c>
      <c r="H26" s="159" t="s">
        <v>302</v>
      </c>
      <c r="I26" s="159" t="s">
        <v>302</v>
      </c>
      <c r="J26" s="159" t="s">
        <v>486</v>
      </c>
      <c r="K26" s="159" t="s">
        <v>302</v>
      </c>
      <c r="L26" s="159" t="s">
        <v>302</v>
      </c>
      <c r="M26" s="159" t="s">
        <v>487</v>
      </c>
      <c r="N26" s="159" t="s">
        <v>488</v>
      </c>
      <c r="O26" s="159" t="s">
        <v>282</v>
      </c>
      <c r="P26" s="159" t="s">
        <v>489</v>
      </c>
      <c r="Q26" s="159" t="s">
        <v>490</v>
      </c>
      <c r="R26" s="159" t="s">
        <v>489</v>
      </c>
      <c r="S26" s="159" t="s">
        <v>491</v>
      </c>
      <c r="T26" s="159" t="s">
        <v>491</v>
      </c>
      <c r="U26" s="159" t="s">
        <v>17</v>
      </c>
      <c r="V26" s="159" t="s">
        <v>17</v>
      </c>
      <c r="W26" s="159" t="s">
        <v>492</v>
      </c>
      <c r="X26" s="159" t="s">
        <v>493</v>
      </c>
      <c r="Y26" s="159" t="s">
        <v>302</v>
      </c>
      <c r="Z26" s="159" t="s">
        <v>302</v>
      </c>
      <c r="AA26" s="159" t="s">
        <v>493</v>
      </c>
      <c r="AB26" s="159" t="s">
        <v>494</v>
      </c>
      <c r="AC26" s="159" t="s">
        <v>495</v>
      </c>
      <c r="AD26" s="159" t="s">
        <v>496</v>
      </c>
      <c r="AE26" s="159" t="s">
        <v>496</v>
      </c>
      <c r="AF26" s="159" t="s">
        <v>497</v>
      </c>
      <c r="AG26" s="159" t="s">
        <v>498</v>
      </c>
      <c r="AH26" s="159" t="s">
        <v>302</v>
      </c>
      <c r="AI26" s="159" t="s">
        <v>499</v>
      </c>
      <c r="AJ26" s="159" t="s">
        <v>499</v>
      </c>
      <c r="AK26" s="159" t="s">
        <v>302</v>
      </c>
      <c r="AL26" s="159" t="s">
        <v>302</v>
      </c>
      <c r="AM26" s="159" t="s">
        <v>302</v>
      </c>
      <c r="AN26" s="159" t="s">
        <v>302</v>
      </c>
      <c r="AO26" s="159" t="s">
        <v>302</v>
      </c>
    </row>
    <row r="27" spans="1:41" s="175" customFormat="1" ht="120" x14ac:dyDescent="0.25">
      <c r="A27" s="176">
        <v>1</v>
      </c>
      <c r="B27" s="176" t="s">
        <v>295</v>
      </c>
      <c r="C27" s="176" t="s">
        <v>446</v>
      </c>
      <c r="D27" s="176" t="s">
        <v>302</v>
      </c>
      <c r="E27" s="176" t="s">
        <v>302</v>
      </c>
      <c r="F27" s="176" t="s">
        <v>302</v>
      </c>
      <c r="G27" s="176" t="s">
        <v>302</v>
      </c>
      <c r="H27" s="176" t="s">
        <v>302</v>
      </c>
      <c r="I27" s="176" t="s">
        <v>302</v>
      </c>
      <c r="J27" s="176" t="s">
        <v>302</v>
      </c>
      <c r="K27" s="176" t="s">
        <v>302</v>
      </c>
      <c r="L27" s="176" t="s">
        <v>302</v>
      </c>
      <c r="M27" s="176" t="s">
        <v>465</v>
      </c>
      <c r="N27" s="176" t="s">
        <v>466</v>
      </c>
      <c r="O27" s="176" t="s">
        <v>282</v>
      </c>
      <c r="P27" s="176" t="s">
        <v>467</v>
      </c>
      <c r="Q27" s="176" t="s">
        <v>443</v>
      </c>
      <c r="R27" s="176" t="s">
        <v>467</v>
      </c>
      <c r="S27" s="176" t="s">
        <v>468</v>
      </c>
      <c r="T27" s="176" t="s">
        <v>468</v>
      </c>
      <c r="U27" s="176" t="s">
        <v>15</v>
      </c>
      <c r="V27" s="176" t="s">
        <v>15</v>
      </c>
      <c r="W27" s="176" t="s">
        <v>469</v>
      </c>
      <c r="X27" s="176" t="s">
        <v>470</v>
      </c>
      <c r="Y27" s="176" t="s">
        <v>17</v>
      </c>
      <c r="Z27" s="176" t="s">
        <v>18</v>
      </c>
      <c r="AA27" s="176" t="s">
        <v>471</v>
      </c>
      <c r="AB27" s="176" t="s">
        <v>471</v>
      </c>
      <c r="AC27" s="176" t="s">
        <v>472</v>
      </c>
      <c r="AD27" s="176" t="s">
        <v>473</v>
      </c>
      <c r="AE27" s="176" t="s">
        <v>473</v>
      </c>
      <c r="AF27" s="176" t="s">
        <v>474</v>
      </c>
      <c r="AG27" s="176" t="s">
        <v>475</v>
      </c>
      <c r="AH27" s="176" t="s">
        <v>476</v>
      </c>
      <c r="AI27" s="176" t="s">
        <v>477</v>
      </c>
      <c r="AJ27" s="176" t="s">
        <v>478</v>
      </c>
      <c r="AK27" s="176" t="s">
        <v>478</v>
      </c>
      <c r="AL27" s="176" t="s">
        <v>478</v>
      </c>
      <c r="AM27" s="176" t="s">
        <v>302</v>
      </c>
      <c r="AN27" s="176" t="s">
        <v>302</v>
      </c>
      <c r="AO27" s="176" t="s">
        <v>302</v>
      </c>
    </row>
    <row r="28" spans="1:41" x14ac:dyDescent="0.25">
      <c r="AD28" s="161" t="e">
        <f>AD26+#REF!+#REF!+#REF!+#REF!</f>
        <v>#REF!</v>
      </c>
    </row>
  </sheetData>
  <mergeCells count="60">
    <mergeCell ref="A5:AO5"/>
    <mergeCell ref="A7:AO7"/>
    <mergeCell ref="A8:AO8"/>
    <mergeCell ref="A9:AO9"/>
    <mergeCell ref="C22:C24"/>
    <mergeCell ref="D22:D24"/>
    <mergeCell ref="A10:AO10"/>
    <mergeCell ref="A11:AO11"/>
    <mergeCell ref="A12:AO12"/>
    <mergeCell ref="A13:AO13"/>
    <mergeCell ref="A14:AO14"/>
    <mergeCell ref="A15:AO15"/>
    <mergeCell ref="A16:AO16"/>
    <mergeCell ref="A17:AO17"/>
    <mergeCell ref="G23:G24"/>
    <mergeCell ref="H23:H24"/>
    <mergeCell ref="K23:K24"/>
    <mergeCell ref="L23:L24"/>
    <mergeCell ref="A18:AO18"/>
    <mergeCell ref="A19:AO19"/>
    <mergeCell ref="A20:AO20"/>
    <mergeCell ref="A21:AO21"/>
    <mergeCell ref="A22:A24"/>
    <mergeCell ref="B22:B24"/>
    <mergeCell ref="U22:U24"/>
    <mergeCell ref="V22:V24"/>
    <mergeCell ref="W22:W24"/>
    <mergeCell ref="X22:X24"/>
    <mergeCell ref="I23:I24"/>
    <mergeCell ref="J23:J24"/>
    <mergeCell ref="E22:L22"/>
    <mergeCell ref="M22:M24"/>
    <mergeCell ref="E23:E24"/>
    <mergeCell ref="F23:F24"/>
    <mergeCell ref="Y22:Y24"/>
    <mergeCell ref="Z22:Z24"/>
    <mergeCell ref="AN22:AN24"/>
    <mergeCell ref="AA22:AA24"/>
    <mergeCell ref="AB22:AB24"/>
    <mergeCell ref="P22:P24"/>
    <mergeCell ref="Q22:Q24"/>
    <mergeCell ref="N22:N24"/>
    <mergeCell ref="O22:O24"/>
    <mergeCell ref="S23:S24"/>
    <mergeCell ref="T23:T24"/>
    <mergeCell ref="R22:R24"/>
    <mergeCell ref="S22:T22"/>
    <mergeCell ref="AC22:AC24"/>
    <mergeCell ref="AO22:AO24"/>
    <mergeCell ref="AI23:AI24"/>
    <mergeCell ref="AJ23:AJ24"/>
    <mergeCell ref="AI22:AJ22"/>
    <mergeCell ref="AK22:AK24"/>
    <mergeCell ref="AL22:AL24"/>
    <mergeCell ref="AM22:AM24"/>
    <mergeCell ref="AD22:AD24"/>
    <mergeCell ref="AF23:AG23"/>
    <mergeCell ref="AH23:AH24"/>
    <mergeCell ref="AE22:AE24"/>
    <mergeCell ref="AF22:AH22"/>
  </mergeCells>
  <phoneticPr fontId="45" type="noConversion"/>
  <printOptions horizontalCentered="1"/>
  <pageMargins left="0.59055118110236227" right="0.59055118110236227" top="0.59055118110236227" bottom="0.59055118110236227" header="0" footer="0"/>
  <pageSetup paperSize="8" scale="3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97"/>
  <sheetViews>
    <sheetView view="pageBreakPreview" topLeftCell="A7" zoomScale="85" zoomScaleNormal="90" zoomScaleSheetLayoutView="85" workbookViewId="0">
      <selection activeCell="H26" sqref="H26"/>
    </sheetView>
  </sheetViews>
  <sheetFormatPr defaultRowHeight="15.75" x14ac:dyDescent="0.25"/>
  <cols>
    <col min="1" max="1" width="72.28515625" style="68" customWidth="1"/>
    <col min="2" max="2" width="69.140625" style="68" customWidth="1"/>
    <col min="3" max="216" width="9.140625" style="69"/>
    <col min="217" max="218" width="66.140625" style="69" customWidth="1"/>
    <col min="219" max="16384" width="9.140625" style="69"/>
  </cols>
  <sheetData>
    <row r="1" spans="1:2" ht="18.75" x14ac:dyDescent="0.25">
      <c r="B1" s="33" t="s">
        <v>22</v>
      </c>
    </row>
    <row r="2" spans="1:2" ht="18.75" x14ac:dyDescent="0.3">
      <c r="B2" s="13" t="s">
        <v>6</v>
      </c>
    </row>
    <row r="3" spans="1:2" ht="18.75" x14ac:dyDescent="0.3">
      <c r="B3" s="13" t="s">
        <v>153</v>
      </c>
    </row>
    <row r="4" spans="1:2" x14ac:dyDescent="0.25">
      <c r="B4" s="36"/>
    </row>
    <row r="5" spans="1:2" ht="18.75" x14ac:dyDescent="0.3">
      <c r="A5" s="323" t="str">
        <f>'1. паспорт местоположение'!$A$5</f>
        <v>Год раскрытия информации: 2019 год</v>
      </c>
      <c r="B5" s="323"/>
    </row>
    <row r="6" spans="1:2" ht="18.75" x14ac:dyDescent="0.3">
      <c r="A6" s="77"/>
      <c r="B6" s="77"/>
    </row>
    <row r="7" spans="1:2" ht="18.75" x14ac:dyDescent="0.25">
      <c r="A7" s="211" t="s">
        <v>5</v>
      </c>
      <c r="B7" s="211"/>
    </row>
    <row r="8" spans="1:2" ht="18.75" x14ac:dyDescent="0.25">
      <c r="A8" s="11"/>
      <c r="B8" s="11"/>
    </row>
    <row r="9" spans="1:2" x14ac:dyDescent="0.25">
      <c r="A9" s="212" t="s">
        <v>282</v>
      </c>
      <c r="B9" s="212"/>
    </row>
    <row r="10" spans="1:2" x14ac:dyDescent="0.25">
      <c r="A10" s="208" t="s">
        <v>4</v>
      </c>
      <c r="B10" s="208"/>
    </row>
    <row r="11" spans="1:2" ht="18.75" x14ac:dyDescent="0.25">
      <c r="A11" s="11"/>
      <c r="B11" s="11"/>
    </row>
    <row r="12" spans="1:2" ht="23.25" customHeight="1" x14ac:dyDescent="0.25">
      <c r="A12" s="212" t="str">
        <f>'1. паспорт местоположение'!$A$12</f>
        <v>I_Che153</v>
      </c>
      <c r="B12" s="212"/>
    </row>
    <row r="13" spans="1:2" x14ac:dyDescent="0.25">
      <c r="A13" s="208" t="s">
        <v>3</v>
      </c>
      <c r="B13" s="208"/>
    </row>
    <row r="14" spans="1:2" ht="18.75" x14ac:dyDescent="0.25">
      <c r="A14" s="9"/>
      <c r="B14" s="9"/>
    </row>
    <row r="15" spans="1:2" ht="47.25" customHeight="1" x14ac:dyDescent="0.25">
      <c r="A15" s="222" t="str">
        <f>'1. паспорт местоположение'!$A$15</f>
        <v>Строительство ВЛ-110кВ Грозненская ТЭС-Плиево-Новая (до границы с Республикой Ингушетия) с организацией схемы плавки гололеда протяженностью 53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5" s="222"/>
    </row>
    <row r="16" spans="1:2" x14ac:dyDescent="0.25">
      <c r="A16" s="208" t="s">
        <v>2</v>
      </c>
      <c r="B16" s="208"/>
    </row>
    <row r="17" spans="1:2" ht="23.25" customHeight="1" x14ac:dyDescent="0.25">
      <c r="A17" s="321" t="s">
        <v>268</v>
      </c>
      <c r="B17" s="322"/>
    </row>
    <row r="18" spans="1:2" ht="12.75" customHeight="1" x14ac:dyDescent="0.25">
      <c r="B18" s="36"/>
    </row>
    <row r="19" spans="1:2" ht="13.5" customHeight="1" x14ac:dyDescent="0.25">
      <c r="B19" s="70"/>
    </row>
    <row r="20" spans="1:2" s="168" customFormat="1" ht="99.75" customHeight="1" x14ac:dyDescent="0.25">
      <c r="A20" s="183" t="s">
        <v>157</v>
      </c>
      <c r="B20" s="184" t="s">
        <v>479</v>
      </c>
    </row>
    <row r="21" spans="1:2" s="168" customFormat="1" ht="30" x14ac:dyDescent="0.25">
      <c r="A21" s="185" t="s">
        <v>158</v>
      </c>
      <c r="B21" s="184" t="s">
        <v>451</v>
      </c>
    </row>
    <row r="22" spans="1:2" s="168" customFormat="1" ht="60" x14ac:dyDescent="0.25">
      <c r="A22" s="185" t="s">
        <v>154</v>
      </c>
      <c r="B22" s="184" t="s">
        <v>449</v>
      </c>
    </row>
    <row r="23" spans="1:2" s="168" customFormat="1" x14ac:dyDescent="0.25">
      <c r="A23" s="185" t="s">
        <v>159</v>
      </c>
      <c r="B23" s="184" t="s">
        <v>480</v>
      </c>
    </row>
    <row r="24" spans="1:2" s="168" customFormat="1" x14ac:dyDescent="0.25">
      <c r="A24" s="186" t="s">
        <v>160</v>
      </c>
      <c r="B24" s="202">
        <f>VLOOKUP(A12,'[1]6.2. отчет'!$D:$OM,400,0)</f>
        <v>2019</v>
      </c>
    </row>
    <row r="25" spans="1:2" s="168" customFormat="1" x14ac:dyDescent="0.25">
      <c r="A25" s="186" t="s">
        <v>161</v>
      </c>
      <c r="B25" s="184" t="str">
        <f>'3.3 паспорт описание'!C30</f>
        <v>с</v>
      </c>
    </row>
    <row r="26" spans="1:2" s="168" customFormat="1" x14ac:dyDescent="0.25">
      <c r="A26" s="185" t="s">
        <v>442</v>
      </c>
      <c r="B26" s="203">
        <f>VLOOKUP($A$12,'[1]6.2. отчет'!$D:$OT,407,0)</f>
        <v>561.23955774133265</v>
      </c>
    </row>
    <row r="27" spans="1:2" s="168" customFormat="1" x14ac:dyDescent="0.25">
      <c r="A27" s="184" t="s">
        <v>162</v>
      </c>
      <c r="B27" s="184" t="s">
        <v>443</v>
      </c>
    </row>
    <row r="28" spans="1:2" s="168" customFormat="1" x14ac:dyDescent="0.25">
      <c r="A28" s="185" t="s">
        <v>163</v>
      </c>
      <c r="B28" s="187">
        <f>'7. Паспорт отчет о закупке'!AD26/1000</f>
        <v>530.40244999999993</v>
      </c>
    </row>
    <row r="29" spans="1:2" s="168" customFormat="1" ht="28.5" x14ac:dyDescent="0.25">
      <c r="A29" s="185" t="s">
        <v>164</v>
      </c>
      <c r="B29" s="187" t="s">
        <v>302</v>
      </c>
    </row>
    <row r="30" spans="1:2" s="168" customFormat="1" x14ac:dyDescent="0.25">
      <c r="A30" s="184" t="s">
        <v>165</v>
      </c>
      <c r="B30" s="184" t="s">
        <v>302</v>
      </c>
    </row>
    <row r="31" spans="1:2" s="168" customFormat="1" ht="16.5" customHeight="1" x14ac:dyDescent="0.25">
      <c r="A31" s="185" t="s">
        <v>166</v>
      </c>
      <c r="B31" s="184" t="s">
        <v>448</v>
      </c>
    </row>
    <row r="32" spans="1:2" s="168" customFormat="1" ht="21" customHeight="1" x14ac:dyDescent="0.25">
      <c r="A32" s="184" t="s">
        <v>447</v>
      </c>
      <c r="B32" s="187">
        <v>530.40244999999993</v>
      </c>
    </row>
    <row r="33" spans="1:2" s="168" customFormat="1" ht="18" customHeight="1" x14ac:dyDescent="0.25">
      <c r="A33" s="184" t="s">
        <v>167</v>
      </c>
      <c r="B33" s="188" t="s">
        <v>302</v>
      </c>
    </row>
    <row r="34" spans="1:2" s="168" customFormat="1" ht="21.75" customHeight="1" x14ac:dyDescent="0.25">
      <c r="A34" s="184" t="s">
        <v>168</v>
      </c>
      <c r="B34" s="187">
        <f>'6.2. Паспорт фин осв ввод'!D24</f>
        <v>127.04359942000001</v>
      </c>
    </row>
    <row r="35" spans="1:2" s="168" customFormat="1" ht="15" customHeight="1" x14ac:dyDescent="0.25">
      <c r="A35" s="184" t="s">
        <v>441</v>
      </c>
      <c r="B35" s="187" t="s">
        <v>302</v>
      </c>
    </row>
    <row r="36" spans="1:2" s="168" customFormat="1" ht="21" customHeight="1" x14ac:dyDescent="0.25">
      <c r="A36" s="185"/>
      <c r="B36" s="187" t="s">
        <v>302</v>
      </c>
    </row>
    <row r="37" spans="1:2" s="168" customFormat="1" ht="19.5" customHeight="1" x14ac:dyDescent="0.25">
      <c r="A37" s="184" t="s">
        <v>439</v>
      </c>
      <c r="B37" s="187" t="s">
        <v>302</v>
      </c>
    </row>
    <row r="38" spans="1:2" s="168" customFormat="1" ht="16.5" customHeight="1" x14ac:dyDescent="0.25">
      <c r="A38" s="184" t="s">
        <v>167</v>
      </c>
      <c r="B38" s="187" t="s">
        <v>302</v>
      </c>
    </row>
    <row r="39" spans="1:2" s="168" customFormat="1" ht="18" customHeight="1" x14ac:dyDescent="0.25">
      <c r="A39" s="184" t="s">
        <v>168</v>
      </c>
      <c r="B39" s="187" t="s">
        <v>302</v>
      </c>
    </row>
    <row r="40" spans="1:2" s="168" customFormat="1" ht="18" customHeight="1" x14ac:dyDescent="0.25">
      <c r="A40" s="184" t="s">
        <v>441</v>
      </c>
      <c r="B40" s="187" t="s">
        <v>302</v>
      </c>
    </row>
    <row r="41" spans="1:2" s="168" customFormat="1" ht="30" customHeight="1" x14ac:dyDescent="0.25">
      <c r="A41" s="184"/>
      <c r="B41" s="187" t="s">
        <v>302</v>
      </c>
    </row>
    <row r="42" spans="1:2" s="168" customFormat="1" ht="16.5" customHeight="1" x14ac:dyDescent="0.25">
      <c r="A42" s="184" t="s">
        <v>439</v>
      </c>
      <c r="B42" s="187" t="s">
        <v>302</v>
      </c>
    </row>
    <row r="43" spans="1:2" s="168" customFormat="1" ht="19.5" customHeight="1" x14ac:dyDescent="0.25">
      <c r="A43" s="184" t="s">
        <v>167</v>
      </c>
      <c r="B43" s="187" t="s">
        <v>302</v>
      </c>
    </row>
    <row r="44" spans="1:2" s="168" customFormat="1" ht="22.5" customHeight="1" x14ac:dyDescent="0.25">
      <c r="A44" s="184" t="s">
        <v>168</v>
      </c>
      <c r="B44" s="187" t="s">
        <v>302</v>
      </c>
    </row>
    <row r="45" spans="1:2" s="168" customFormat="1" ht="22.5" customHeight="1" x14ac:dyDescent="0.25">
      <c r="A45" s="184" t="s">
        <v>169</v>
      </c>
      <c r="B45" s="187" t="s">
        <v>302</v>
      </c>
    </row>
    <row r="46" spans="1:2" s="168" customFormat="1" ht="21" customHeight="1" x14ac:dyDescent="0.25">
      <c r="A46" s="184"/>
      <c r="B46" s="187" t="s">
        <v>302</v>
      </c>
    </row>
    <row r="47" spans="1:2" s="168" customFormat="1" ht="19.5" customHeight="1" x14ac:dyDescent="0.25">
      <c r="A47" s="184" t="s">
        <v>439</v>
      </c>
      <c r="B47" s="187" t="s">
        <v>302</v>
      </c>
    </row>
    <row r="48" spans="1:2" s="168" customFormat="1" x14ac:dyDescent="0.25">
      <c r="A48" s="184" t="s">
        <v>167</v>
      </c>
      <c r="B48" s="187" t="s">
        <v>302</v>
      </c>
    </row>
    <row r="49" spans="1:2" s="168" customFormat="1" x14ac:dyDescent="0.25">
      <c r="A49" s="184" t="s">
        <v>168</v>
      </c>
      <c r="B49" s="187" t="s">
        <v>302</v>
      </c>
    </row>
    <row r="50" spans="1:2" s="168" customFormat="1" x14ac:dyDescent="0.25">
      <c r="A50" s="184" t="s">
        <v>169</v>
      </c>
      <c r="B50" s="187" t="s">
        <v>302</v>
      </c>
    </row>
    <row r="51" spans="1:2" s="168" customFormat="1" ht="28.5" x14ac:dyDescent="0.25">
      <c r="A51" s="185" t="s">
        <v>170</v>
      </c>
      <c r="B51" s="184" t="s">
        <v>302</v>
      </c>
    </row>
    <row r="52" spans="1:2" s="168" customFormat="1" x14ac:dyDescent="0.25">
      <c r="A52" s="184" t="s">
        <v>438</v>
      </c>
      <c r="B52" s="184" t="s">
        <v>302</v>
      </c>
    </row>
    <row r="53" spans="1:2" s="168" customFormat="1" x14ac:dyDescent="0.25">
      <c r="A53" s="184" t="s">
        <v>167</v>
      </c>
      <c r="B53" s="189" t="s">
        <v>302</v>
      </c>
    </row>
    <row r="54" spans="1:2" s="168" customFormat="1" x14ac:dyDescent="0.25">
      <c r="A54" s="184" t="s">
        <v>168</v>
      </c>
      <c r="B54" s="184" t="s">
        <v>302</v>
      </c>
    </row>
    <row r="55" spans="1:2" s="168" customFormat="1" x14ac:dyDescent="0.25">
      <c r="A55" s="184" t="s">
        <v>169</v>
      </c>
      <c r="B55" s="184" t="s">
        <v>302</v>
      </c>
    </row>
    <row r="56" spans="1:2" s="168" customFormat="1" ht="28.5" x14ac:dyDescent="0.25">
      <c r="A56" s="185" t="s">
        <v>171</v>
      </c>
      <c r="B56" s="184" t="s">
        <v>500</v>
      </c>
    </row>
    <row r="57" spans="1:2" s="168" customFormat="1" x14ac:dyDescent="0.25">
      <c r="A57" s="184" t="s">
        <v>440</v>
      </c>
      <c r="B57" s="187">
        <v>35.345540999999997</v>
      </c>
    </row>
    <row r="58" spans="1:2" s="168" customFormat="1" x14ac:dyDescent="0.25">
      <c r="A58" s="184" t="s">
        <v>167</v>
      </c>
      <c r="B58" s="184" t="s">
        <v>302</v>
      </c>
    </row>
    <row r="59" spans="1:2" s="168" customFormat="1" x14ac:dyDescent="0.25">
      <c r="A59" s="184" t="s">
        <v>168</v>
      </c>
      <c r="B59" s="184" t="s">
        <v>302</v>
      </c>
    </row>
    <row r="60" spans="1:2" s="168" customFormat="1" x14ac:dyDescent="0.25">
      <c r="A60" s="184" t="s">
        <v>169</v>
      </c>
      <c r="B60" s="184" t="s">
        <v>302</v>
      </c>
    </row>
    <row r="61" spans="1:2" s="168" customFormat="1" ht="28.5" x14ac:dyDescent="0.25">
      <c r="A61" s="186" t="s">
        <v>172</v>
      </c>
      <c r="B61" s="184" t="s">
        <v>302</v>
      </c>
    </row>
    <row r="62" spans="1:2" s="168" customFormat="1" x14ac:dyDescent="0.25">
      <c r="A62" s="190" t="s">
        <v>165</v>
      </c>
      <c r="B62" s="184" t="s">
        <v>302</v>
      </c>
    </row>
    <row r="63" spans="1:2" s="168" customFormat="1" x14ac:dyDescent="0.25">
      <c r="A63" s="190" t="s">
        <v>173</v>
      </c>
      <c r="B63" s="184" t="s">
        <v>302</v>
      </c>
    </row>
    <row r="64" spans="1:2" s="168" customFormat="1" x14ac:dyDescent="0.25">
      <c r="A64" s="190" t="s">
        <v>174</v>
      </c>
      <c r="B64" s="184" t="s">
        <v>302</v>
      </c>
    </row>
    <row r="65" spans="1:2" s="168" customFormat="1" x14ac:dyDescent="0.25">
      <c r="A65" s="190" t="s">
        <v>175</v>
      </c>
      <c r="B65" s="184" t="s">
        <v>302</v>
      </c>
    </row>
    <row r="66" spans="1:2" s="168" customFormat="1" x14ac:dyDescent="0.25">
      <c r="A66" s="186" t="s">
        <v>176</v>
      </c>
      <c r="B66" s="189">
        <f>B67/'6.2. Паспорт фин осв ввод'!C24</f>
        <v>0.22636251787254205</v>
      </c>
    </row>
    <row r="67" spans="1:2" s="168" customFormat="1" x14ac:dyDescent="0.25">
      <c r="A67" s="186" t="s">
        <v>177</v>
      </c>
      <c r="B67" s="187">
        <f>'6.2. Паспорт фин осв ввод'!D24</f>
        <v>127.04359942000001</v>
      </c>
    </row>
    <row r="68" spans="1:2" s="168" customFormat="1" x14ac:dyDescent="0.25">
      <c r="A68" s="186" t="s">
        <v>178</v>
      </c>
      <c r="B68" s="189">
        <f>B69/'6.2. Паспорт фин осв ввод'!C30</f>
        <v>0.84433078657545524</v>
      </c>
    </row>
    <row r="69" spans="1:2" s="168" customFormat="1" x14ac:dyDescent="0.25">
      <c r="A69" s="186" t="s">
        <v>179</v>
      </c>
      <c r="B69" s="187">
        <f>'6.2. Паспорт фин осв ввод'!D30</f>
        <v>401.58630275000002</v>
      </c>
    </row>
    <row r="70" spans="1:2" s="168" customFormat="1" ht="37.5" customHeight="1" x14ac:dyDescent="0.25">
      <c r="A70" s="186" t="s">
        <v>180</v>
      </c>
      <c r="B70" s="190"/>
    </row>
    <row r="71" spans="1:2" s="168" customFormat="1" x14ac:dyDescent="0.25">
      <c r="A71" s="190" t="s">
        <v>181</v>
      </c>
      <c r="B71" s="190" t="s">
        <v>295</v>
      </c>
    </row>
    <row r="72" spans="1:2" s="168" customFormat="1" x14ac:dyDescent="0.25">
      <c r="A72" s="190" t="s">
        <v>182</v>
      </c>
      <c r="B72" s="190" t="s">
        <v>472</v>
      </c>
    </row>
    <row r="73" spans="1:2" s="168" customFormat="1" x14ac:dyDescent="0.25">
      <c r="A73" s="190" t="s">
        <v>183</v>
      </c>
      <c r="B73" s="190" t="s">
        <v>302</v>
      </c>
    </row>
    <row r="74" spans="1:2" s="168" customFormat="1" x14ac:dyDescent="0.25">
      <c r="A74" s="190" t="s">
        <v>184</v>
      </c>
      <c r="B74" s="190" t="s">
        <v>302</v>
      </c>
    </row>
    <row r="75" spans="1:2" s="168" customFormat="1" x14ac:dyDescent="0.25">
      <c r="A75" s="190" t="s">
        <v>185</v>
      </c>
      <c r="B75" s="190" t="s">
        <v>302</v>
      </c>
    </row>
    <row r="76" spans="1:2" s="168" customFormat="1" ht="30" x14ac:dyDescent="0.25">
      <c r="A76" s="190" t="s">
        <v>186</v>
      </c>
      <c r="B76" s="190" t="s">
        <v>302</v>
      </c>
    </row>
    <row r="77" spans="1:2" s="168" customFormat="1" ht="28.5" x14ac:dyDescent="0.25">
      <c r="A77" s="186" t="s">
        <v>187</v>
      </c>
      <c r="B77" s="190"/>
    </row>
    <row r="78" spans="1:2" s="168" customFormat="1" x14ac:dyDescent="0.25">
      <c r="A78" s="190" t="s">
        <v>165</v>
      </c>
      <c r="B78" s="104" t="s">
        <v>302</v>
      </c>
    </row>
    <row r="79" spans="1:2" s="168" customFormat="1" x14ac:dyDescent="0.25">
      <c r="A79" s="190" t="s">
        <v>188</v>
      </c>
      <c r="B79" s="104" t="s">
        <v>302</v>
      </c>
    </row>
    <row r="80" spans="1:2" s="168" customFormat="1" x14ac:dyDescent="0.25">
      <c r="A80" s="190" t="s">
        <v>189</v>
      </c>
      <c r="B80" s="104" t="s">
        <v>302</v>
      </c>
    </row>
    <row r="81" spans="1:2" s="168" customFormat="1" ht="22.5" customHeight="1" x14ac:dyDescent="0.25">
      <c r="A81" s="191" t="s">
        <v>190</v>
      </c>
      <c r="B81" s="104" t="s">
        <v>302</v>
      </c>
    </row>
    <row r="82" spans="1:2" s="168" customFormat="1" x14ac:dyDescent="0.25">
      <c r="A82" s="186" t="s">
        <v>191</v>
      </c>
      <c r="B82" s="184" t="s">
        <v>302</v>
      </c>
    </row>
    <row r="83" spans="1:2" s="168" customFormat="1" x14ac:dyDescent="0.25">
      <c r="A83" s="190" t="s">
        <v>192</v>
      </c>
      <c r="B83" s="184"/>
    </row>
    <row r="84" spans="1:2" s="168" customFormat="1" x14ac:dyDescent="0.25">
      <c r="A84" s="190" t="s">
        <v>193</v>
      </c>
      <c r="B84" s="184"/>
    </row>
    <row r="85" spans="1:2" s="168" customFormat="1" x14ac:dyDescent="0.25">
      <c r="A85" s="190" t="s">
        <v>194</v>
      </c>
      <c r="B85" s="184"/>
    </row>
    <row r="86" spans="1:2" s="168" customFormat="1" ht="28.5" x14ac:dyDescent="0.25">
      <c r="A86" s="183" t="s">
        <v>195</v>
      </c>
      <c r="B86" s="190" t="s">
        <v>437</v>
      </c>
    </row>
    <row r="87" spans="1:2" s="168" customFormat="1" ht="28.5" x14ac:dyDescent="0.25">
      <c r="A87" s="186" t="s">
        <v>196</v>
      </c>
      <c r="B87" s="320" t="s">
        <v>302</v>
      </c>
    </row>
    <row r="88" spans="1:2" s="168" customFormat="1" x14ac:dyDescent="0.25">
      <c r="A88" s="190" t="s">
        <v>197</v>
      </c>
      <c r="B88" s="320"/>
    </row>
    <row r="89" spans="1:2" s="168" customFormat="1" x14ac:dyDescent="0.25">
      <c r="A89" s="190" t="s">
        <v>198</v>
      </c>
      <c r="B89" s="320"/>
    </row>
    <row r="90" spans="1:2" s="168" customFormat="1" x14ac:dyDescent="0.25">
      <c r="A90" s="190" t="s">
        <v>199</v>
      </c>
      <c r="B90" s="320"/>
    </row>
    <row r="91" spans="1:2" s="168" customFormat="1" x14ac:dyDescent="0.25">
      <c r="A91" s="190" t="s">
        <v>200</v>
      </c>
      <c r="B91" s="320"/>
    </row>
    <row r="92" spans="1:2" s="168" customFormat="1" x14ac:dyDescent="0.25">
      <c r="A92" s="190" t="s">
        <v>201</v>
      </c>
      <c r="B92" s="320"/>
    </row>
    <row r="95" spans="1:2" x14ac:dyDescent="0.25">
      <c r="A95" s="71"/>
      <c r="B95" s="72"/>
    </row>
    <row r="96" spans="1:2" x14ac:dyDescent="0.25">
      <c r="B96" s="73"/>
    </row>
    <row r="97" spans="2:2" x14ac:dyDescent="0.25">
      <c r="B97" s="74"/>
    </row>
  </sheetData>
  <mergeCells count="10">
    <mergeCell ref="A5:B5"/>
    <mergeCell ref="A7:B7"/>
    <mergeCell ref="A10:B10"/>
    <mergeCell ref="A12:B12"/>
    <mergeCell ref="A9:B9"/>
    <mergeCell ref="B87:B92"/>
    <mergeCell ref="A13:B13"/>
    <mergeCell ref="A16:B16"/>
    <mergeCell ref="A17:B17"/>
    <mergeCell ref="A15:B15"/>
  </mergeCells>
  <phoneticPr fontId="45" type="noConversion"/>
  <pageMargins left="0.23622047244094491" right="0.15748031496062992" top="0.43307086614173229" bottom="0.31496062992125984" header="0.19685039370078741" footer="0.15748031496062992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59"/>
  <sheetViews>
    <sheetView view="pageBreakPreview" topLeftCell="I1" zoomScale="60" workbookViewId="0">
      <selection activeCell="M29" sqref="M29"/>
    </sheetView>
  </sheetViews>
  <sheetFormatPr defaultRowHeight="15" x14ac:dyDescent="0.25"/>
  <cols>
    <col min="1" max="1" width="7.42578125" style="1" customWidth="1"/>
    <col min="2" max="2" width="35.85546875" style="1" customWidth="1"/>
    <col min="3" max="3" width="31.140625" style="1" customWidth="1"/>
    <col min="4" max="4" width="25" style="1" customWidth="1"/>
    <col min="5" max="5" width="50" style="1" customWidth="1"/>
    <col min="6" max="6" width="57" style="1" customWidth="1"/>
    <col min="7" max="7" width="57.5703125" style="1" customWidth="1"/>
    <col min="8" max="10" width="20.5703125" style="1" customWidth="1"/>
    <col min="11" max="11" width="16" style="1" customWidth="1"/>
    <col min="12" max="12" width="20.5703125" style="1" customWidth="1"/>
    <col min="13" max="13" width="21.28515625" style="1" customWidth="1"/>
    <col min="14" max="14" width="23.85546875" style="1" customWidth="1"/>
    <col min="15" max="15" width="17.85546875" style="1" customWidth="1"/>
    <col min="16" max="16" width="23.85546875" style="1" customWidth="1"/>
    <col min="17" max="17" width="58" style="1" customWidth="1"/>
    <col min="18" max="18" width="27" style="1" customWidth="1"/>
    <col min="19" max="19" width="43" style="1" customWidth="1"/>
    <col min="20" max="16384" width="9.140625" style="1"/>
  </cols>
  <sheetData>
    <row r="1" spans="1:25" s="10" customFormat="1" ht="18.75" customHeight="1" x14ac:dyDescent="0.2">
      <c r="A1" s="16"/>
      <c r="S1" s="33" t="s">
        <v>22</v>
      </c>
    </row>
    <row r="2" spans="1:25" s="10" customFormat="1" ht="18.75" customHeight="1" x14ac:dyDescent="0.3">
      <c r="A2" s="16"/>
      <c r="S2" s="13" t="s">
        <v>6</v>
      </c>
    </row>
    <row r="3" spans="1:25" s="10" customFormat="1" ht="18.75" x14ac:dyDescent="0.3">
      <c r="S3" s="13" t="s">
        <v>21</v>
      </c>
    </row>
    <row r="4" spans="1:25" s="10" customFormat="1" ht="15.75" x14ac:dyDescent="0.2">
      <c r="A4" s="207" t="str">
        <f>'1. паспорт местоположение'!$A$5</f>
        <v>Год раскрытия информации: 2019 год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</row>
    <row r="5" spans="1:25" s="10" customFormat="1" ht="15.75" x14ac:dyDescent="0.2">
      <c r="A5" s="15"/>
      <c r="H5" s="14"/>
    </row>
    <row r="6" spans="1:25" s="10" customFormat="1" ht="18.75" x14ac:dyDescent="0.2">
      <c r="A6" s="211" t="s">
        <v>5</v>
      </c>
      <c r="B6" s="211"/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1"/>
    </row>
    <row r="7" spans="1:25" s="10" customFormat="1" ht="18.75" x14ac:dyDescent="0.2">
      <c r="A7" s="211"/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</row>
    <row r="8" spans="1:25" s="10" customFormat="1" ht="18.75" customHeight="1" x14ac:dyDescent="0.2">
      <c r="A8" s="212" t="s">
        <v>295</v>
      </c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2"/>
      <c r="T8" s="212"/>
    </row>
    <row r="9" spans="1:25" s="10" customFormat="1" ht="18.75" customHeight="1" x14ac:dyDescent="0.2">
      <c r="A9" s="208" t="s">
        <v>4</v>
      </c>
      <c r="B9" s="208"/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</row>
    <row r="10" spans="1:25" s="10" customFormat="1" ht="18.75" x14ac:dyDescent="0.2">
      <c r="A10" s="211"/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</row>
    <row r="11" spans="1:25" s="10" customFormat="1" ht="18.75" customHeight="1" x14ac:dyDescent="0.2">
      <c r="A11" s="212" t="str">
        <f>'1. паспорт местоположение'!A12:C12</f>
        <v>I_Che153</v>
      </c>
      <c r="B11" s="212"/>
      <c r="C11" s="212"/>
      <c r="D11" s="212"/>
      <c r="E11" s="212"/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212"/>
      <c r="R11" s="212"/>
      <c r="S11" s="212"/>
      <c r="T11" s="212"/>
    </row>
    <row r="12" spans="1:25" s="10" customFormat="1" ht="18.75" customHeight="1" x14ac:dyDescent="0.2">
      <c r="A12" s="208" t="s">
        <v>3</v>
      </c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</row>
    <row r="13" spans="1:25" s="7" customFormat="1" ht="15.75" customHeight="1" x14ac:dyDescent="0.2">
      <c r="A13" s="221"/>
      <c r="B13" s="221"/>
      <c r="C13" s="221"/>
      <c r="D13" s="221"/>
      <c r="E13" s="221"/>
      <c r="F13" s="221"/>
      <c r="G13" s="221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</row>
    <row r="14" spans="1:25" s="2" customFormat="1" ht="15.75" x14ac:dyDescent="0.2">
      <c r="A14" s="212" t="str">
        <f>'1. паспорт местоположение'!$A$15</f>
        <v>Строительство ВЛ-110кВ Грозненская ТЭС-Плиево-Новая (до границы с Республикой Ингушетия) с организацией схемы плавки гололеда протяженностью 53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4" s="212"/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</row>
    <row r="15" spans="1:25" s="2" customFormat="1" ht="15" customHeight="1" x14ac:dyDescent="0.2">
      <c r="A15" s="208" t="s">
        <v>2</v>
      </c>
      <c r="B15" s="208"/>
      <c r="C15" s="208"/>
      <c r="D15" s="208"/>
      <c r="E15" s="208"/>
      <c r="F15" s="208"/>
      <c r="G15" s="208"/>
      <c r="H15" s="208"/>
      <c r="I15" s="208"/>
      <c r="J15" s="208"/>
      <c r="K15" s="208"/>
      <c r="L15" s="208"/>
      <c r="M15" s="208"/>
      <c r="N15" s="208"/>
      <c r="O15" s="208"/>
      <c r="P15" s="208"/>
      <c r="Q15" s="208"/>
      <c r="R15" s="208"/>
      <c r="S15" s="208"/>
      <c r="T15" s="208"/>
    </row>
    <row r="16" spans="1:25" s="110" customFormat="1" ht="15" customHeight="1" x14ac:dyDescent="0.2">
      <c r="A16" s="219"/>
      <c r="B16" s="219"/>
      <c r="C16" s="219"/>
      <c r="D16" s="219"/>
      <c r="E16" s="219"/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96"/>
      <c r="U16" s="96"/>
      <c r="V16" s="96"/>
      <c r="W16" s="96"/>
      <c r="X16" s="96"/>
      <c r="Y16" s="96"/>
    </row>
    <row r="17" spans="1:28" s="2" customFormat="1" ht="45.75" customHeight="1" x14ac:dyDescent="0.2">
      <c r="A17" s="209" t="s">
        <v>306</v>
      </c>
      <c r="B17" s="209"/>
      <c r="C17" s="209"/>
      <c r="D17" s="209"/>
      <c r="E17" s="209"/>
      <c r="F17" s="209"/>
      <c r="G17" s="209"/>
      <c r="H17" s="209"/>
      <c r="I17" s="209"/>
      <c r="J17" s="209"/>
      <c r="K17" s="209"/>
      <c r="L17" s="209"/>
      <c r="M17" s="209"/>
      <c r="N17" s="209"/>
      <c r="O17" s="209"/>
      <c r="P17" s="209"/>
      <c r="Q17" s="209"/>
      <c r="R17" s="209"/>
      <c r="S17" s="209"/>
      <c r="T17" s="5"/>
      <c r="U17" s="5"/>
      <c r="V17" s="5"/>
      <c r="W17" s="5"/>
      <c r="X17" s="5"/>
      <c r="Y17" s="5"/>
      <c r="Z17" s="5"/>
      <c r="AA17" s="5"/>
      <c r="AB17" s="5"/>
    </row>
    <row r="18" spans="1:28" s="2" customFormat="1" ht="15" customHeight="1" x14ac:dyDescent="0.2">
      <c r="A18" s="220"/>
      <c r="B18" s="220"/>
      <c r="C18" s="220"/>
      <c r="D18" s="220"/>
      <c r="E18" s="220"/>
      <c r="F18" s="220"/>
      <c r="G18" s="220"/>
      <c r="H18" s="220"/>
      <c r="I18" s="220"/>
      <c r="J18" s="220"/>
      <c r="K18" s="220"/>
      <c r="L18" s="220"/>
      <c r="M18" s="220"/>
      <c r="N18" s="220"/>
      <c r="O18" s="220"/>
      <c r="P18" s="220"/>
      <c r="Q18" s="220"/>
      <c r="R18" s="220"/>
      <c r="S18" s="220"/>
      <c r="T18" s="3"/>
      <c r="U18" s="3"/>
      <c r="V18" s="3"/>
      <c r="W18" s="3"/>
      <c r="X18" s="3"/>
      <c r="Y18" s="3"/>
    </row>
    <row r="19" spans="1:28" s="2" customFormat="1" ht="54" customHeight="1" x14ac:dyDescent="0.2">
      <c r="A19" s="215" t="s">
        <v>1</v>
      </c>
      <c r="B19" s="215" t="s">
        <v>307</v>
      </c>
      <c r="C19" s="216" t="s">
        <v>308</v>
      </c>
      <c r="D19" s="215" t="s">
        <v>309</v>
      </c>
      <c r="E19" s="215" t="s">
        <v>310</v>
      </c>
      <c r="F19" s="215" t="s">
        <v>311</v>
      </c>
      <c r="G19" s="215" t="s">
        <v>312</v>
      </c>
      <c r="H19" s="215" t="s">
        <v>313</v>
      </c>
      <c r="I19" s="215" t="s">
        <v>314</v>
      </c>
      <c r="J19" s="215" t="s">
        <v>315</v>
      </c>
      <c r="K19" s="215" t="s">
        <v>29</v>
      </c>
      <c r="L19" s="215" t="s">
        <v>316</v>
      </c>
      <c r="M19" s="215" t="s">
        <v>317</v>
      </c>
      <c r="N19" s="215" t="s">
        <v>318</v>
      </c>
      <c r="O19" s="215" t="s">
        <v>319</v>
      </c>
      <c r="P19" s="215" t="s">
        <v>320</v>
      </c>
      <c r="Q19" s="215" t="s">
        <v>321</v>
      </c>
      <c r="R19" s="215"/>
      <c r="S19" s="218" t="s">
        <v>322</v>
      </c>
      <c r="T19" s="3"/>
      <c r="U19" s="3"/>
      <c r="V19" s="3"/>
      <c r="W19" s="3"/>
      <c r="X19" s="3"/>
      <c r="Y19" s="3"/>
    </row>
    <row r="20" spans="1:28" s="2" customFormat="1" ht="180.75" customHeight="1" x14ac:dyDescent="0.2">
      <c r="A20" s="215"/>
      <c r="B20" s="215"/>
      <c r="C20" s="217"/>
      <c r="D20" s="215"/>
      <c r="E20" s="215"/>
      <c r="F20" s="215"/>
      <c r="G20" s="215"/>
      <c r="H20" s="215"/>
      <c r="I20" s="215"/>
      <c r="J20" s="215"/>
      <c r="K20" s="215"/>
      <c r="L20" s="215"/>
      <c r="M20" s="215"/>
      <c r="N20" s="215"/>
      <c r="O20" s="215"/>
      <c r="P20" s="215"/>
      <c r="Q20" s="111" t="s">
        <v>323</v>
      </c>
      <c r="R20" s="112" t="s">
        <v>324</v>
      </c>
      <c r="S20" s="218"/>
      <c r="T20" s="22"/>
      <c r="U20" s="22"/>
      <c r="V20" s="22"/>
      <c r="W20" s="22"/>
      <c r="X20" s="22"/>
      <c r="Y20" s="22"/>
      <c r="Z20" s="21"/>
      <c r="AA20" s="21"/>
      <c r="AB20" s="21"/>
    </row>
    <row r="21" spans="1:28" s="2" customFormat="1" ht="18.75" x14ac:dyDescent="0.2">
      <c r="A21" s="111">
        <v>1</v>
      </c>
      <c r="B21" s="113">
        <v>2</v>
      </c>
      <c r="C21" s="111">
        <v>3</v>
      </c>
      <c r="D21" s="113">
        <v>4</v>
      </c>
      <c r="E21" s="111">
        <v>5</v>
      </c>
      <c r="F21" s="113">
        <v>6</v>
      </c>
      <c r="G21" s="111">
        <v>7</v>
      </c>
      <c r="H21" s="113">
        <v>8</v>
      </c>
      <c r="I21" s="111">
        <v>9</v>
      </c>
      <c r="J21" s="113">
        <v>10</v>
      </c>
      <c r="K21" s="111">
        <v>11</v>
      </c>
      <c r="L21" s="113">
        <v>12</v>
      </c>
      <c r="M21" s="111">
        <v>13</v>
      </c>
      <c r="N21" s="113">
        <v>14</v>
      </c>
      <c r="O21" s="111">
        <v>15</v>
      </c>
      <c r="P21" s="113">
        <v>16</v>
      </c>
      <c r="Q21" s="111">
        <v>17</v>
      </c>
      <c r="R21" s="113">
        <v>18</v>
      </c>
      <c r="S21" s="111">
        <v>19</v>
      </c>
      <c r="T21" s="22"/>
      <c r="U21" s="22"/>
      <c r="V21" s="22"/>
      <c r="W21" s="22"/>
      <c r="X21" s="22"/>
      <c r="Y21" s="22"/>
      <c r="Z21" s="21"/>
      <c r="AA21" s="21"/>
      <c r="AB21" s="21"/>
    </row>
    <row r="22" spans="1:28" s="2" customFormat="1" ht="148.5" customHeight="1" x14ac:dyDescent="0.2">
      <c r="A22" s="111">
        <v>1</v>
      </c>
      <c r="B22" s="113" t="s">
        <v>481</v>
      </c>
      <c r="C22" s="113" t="s">
        <v>302</v>
      </c>
      <c r="D22" s="113" t="s">
        <v>482</v>
      </c>
      <c r="E22" s="113" t="s">
        <v>483</v>
      </c>
      <c r="F22" s="113" t="s">
        <v>484</v>
      </c>
      <c r="G22" s="113" t="s">
        <v>302</v>
      </c>
      <c r="H22" s="113">
        <v>346.8</v>
      </c>
      <c r="I22" s="113" t="s">
        <v>302</v>
      </c>
      <c r="J22" s="113">
        <v>346.8</v>
      </c>
      <c r="K22" s="113">
        <v>110</v>
      </c>
      <c r="L22" s="113">
        <v>1</v>
      </c>
      <c r="M22" s="113" t="s">
        <v>302</v>
      </c>
      <c r="N22" s="113" t="s">
        <v>302</v>
      </c>
      <c r="O22" s="113">
        <v>173.4</v>
      </c>
      <c r="P22" s="113">
        <v>2</v>
      </c>
      <c r="Q22" s="113" t="s">
        <v>485</v>
      </c>
      <c r="R22" s="113" t="s">
        <v>302</v>
      </c>
      <c r="S22" s="113">
        <v>1082.1679999999999</v>
      </c>
      <c r="T22" s="22"/>
      <c r="U22" s="22"/>
      <c r="V22" s="22"/>
      <c r="W22" s="22"/>
      <c r="X22" s="22"/>
      <c r="Y22" s="22"/>
      <c r="Z22" s="21"/>
      <c r="AA22" s="21"/>
      <c r="AB22" s="21"/>
    </row>
    <row r="23" spans="1:28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</row>
    <row r="24" spans="1:28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</row>
    <row r="25" spans="1:28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</row>
    <row r="26" spans="1:28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</row>
    <row r="27" spans="1:28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</row>
    <row r="28" spans="1:28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</row>
    <row r="29" spans="1:28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</row>
    <row r="30" spans="1:28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</row>
    <row r="31" spans="1:28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</row>
    <row r="32" spans="1:28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</row>
    <row r="33" spans="1:28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</row>
    <row r="34" spans="1:28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</row>
    <row r="35" spans="1:28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</row>
    <row r="36" spans="1:28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</row>
    <row r="37" spans="1:28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</row>
    <row r="38" spans="1:28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</row>
    <row r="39" spans="1:28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</row>
    <row r="40" spans="1:28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</row>
    <row r="41" spans="1:28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</row>
    <row r="42" spans="1:28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</row>
    <row r="43" spans="1:28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</row>
    <row r="44" spans="1:28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</row>
    <row r="45" spans="1:28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</row>
    <row r="46" spans="1:28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</row>
    <row r="47" spans="1:28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</row>
    <row r="48" spans="1:28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</row>
    <row r="49" spans="1:28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</row>
    <row r="50" spans="1:28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</row>
    <row r="51" spans="1:28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</row>
    <row r="52" spans="1:28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</row>
    <row r="53" spans="1:28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</row>
    <row r="54" spans="1:28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</row>
    <row r="55" spans="1:28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</row>
    <row r="56" spans="1:28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</row>
    <row r="57" spans="1:28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</row>
    <row r="58" spans="1:28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</row>
    <row r="59" spans="1:28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</row>
    <row r="60" spans="1:28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</row>
    <row r="61" spans="1:28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</row>
    <row r="62" spans="1:28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</row>
    <row r="63" spans="1:28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</row>
    <row r="64" spans="1:28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</row>
    <row r="65" spans="1:28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</row>
    <row r="66" spans="1:28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</row>
    <row r="67" spans="1:28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</row>
    <row r="68" spans="1:28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</row>
    <row r="69" spans="1:28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</row>
    <row r="70" spans="1:28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</row>
    <row r="71" spans="1:28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</row>
    <row r="72" spans="1:28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</row>
    <row r="73" spans="1:28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</row>
    <row r="74" spans="1:28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</row>
    <row r="75" spans="1:28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</row>
    <row r="76" spans="1:28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</row>
    <row r="77" spans="1:28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</row>
    <row r="78" spans="1:28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</row>
    <row r="79" spans="1:28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</row>
    <row r="80" spans="1:28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</row>
    <row r="81" spans="1:28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</row>
    <row r="82" spans="1:28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</row>
    <row r="83" spans="1:28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</row>
    <row r="84" spans="1:28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</row>
    <row r="85" spans="1:28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</row>
    <row r="86" spans="1:28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</row>
    <row r="87" spans="1:28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</row>
    <row r="88" spans="1:28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</row>
    <row r="89" spans="1:28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</row>
    <row r="90" spans="1:28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</row>
    <row r="91" spans="1:28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</row>
    <row r="92" spans="1:28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</row>
    <row r="93" spans="1:28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</row>
    <row r="94" spans="1:28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</row>
    <row r="95" spans="1:28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</row>
    <row r="96" spans="1:28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</row>
    <row r="97" spans="1:28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</row>
    <row r="98" spans="1:28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</row>
    <row r="99" spans="1:28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</row>
    <row r="100" spans="1:28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</row>
    <row r="101" spans="1:28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1:28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1:28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1:28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1:28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1:28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1:28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1:28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1:28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1:28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1:28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1:28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1:28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</row>
    <row r="114" spans="1:28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</row>
    <row r="115" spans="1:28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</row>
    <row r="116" spans="1:28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</row>
    <row r="117" spans="1:28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</row>
    <row r="118" spans="1:28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</row>
    <row r="119" spans="1:28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</row>
    <row r="120" spans="1:28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</row>
    <row r="121" spans="1:28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</row>
    <row r="122" spans="1:28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</row>
    <row r="123" spans="1:28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</row>
    <row r="124" spans="1:28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</row>
    <row r="125" spans="1:28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</row>
    <row r="126" spans="1:28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</row>
    <row r="127" spans="1:28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</row>
    <row r="128" spans="1:28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</row>
    <row r="129" spans="1:28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</row>
    <row r="130" spans="1:28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</row>
    <row r="131" spans="1:28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</row>
    <row r="132" spans="1:28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</row>
    <row r="133" spans="1:28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</row>
    <row r="134" spans="1:28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</row>
    <row r="135" spans="1:28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</row>
    <row r="136" spans="1:28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</row>
    <row r="137" spans="1:28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</row>
    <row r="138" spans="1:28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</row>
    <row r="139" spans="1:28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</row>
    <row r="140" spans="1:28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</row>
    <row r="141" spans="1:28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  <c r="AA141" s="17"/>
      <c r="AB141" s="17"/>
    </row>
    <row r="142" spans="1:28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  <c r="AA142" s="17"/>
      <c r="AB142" s="17"/>
    </row>
    <row r="143" spans="1:28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  <c r="AA143" s="17"/>
      <c r="AB143" s="17"/>
    </row>
    <row r="144" spans="1:28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  <c r="AB144" s="17"/>
    </row>
    <row r="145" spans="1:28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  <c r="AA145" s="17"/>
      <c r="AB145" s="17"/>
    </row>
    <row r="146" spans="1:28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  <c r="AA146" s="17"/>
      <c r="AB146" s="17"/>
    </row>
    <row r="147" spans="1:28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  <c r="AA147" s="17"/>
      <c r="AB147" s="17"/>
    </row>
    <row r="148" spans="1:28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</row>
    <row r="149" spans="1:28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  <c r="AB149" s="17"/>
    </row>
    <row r="150" spans="1:28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  <c r="AA150" s="17"/>
      <c r="AB150" s="17"/>
    </row>
    <row r="151" spans="1:28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  <c r="AA151" s="17"/>
      <c r="AB151" s="17"/>
    </row>
    <row r="152" spans="1:28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</row>
    <row r="153" spans="1:28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  <c r="AA153" s="17"/>
      <c r="AB153" s="17"/>
    </row>
    <row r="154" spans="1:28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  <c r="AA154" s="17"/>
      <c r="AB154" s="17"/>
    </row>
    <row r="155" spans="1:28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</row>
    <row r="156" spans="1:28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</row>
    <row r="157" spans="1:28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  <c r="AA157" s="17"/>
      <c r="AB157" s="17"/>
    </row>
    <row r="158" spans="1:28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  <c r="AA158" s="17"/>
      <c r="AB158" s="17"/>
    </row>
    <row r="159" spans="1:28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  <c r="AA159" s="17"/>
      <c r="AB159" s="17"/>
    </row>
    <row r="160" spans="1:28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  <c r="AA160" s="17"/>
      <c r="AB160" s="17"/>
    </row>
    <row r="161" spans="1:28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  <c r="AA161" s="17"/>
      <c r="AB161" s="17"/>
    </row>
    <row r="162" spans="1:28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  <c r="AA162" s="17"/>
      <c r="AB162" s="17"/>
    </row>
    <row r="163" spans="1:28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  <c r="AA163" s="17"/>
      <c r="AB163" s="17"/>
    </row>
    <row r="164" spans="1:28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  <c r="AA164" s="17"/>
      <c r="AB164" s="17"/>
    </row>
    <row r="165" spans="1:28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  <c r="AA165" s="17"/>
      <c r="AB165" s="17"/>
    </row>
    <row r="166" spans="1:28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  <c r="AA166" s="17"/>
      <c r="AB166" s="17"/>
    </row>
    <row r="167" spans="1:28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  <c r="AA167" s="17"/>
      <c r="AB167" s="17"/>
    </row>
    <row r="168" spans="1:28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  <c r="AA168" s="17"/>
      <c r="AB168" s="17"/>
    </row>
    <row r="169" spans="1:28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  <c r="AA169" s="17"/>
      <c r="AB169" s="17"/>
    </row>
    <row r="170" spans="1:28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  <c r="AA170" s="17"/>
      <c r="AB170" s="17"/>
    </row>
    <row r="171" spans="1:28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  <c r="AA171" s="17"/>
      <c r="AB171" s="17"/>
    </row>
    <row r="172" spans="1:28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</row>
    <row r="173" spans="1:28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</row>
    <row r="174" spans="1:28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  <c r="AA174" s="17"/>
      <c r="AB174" s="17"/>
    </row>
    <row r="175" spans="1:28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</row>
    <row r="176" spans="1:28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</row>
    <row r="177" spans="1:28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  <c r="AA177" s="17"/>
      <c r="AB177" s="17"/>
    </row>
    <row r="178" spans="1:28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  <c r="AA178" s="17"/>
      <c r="AB178" s="17"/>
    </row>
    <row r="179" spans="1:28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  <c r="AA179" s="17"/>
      <c r="AB179" s="17"/>
    </row>
    <row r="180" spans="1:28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  <c r="AA180" s="17"/>
      <c r="AB180" s="17"/>
    </row>
    <row r="181" spans="1:28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  <c r="AA181" s="17"/>
      <c r="AB181" s="17"/>
    </row>
    <row r="182" spans="1:28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  <c r="AA182" s="17"/>
      <c r="AB182" s="17"/>
    </row>
    <row r="183" spans="1:28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</row>
    <row r="184" spans="1:28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  <c r="AA184" s="17"/>
      <c r="AB184" s="17"/>
    </row>
    <row r="185" spans="1:28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  <c r="AA185" s="17"/>
      <c r="AB185" s="17"/>
    </row>
    <row r="186" spans="1:28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  <c r="AA186" s="17"/>
      <c r="AB186" s="17"/>
    </row>
    <row r="187" spans="1:28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  <c r="AA187" s="17"/>
      <c r="AB187" s="17"/>
    </row>
    <row r="188" spans="1:28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  <c r="AA188" s="17"/>
      <c r="AB188" s="17"/>
    </row>
    <row r="189" spans="1:28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  <c r="AA189" s="17"/>
      <c r="AB189" s="17"/>
    </row>
    <row r="190" spans="1:28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  <c r="AA190" s="17"/>
      <c r="AB190" s="17"/>
    </row>
    <row r="191" spans="1:28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  <c r="AA191" s="17"/>
      <c r="AB191" s="17"/>
    </row>
    <row r="192" spans="1:28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  <c r="AA192" s="17"/>
      <c r="AB192" s="17"/>
    </row>
    <row r="193" spans="1:28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  <c r="AA193" s="17"/>
      <c r="AB193" s="17"/>
    </row>
    <row r="194" spans="1:28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  <c r="AA194" s="17"/>
      <c r="AB194" s="17"/>
    </row>
    <row r="195" spans="1:28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  <c r="AA195" s="17"/>
      <c r="AB195" s="17"/>
    </row>
    <row r="196" spans="1:28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  <c r="AA196" s="17"/>
      <c r="AB196" s="17"/>
    </row>
    <row r="197" spans="1:28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  <c r="AA197" s="17"/>
      <c r="AB197" s="17"/>
    </row>
    <row r="198" spans="1:28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  <c r="AA198" s="17"/>
      <c r="AB198" s="17"/>
    </row>
    <row r="199" spans="1:28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  <c r="AA199" s="17"/>
      <c r="AB199" s="17"/>
    </row>
    <row r="200" spans="1:28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  <c r="AA200" s="17"/>
      <c r="AB200" s="17"/>
    </row>
    <row r="201" spans="1:28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  <c r="AA201" s="17"/>
      <c r="AB201" s="17"/>
    </row>
    <row r="202" spans="1:28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  <c r="AA202" s="17"/>
      <c r="AB202" s="17"/>
    </row>
    <row r="203" spans="1:28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  <c r="AA203" s="17"/>
      <c r="AB203" s="17"/>
    </row>
    <row r="204" spans="1:28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  <c r="AA204" s="17"/>
      <c r="AB204" s="17"/>
    </row>
    <row r="205" spans="1:28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  <c r="AA205" s="17"/>
      <c r="AB205" s="17"/>
    </row>
    <row r="206" spans="1:28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  <c r="AA206" s="17"/>
      <c r="AB206" s="17"/>
    </row>
    <row r="207" spans="1:28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  <c r="AA207" s="17"/>
      <c r="AB207" s="17"/>
    </row>
    <row r="208" spans="1:28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  <c r="AA208" s="17"/>
      <c r="AB208" s="17"/>
    </row>
    <row r="209" spans="1:28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  <c r="AA209" s="17"/>
      <c r="AB209" s="17"/>
    </row>
    <row r="210" spans="1:28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  <c r="AA210" s="17"/>
      <c r="AB210" s="17"/>
    </row>
    <row r="211" spans="1:28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  <c r="AA211" s="17"/>
      <c r="AB211" s="17"/>
    </row>
    <row r="212" spans="1:28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  <c r="AA212" s="17"/>
      <c r="AB212" s="17"/>
    </row>
    <row r="213" spans="1:28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  <c r="AA213" s="17"/>
      <c r="AB213" s="17"/>
    </row>
    <row r="214" spans="1:28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  <c r="AA214" s="17"/>
      <c r="AB214" s="17"/>
    </row>
    <row r="215" spans="1:28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  <c r="AA215" s="17"/>
      <c r="AB215" s="17"/>
    </row>
    <row r="216" spans="1:28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  <c r="AA216" s="17"/>
      <c r="AB216" s="17"/>
    </row>
    <row r="217" spans="1:28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  <c r="AA217" s="17"/>
      <c r="AB217" s="17"/>
    </row>
    <row r="218" spans="1:28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  <c r="AA218" s="17"/>
      <c r="AB218" s="17"/>
    </row>
    <row r="219" spans="1:28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  <c r="AA219" s="17"/>
      <c r="AB219" s="17"/>
    </row>
    <row r="220" spans="1:28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  <c r="AA220" s="17"/>
      <c r="AB220" s="17"/>
    </row>
    <row r="221" spans="1:28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  <c r="AA221" s="17"/>
      <c r="AB221" s="17"/>
    </row>
    <row r="222" spans="1:28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  <c r="AA222" s="17"/>
      <c r="AB222" s="17"/>
    </row>
    <row r="223" spans="1:28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  <c r="AA223" s="17"/>
      <c r="AB223" s="17"/>
    </row>
    <row r="224" spans="1:28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  <c r="AA224" s="17"/>
      <c r="AB224" s="17"/>
    </row>
    <row r="225" spans="1:28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  <c r="AA225" s="17"/>
      <c r="AB225" s="17"/>
    </row>
    <row r="226" spans="1:28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  <c r="AA226" s="17"/>
      <c r="AB226" s="17"/>
    </row>
    <row r="227" spans="1:28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  <c r="AA227" s="17"/>
      <c r="AB227" s="17"/>
    </row>
    <row r="228" spans="1:28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  <c r="AA228" s="17"/>
      <c r="AB228" s="17"/>
    </row>
    <row r="229" spans="1:28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  <c r="AA229" s="17"/>
      <c r="AB229" s="17"/>
    </row>
    <row r="230" spans="1:28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  <c r="AA230" s="17"/>
      <c r="AB230" s="17"/>
    </row>
    <row r="231" spans="1:28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  <c r="AA231" s="17"/>
      <c r="AB231" s="17"/>
    </row>
    <row r="232" spans="1:28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  <c r="AA232" s="17"/>
      <c r="AB232" s="17"/>
    </row>
    <row r="233" spans="1:28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  <c r="AA233" s="17"/>
      <c r="AB233" s="17"/>
    </row>
    <row r="234" spans="1:28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  <c r="AA234" s="17"/>
      <c r="AB234" s="17"/>
    </row>
    <row r="235" spans="1:28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  <c r="AA235" s="17"/>
      <c r="AB235" s="17"/>
    </row>
    <row r="236" spans="1:28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  <c r="AA236" s="17"/>
      <c r="AB236" s="17"/>
    </row>
    <row r="237" spans="1:28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  <c r="AA237" s="17"/>
      <c r="AB237" s="17"/>
    </row>
    <row r="238" spans="1:28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  <c r="AA238" s="17"/>
      <c r="AB238" s="17"/>
    </row>
    <row r="239" spans="1:28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  <c r="AA239" s="17"/>
      <c r="AB239" s="17"/>
    </row>
    <row r="240" spans="1:28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  <c r="AA240" s="17"/>
      <c r="AB240" s="17"/>
    </row>
    <row r="241" spans="1:28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  <c r="AA241" s="17"/>
      <c r="AB241" s="17"/>
    </row>
    <row r="242" spans="1:28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  <c r="AA242" s="17"/>
      <c r="AB242" s="17"/>
    </row>
    <row r="243" spans="1:28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  <c r="AA243" s="17"/>
      <c r="AB243" s="17"/>
    </row>
    <row r="244" spans="1:28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  <c r="AA244" s="17"/>
      <c r="AB244" s="17"/>
    </row>
    <row r="245" spans="1:28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  <c r="AA245" s="17"/>
      <c r="AB245" s="17"/>
    </row>
    <row r="246" spans="1:28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  <c r="AA246" s="17"/>
      <c r="AB246" s="17"/>
    </row>
    <row r="247" spans="1:28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  <c r="AA247" s="17"/>
      <c r="AB247" s="17"/>
    </row>
    <row r="248" spans="1:28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  <c r="AA248" s="17"/>
      <c r="AB248" s="17"/>
    </row>
    <row r="249" spans="1:28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  <c r="AA249" s="17"/>
      <c r="AB249" s="17"/>
    </row>
    <row r="250" spans="1:28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  <c r="AA250" s="17"/>
      <c r="AB250" s="17"/>
    </row>
    <row r="251" spans="1:28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  <c r="AA251" s="17"/>
      <c r="AB251" s="17"/>
    </row>
    <row r="252" spans="1:28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  <c r="AA252" s="17"/>
      <c r="AB252" s="17"/>
    </row>
    <row r="253" spans="1:28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  <c r="AA253" s="17"/>
      <c r="AB253" s="17"/>
    </row>
    <row r="254" spans="1:28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  <c r="AA254" s="17"/>
      <c r="AB254" s="17"/>
    </row>
    <row r="255" spans="1:28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  <c r="AA255" s="17"/>
      <c r="AB255" s="17"/>
    </row>
    <row r="256" spans="1:28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  <c r="AA256" s="17"/>
      <c r="AB256" s="17"/>
    </row>
    <row r="257" spans="1:28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  <c r="AA257" s="17"/>
      <c r="AB257" s="17"/>
    </row>
    <row r="258" spans="1:28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  <c r="AA258" s="17"/>
      <c r="AB258" s="17"/>
    </row>
    <row r="259" spans="1:28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  <c r="AA259" s="17"/>
      <c r="AB259" s="17"/>
    </row>
    <row r="260" spans="1:28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  <c r="AA260" s="17"/>
      <c r="AB260" s="17"/>
    </row>
    <row r="261" spans="1:28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  <c r="AA261" s="17"/>
      <c r="AB261" s="17"/>
    </row>
    <row r="262" spans="1:28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  <c r="AA262" s="17"/>
      <c r="AB262" s="17"/>
    </row>
    <row r="263" spans="1:28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  <c r="AA263" s="17"/>
      <c r="AB263" s="17"/>
    </row>
    <row r="264" spans="1:28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  <c r="AA264" s="17"/>
      <c r="AB264" s="17"/>
    </row>
    <row r="265" spans="1:28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  <c r="AA265" s="17"/>
      <c r="AB265" s="17"/>
    </row>
    <row r="266" spans="1:28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  <c r="AA266" s="17"/>
      <c r="AB266" s="17"/>
    </row>
    <row r="267" spans="1:28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  <c r="AA267" s="17"/>
      <c r="AB267" s="17"/>
    </row>
    <row r="268" spans="1:28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  <c r="AA268" s="17"/>
      <c r="AB268" s="17"/>
    </row>
    <row r="269" spans="1:28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  <c r="AA269" s="17"/>
      <c r="AB269" s="17"/>
    </row>
    <row r="270" spans="1:28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  <c r="AA270" s="17"/>
      <c r="AB270" s="17"/>
    </row>
    <row r="271" spans="1:28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  <c r="AA271" s="17"/>
      <c r="AB271" s="17"/>
    </row>
    <row r="272" spans="1:28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  <c r="AA272" s="17"/>
      <c r="AB272" s="17"/>
    </row>
    <row r="273" spans="1:28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  <c r="AA273" s="17"/>
      <c r="AB273" s="17"/>
    </row>
    <row r="274" spans="1:28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  <c r="AA274" s="17"/>
      <c r="AB274" s="17"/>
    </row>
    <row r="275" spans="1:28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  <c r="AA275" s="17"/>
      <c r="AB275" s="17"/>
    </row>
    <row r="276" spans="1:28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  <c r="AA276" s="17"/>
      <c r="AB276" s="17"/>
    </row>
    <row r="277" spans="1:28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  <c r="AA277" s="17"/>
      <c r="AB277" s="17"/>
    </row>
    <row r="278" spans="1:28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  <c r="AA278" s="17"/>
      <c r="AB278" s="17"/>
    </row>
    <row r="279" spans="1:28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  <c r="AA279" s="17"/>
      <c r="AB279" s="17"/>
    </row>
    <row r="280" spans="1:28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  <c r="AA280" s="17"/>
      <c r="AB280" s="17"/>
    </row>
    <row r="281" spans="1:28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  <c r="AA281" s="17"/>
      <c r="AB281" s="17"/>
    </row>
    <row r="282" spans="1:28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  <c r="AA282" s="17"/>
      <c r="AB282" s="17"/>
    </row>
    <row r="283" spans="1:28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  <c r="AA283" s="17"/>
      <c r="AB283" s="17"/>
    </row>
    <row r="284" spans="1:28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  <c r="AA284" s="17"/>
      <c r="AB284" s="17"/>
    </row>
    <row r="285" spans="1:28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  <c r="AA285" s="17"/>
      <c r="AB285" s="17"/>
    </row>
    <row r="286" spans="1:28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  <c r="AA286" s="17"/>
      <c r="AB286" s="17"/>
    </row>
    <row r="287" spans="1:28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  <c r="AA287" s="17"/>
      <c r="AB287" s="17"/>
    </row>
    <row r="288" spans="1:28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  <c r="AA288" s="17"/>
      <c r="AB288" s="17"/>
    </row>
    <row r="289" spans="1:28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  <c r="AA289" s="17"/>
      <c r="AB289" s="17"/>
    </row>
    <row r="290" spans="1:28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  <c r="AA290" s="17"/>
      <c r="AB290" s="17"/>
    </row>
    <row r="291" spans="1:28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  <c r="AA291" s="17"/>
      <c r="AB291" s="17"/>
    </row>
    <row r="292" spans="1:28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  <c r="AA292" s="17"/>
      <c r="AB292" s="17"/>
    </row>
    <row r="293" spans="1:28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  <c r="AA293" s="17"/>
      <c r="AB293" s="17"/>
    </row>
    <row r="294" spans="1:28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  <c r="AA294" s="17"/>
      <c r="AB294" s="17"/>
    </row>
    <row r="295" spans="1:28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  <c r="AA295" s="17"/>
      <c r="AB295" s="17"/>
    </row>
    <row r="296" spans="1:28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  <c r="AA296" s="17"/>
      <c r="AB296" s="17"/>
    </row>
    <row r="297" spans="1:28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  <c r="AA297" s="17"/>
      <c r="AB297" s="17"/>
    </row>
    <row r="298" spans="1:28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  <c r="AA298" s="17"/>
      <c r="AB298" s="17"/>
    </row>
    <row r="299" spans="1:28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  <c r="AA299" s="17"/>
      <c r="AB299" s="17"/>
    </row>
    <row r="300" spans="1:28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  <c r="AA300" s="17"/>
      <c r="AB300" s="17"/>
    </row>
    <row r="301" spans="1:28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  <c r="AA301" s="17"/>
      <c r="AB301" s="17"/>
    </row>
    <row r="302" spans="1:28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  <c r="AA302" s="17"/>
      <c r="AB302" s="17"/>
    </row>
    <row r="303" spans="1:28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  <c r="AA303" s="17"/>
      <c r="AB303" s="17"/>
    </row>
    <row r="304" spans="1:28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  <c r="AA304" s="17"/>
      <c r="AB304" s="17"/>
    </row>
    <row r="305" spans="1:28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  <c r="AA305" s="17"/>
      <c r="AB305" s="17"/>
    </row>
    <row r="306" spans="1:28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  <c r="AA306" s="17"/>
      <c r="AB306" s="17"/>
    </row>
    <row r="307" spans="1:28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  <c r="AA307" s="17"/>
      <c r="AB307" s="17"/>
    </row>
    <row r="308" spans="1:28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  <c r="AA308" s="17"/>
      <c r="AB308" s="17"/>
    </row>
    <row r="309" spans="1:28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  <c r="AA309" s="17"/>
      <c r="AB309" s="17"/>
    </row>
    <row r="310" spans="1:28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  <c r="AA310" s="17"/>
      <c r="AB310" s="17"/>
    </row>
    <row r="311" spans="1:28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  <c r="AA311" s="17"/>
      <c r="AB311" s="17"/>
    </row>
    <row r="312" spans="1:28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  <c r="AA312" s="17"/>
      <c r="AB312" s="17"/>
    </row>
    <row r="313" spans="1:28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  <c r="AA313" s="17"/>
      <c r="AB313" s="17"/>
    </row>
    <row r="314" spans="1:28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  <c r="AA314" s="17"/>
      <c r="AB314" s="17"/>
    </row>
    <row r="315" spans="1:28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  <c r="AA315" s="17"/>
      <c r="AB315" s="17"/>
    </row>
    <row r="316" spans="1:28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  <c r="AA316" s="17"/>
      <c r="AB316" s="17"/>
    </row>
    <row r="317" spans="1:28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  <c r="AA317" s="17"/>
      <c r="AB317" s="17"/>
    </row>
    <row r="318" spans="1:28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  <c r="AA318" s="17"/>
      <c r="AB318" s="17"/>
    </row>
    <row r="319" spans="1:28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  <c r="Z319" s="17"/>
      <c r="AA319" s="17"/>
      <c r="AB319" s="17"/>
    </row>
    <row r="320" spans="1:28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  <c r="Z320" s="17"/>
      <c r="AA320" s="17"/>
      <c r="AB320" s="17"/>
    </row>
    <row r="321" spans="1:28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  <c r="Z321" s="17"/>
      <c r="AA321" s="17"/>
      <c r="AB321" s="17"/>
    </row>
    <row r="322" spans="1:28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  <c r="Z322" s="17"/>
      <c r="AA322" s="17"/>
      <c r="AB322" s="17"/>
    </row>
    <row r="323" spans="1:28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  <c r="AA323" s="17"/>
      <c r="AB323" s="17"/>
    </row>
    <row r="324" spans="1:28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  <c r="AA324" s="17"/>
      <c r="AB324" s="17"/>
    </row>
    <row r="325" spans="1:28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  <c r="AA325" s="17"/>
      <c r="AB325" s="17"/>
    </row>
    <row r="326" spans="1:28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  <c r="Z326" s="17"/>
      <c r="AA326" s="17"/>
      <c r="AB326" s="17"/>
    </row>
    <row r="327" spans="1:28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  <c r="Z327" s="17"/>
      <c r="AA327" s="17"/>
      <c r="AB327" s="17"/>
    </row>
    <row r="328" spans="1:28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  <c r="Z328" s="17"/>
      <c r="AA328" s="17"/>
      <c r="AB328" s="17"/>
    </row>
    <row r="329" spans="1:28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  <c r="AA329" s="17"/>
      <c r="AB329" s="17"/>
    </row>
    <row r="330" spans="1:28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  <c r="AA330" s="17"/>
      <c r="AB330" s="17"/>
    </row>
    <row r="331" spans="1:28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  <c r="AA331" s="17"/>
      <c r="AB331" s="17"/>
    </row>
    <row r="332" spans="1:28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  <c r="Z332" s="17"/>
      <c r="AA332" s="17"/>
      <c r="AB332" s="17"/>
    </row>
    <row r="333" spans="1:28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  <c r="Z333" s="17"/>
      <c r="AA333" s="17"/>
      <c r="AB333" s="17"/>
    </row>
    <row r="334" spans="1:28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  <c r="Z334" s="17"/>
      <c r="AA334" s="17"/>
      <c r="AB334" s="17"/>
    </row>
    <row r="335" spans="1:28" x14ac:dyDescent="0.2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  <c r="AA335" s="17"/>
      <c r="AB335" s="17"/>
    </row>
    <row r="336" spans="1:28" x14ac:dyDescent="0.25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  <c r="AA336" s="17"/>
      <c r="AB336" s="17"/>
    </row>
    <row r="337" spans="1:28" x14ac:dyDescent="0.25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  <c r="Z337" s="17"/>
      <c r="AA337" s="17"/>
      <c r="AB337" s="17"/>
    </row>
    <row r="338" spans="1:28" x14ac:dyDescent="0.25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  <c r="Z338" s="17"/>
      <c r="AA338" s="17"/>
      <c r="AB338" s="17"/>
    </row>
    <row r="339" spans="1:28" x14ac:dyDescent="0.25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  <c r="Z339" s="17"/>
      <c r="AA339" s="17"/>
      <c r="AB339" s="17"/>
    </row>
    <row r="340" spans="1:28" x14ac:dyDescent="0.25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  <c r="AA340" s="17"/>
      <c r="AB340" s="17"/>
    </row>
    <row r="341" spans="1:28" x14ac:dyDescent="0.25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  <c r="Z341" s="17"/>
      <c r="AA341" s="17"/>
      <c r="AB341" s="17"/>
    </row>
    <row r="342" spans="1:28" x14ac:dyDescent="0.25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  <c r="Z342" s="17"/>
      <c r="AA342" s="17"/>
      <c r="AB342" s="17"/>
    </row>
    <row r="343" spans="1:28" x14ac:dyDescent="0.25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  <c r="Z343" s="17"/>
      <c r="AA343" s="17"/>
      <c r="AB343" s="17"/>
    </row>
    <row r="344" spans="1:28" x14ac:dyDescent="0.25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  <c r="Z344" s="17"/>
      <c r="AA344" s="17"/>
      <c r="AB344" s="17"/>
    </row>
    <row r="345" spans="1:28" x14ac:dyDescent="0.2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  <c r="AA345" s="17"/>
      <c r="AB345" s="17"/>
    </row>
    <row r="346" spans="1:28" x14ac:dyDescent="0.25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  <c r="Y346" s="17"/>
      <c r="Z346" s="17"/>
      <c r="AA346" s="17"/>
      <c r="AB346" s="17"/>
    </row>
    <row r="347" spans="1:28" x14ac:dyDescent="0.25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  <c r="Y347" s="17"/>
      <c r="Z347" s="17"/>
      <c r="AA347" s="17"/>
      <c r="AB347" s="17"/>
    </row>
    <row r="348" spans="1:28" x14ac:dyDescent="0.25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  <c r="Y348" s="17"/>
      <c r="Z348" s="17"/>
      <c r="AA348" s="17"/>
      <c r="AB348" s="17"/>
    </row>
    <row r="349" spans="1:28" x14ac:dyDescent="0.25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  <c r="Y349" s="17"/>
      <c r="Z349" s="17"/>
      <c r="AA349" s="17"/>
      <c r="AB349" s="17"/>
    </row>
    <row r="350" spans="1:28" x14ac:dyDescent="0.25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  <c r="Y350" s="17"/>
      <c r="Z350" s="17"/>
      <c r="AA350" s="17"/>
      <c r="AB350" s="17"/>
    </row>
    <row r="351" spans="1:28" x14ac:dyDescent="0.25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  <c r="Y351" s="17"/>
      <c r="Z351" s="17"/>
      <c r="AA351" s="17"/>
      <c r="AB351" s="17"/>
    </row>
    <row r="352" spans="1:28" x14ac:dyDescent="0.25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  <c r="Y352" s="17"/>
      <c r="Z352" s="17"/>
      <c r="AA352" s="17"/>
      <c r="AB352" s="17"/>
    </row>
    <row r="353" spans="1:28" x14ac:dyDescent="0.25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  <c r="Y353" s="17"/>
      <c r="Z353" s="17"/>
      <c r="AA353" s="17"/>
      <c r="AB353" s="17"/>
    </row>
    <row r="354" spans="1:28" x14ac:dyDescent="0.25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  <c r="Y354" s="17"/>
      <c r="Z354" s="17"/>
      <c r="AA354" s="17"/>
      <c r="AB354" s="17"/>
    </row>
    <row r="355" spans="1:28" x14ac:dyDescent="0.2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  <c r="Y355" s="17"/>
      <c r="Z355" s="17"/>
      <c r="AA355" s="17"/>
      <c r="AB355" s="17"/>
    </row>
    <row r="356" spans="1:28" x14ac:dyDescent="0.25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  <c r="Y356" s="17"/>
      <c r="Z356" s="17"/>
      <c r="AA356" s="17"/>
      <c r="AB356" s="17"/>
    </row>
    <row r="357" spans="1:28" x14ac:dyDescent="0.25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  <c r="Y357" s="17"/>
      <c r="Z357" s="17"/>
      <c r="AA357" s="17"/>
      <c r="AB357" s="17"/>
    </row>
    <row r="358" spans="1:28" x14ac:dyDescent="0.25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  <c r="Y358" s="17"/>
      <c r="Z358" s="17"/>
      <c r="AA358" s="17"/>
      <c r="AB358" s="17"/>
    </row>
    <row r="359" spans="1:28" x14ac:dyDescent="0.25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  <c r="Y359" s="17"/>
      <c r="Z359" s="17"/>
      <c r="AA359" s="17"/>
      <c r="AB359" s="17"/>
    </row>
  </sheetData>
  <mergeCells count="32">
    <mergeCell ref="A15:T15"/>
    <mergeCell ref="A10:T10"/>
    <mergeCell ref="A11:T11"/>
    <mergeCell ref="A12:T12"/>
    <mergeCell ref="A13:T13"/>
    <mergeCell ref="A14:T14"/>
    <mergeCell ref="A4:T4"/>
    <mergeCell ref="A6:T6"/>
    <mergeCell ref="A7:T7"/>
    <mergeCell ref="A8:T8"/>
    <mergeCell ref="A9:T9"/>
    <mergeCell ref="Q19:R19"/>
    <mergeCell ref="S19:S20"/>
    <mergeCell ref="A16:S16"/>
    <mergeCell ref="M19:M20"/>
    <mergeCell ref="N19:N20"/>
    <mergeCell ref="O19:O20"/>
    <mergeCell ref="P19:P20"/>
    <mergeCell ref="A17:S17"/>
    <mergeCell ref="A18:S18"/>
    <mergeCell ref="E19:E20"/>
    <mergeCell ref="F19:F20"/>
    <mergeCell ref="I19:I20"/>
    <mergeCell ref="J19:J20"/>
    <mergeCell ref="G19:G20"/>
    <mergeCell ref="H19:H20"/>
    <mergeCell ref="K19:K20"/>
    <mergeCell ref="L19:L20"/>
    <mergeCell ref="A19:A20"/>
    <mergeCell ref="B19:B20"/>
    <mergeCell ref="C19:C20"/>
    <mergeCell ref="D19:D20"/>
  </mergeCells>
  <phoneticPr fontId="45" type="noConversion"/>
  <pageMargins left="0.70866141732283472" right="0.70866141732283472" top="0.74803149606299213" bottom="0.74803149606299213" header="0.31496062992125984" footer="0.31496062992125984"/>
  <pageSetup paperSize="8" scale="3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28"/>
  <sheetViews>
    <sheetView view="pageBreakPreview" topLeftCell="A16" zoomScale="85" zoomScaleNormal="60" zoomScaleSheetLayoutView="85" workbookViewId="0">
      <selection activeCell="A25" sqref="A25:IV25"/>
    </sheetView>
  </sheetViews>
  <sheetFormatPr defaultColWidth="10.7109375" defaultRowHeight="15.75" x14ac:dyDescent="0.25"/>
  <cols>
    <col min="1" max="1" width="9.5703125" style="38" customWidth="1"/>
    <col min="2" max="2" width="8.28515625" style="38" customWidth="1"/>
    <col min="3" max="3" width="62.85546875" style="38" customWidth="1"/>
    <col min="4" max="4" width="22.7109375" style="38" customWidth="1"/>
    <col min="5" max="5" width="11.140625" style="38" customWidth="1"/>
    <col min="6" max="6" width="12.5703125" style="38" customWidth="1"/>
    <col min="7" max="8" width="8.7109375" style="38" customWidth="1"/>
    <col min="9" max="9" width="7.28515625" style="38" customWidth="1"/>
    <col min="10" max="10" width="9.28515625" style="38" customWidth="1"/>
    <col min="11" max="11" width="10.28515625" style="38" customWidth="1"/>
    <col min="12" max="15" width="8.7109375" style="38" customWidth="1"/>
    <col min="16" max="16" width="19.42578125" style="38" customWidth="1"/>
    <col min="17" max="17" width="21.7109375" style="38" customWidth="1"/>
    <col min="18" max="18" width="22" style="38" customWidth="1"/>
    <col min="19" max="19" width="21.42578125" style="38" customWidth="1"/>
    <col min="20" max="20" width="18.42578125" style="38" customWidth="1"/>
    <col min="21" max="237" width="10.7109375" style="38"/>
    <col min="238" max="242" width="15.7109375" style="38" customWidth="1"/>
    <col min="243" max="246" width="12.7109375" style="38" customWidth="1"/>
    <col min="247" max="250" width="15.7109375" style="38" customWidth="1"/>
    <col min="251" max="251" width="22.85546875" style="38" customWidth="1"/>
    <col min="252" max="252" width="20.7109375" style="38" customWidth="1"/>
    <col min="253" max="253" width="16.7109375" style="38" customWidth="1"/>
    <col min="254" max="16384" width="10.7109375" style="38"/>
  </cols>
  <sheetData>
    <row r="1" spans="1:20" ht="3" customHeight="1" x14ac:dyDescent="0.25"/>
    <row r="2" spans="1:20" ht="15" customHeight="1" x14ac:dyDescent="0.25">
      <c r="T2" s="33" t="s">
        <v>22</v>
      </c>
    </row>
    <row r="3" spans="1:20" s="10" customFormat="1" ht="18.75" customHeight="1" x14ac:dyDescent="0.3">
      <c r="A3" s="16"/>
      <c r="H3" s="14"/>
      <c r="T3" s="13" t="s">
        <v>6</v>
      </c>
    </row>
    <row r="4" spans="1:20" s="10" customFormat="1" ht="18.75" customHeight="1" x14ac:dyDescent="0.3">
      <c r="A4" s="16"/>
      <c r="H4" s="14"/>
      <c r="T4" s="13" t="s">
        <v>21</v>
      </c>
    </row>
    <row r="5" spans="1:20" s="10" customFormat="1" ht="18.75" customHeight="1" x14ac:dyDescent="0.3">
      <c r="A5" s="16"/>
      <c r="H5" s="14"/>
      <c r="T5" s="13"/>
    </row>
    <row r="6" spans="1:20" s="10" customFormat="1" x14ac:dyDescent="0.2">
      <c r="A6" s="207" t="str">
        <f>'1. паспорт местоположение'!$A$5</f>
        <v>Год раскрытия информации: 2019 год</v>
      </c>
      <c r="B6" s="207"/>
      <c r="C6" s="207"/>
      <c r="D6" s="207"/>
      <c r="E6" s="207"/>
      <c r="F6" s="207"/>
      <c r="G6" s="207"/>
      <c r="H6" s="207"/>
      <c r="I6" s="207"/>
      <c r="J6" s="207"/>
      <c r="K6" s="207"/>
      <c r="L6" s="207"/>
      <c r="M6" s="207"/>
      <c r="N6" s="207"/>
      <c r="O6" s="207"/>
      <c r="P6" s="207"/>
      <c r="Q6" s="207"/>
      <c r="R6" s="207"/>
      <c r="S6" s="207"/>
      <c r="T6" s="207"/>
    </row>
    <row r="7" spans="1:20" s="10" customFormat="1" x14ac:dyDescent="0.2">
      <c r="A7" s="15"/>
      <c r="H7" s="14"/>
    </row>
    <row r="8" spans="1:20" s="10" customFormat="1" ht="18.75" x14ac:dyDescent="0.2">
      <c r="A8" s="211" t="s">
        <v>5</v>
      </c>
      <c r="B8" s="211"/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</row>
    <row r="9" spans="1:20" s="10" customFormat="1" ht="18.75" x14ac:dyDescent="0.2">
      <c r="A9" s="211"/>
      <c r="B9" s="211"/>
      <c r="C9" s="211"/>
      <c r="D9" s="211"/>
      <c r="E9" s="211"/>
      <c r="F9" s="211"/>
      <c r="G9" s="211"/>
      <c r="H9" s="211"/>
      <c r="I9" s="211"/>
      <c r="J9" s="211"/>
      <c r="K9" s="211"/>
      <c r="L9" s="211"/>
      <c r="M9" s="211"/>
      <c r="N9" s="211"/>
      <c r="O9" s="211"/>
      <c r="P9" s="211"/>
      <c r="Q9" s="211"/>
      <c r="R9" s="211"/>
      <c r="S9" s="211"/>
      <c r="T9" s="211"/>
    </row>
    <row r="10" spans="1:20" s="10" customFormat="1" ht="18.75" customHeight="1" x14ac:dyDescent="0.2">
      <c r="A10" s="212" t="s">
        <v>282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</row>
    <row r="11" spans="1:20" s="10" customFormat="1" ht="18.75" customHeight="1" x14ac:dyDescent="0.2">
      <c r="A11" s="208" t="s">
        <v>4</v>
      </c>
      <c r="B11" s="208"/>
      <c r="C11" s="208"/>
      <c r="D11" s="208"/>
      <c r="E11" s="208"/>
      <c r="F11" s="208"/>
      <c r="G11" s="208"/>
      <c r="H11" s="208"/>
      <c r="I11" s="208"/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</row>
    <row r="12" spans="1:20" s="10" customFormat="1" ht="18.75" x14ac:dyDescent="0.2">
      <c r="A12" s="211"/>
      <c r="B12" s="211"/>
      <c r="C12" s="211"/>
      <c r="D12" s="211"/>
      <c r="E12" s="211"/>
      <c r="F12" s="211"/>
      <c r="G12" s="211"/>
      <c r="H12" s="211"/>
      <c r="I12" s="211"/>
      <c r="J12" s="211"/>
      <c r="K12" s="211"/>
      <c r="L12" s="211"/>
      <c r="M12" s="211"/>
      <c r="N12" s="211"/>
      <c r="O12" s="211"/>
      <c r="P12" s="211"/>
      <c r="Q12" s="211"/>
      <c r="R12" s="211"/>
      <c r="S12" s="211"/>
      <c r="T12" s="211"/>
    </row>
    <row r="13" spans="1:20" s="10" customFormat="1" ht="18.75" customHeight="1" x14ac:dyDescent="0.2">
      <c r="A13" s="212" t="str">
        <f>'1. паспорт местоположение'!$A$12</f>
        <v>I_Che153</v>
      </c>
      <c r="B13" s="212"/>
      <c r="C13" s="212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</row>
    <row r="14" spans="1:20" s="10" customFormat="1" ht="18.75" customHeight="1" x14ac:dyDescent="0.2">
      <c r="A14" s="208" t="s">
        <v>3</v>
      </c>
      <c r="B14" s="208"/>
      <c r="C14" s="208"/>
      <c r="D14" s="208"/>
      <c r="E14" s="208"/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</row>
    <row r="15" spans="1:20" s="7" customFormat="1" ht="15.75" customHeight="1" x14ac:dyDescent="0.2">
      <c r="A15" s="221"/>
      <c r="B15" s="221"/>
      <c r="C15" s="221"/>
      <c r="D15" s="221"/>
      <c r="E15" s="221"/>
      <c r="F15" s="221"/>
      <c r="G15" s="221"/>
      <c r="H15" s="221"/>
      <c r="I15" s="221"/>
      <c r="J15" s="221"/>
      <c r="K15" s="221"/>
      <c r="L15" s="221"/>
      <c r="M15" s="221"/>
      <c r="N15" s="221"/>
      <c r="O15" s="221"/>
      <c r="P15" s="221"/>
      <c r="Q15" s="221"/>
      <c r="R15" s="221"/>
      <c r="S15" s="221"/>
      <c r="T15" s="221"/>
    </row>
    <row r="16" spans="1:20" s="2" customFormat="1" ht="84" customHeight="1" x14ac:dyDescent="0.2">
      <c r="A16" s="222" t="str">
        <f>'1. паспорт местоположение'!$A$15</f>
        <v>Строительство ВЛ-110кВ Грозненская ТЭС-Плиево-Новая (до границы с Республикой Ингушетия) с организацией схемы плавки гололеда протяженностью 53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6" s="222"/>
      <c r="C16" s="222"/>
      <c r="D16" s="222"/>
      <c r="E16" s="222"/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222"/>
    </row>
    <row r="17" spans="1:113" s="2" customFormat="1" ht="15" customHeight="1" x14ac:dyDescent="0.2">
      <c r="A17" s="208" t="s">
        <v>2</v>
      </c>
      <c r="B17" s="208"/>
      <c r="C17" s="208"/>
      <c r="D17" s="208"/>
      <c r="E17" s="208"/>
      <c r="F17" s="208"/>
      <c r="G17" s="208"/>
      <c r="H17" s="208"/>
      <c r="I17" s="208"/>
      <c r="J17" s="208"/>
      <c r="K17" s="208"/>
      <c r="L17" s="208"/>
      <c r="M17" s="208"/>
      <c r="N17" s="208"/>
      <c r="O17" s="208"/>
      <c r="P17" s="208"/>
      <c r="Q17" s="208"/>
      <c r="R17" s="208"/>
      <c r="S17" s="208"/>
      <c r="T17" s="208"/>
    </row>
    <row r="18" spans="1:113" s="2" customFormat="1" ht="15" customHeight="1" x14ac:dyDescent="0.2">
      <c r="A18" s="236"/>
      <c r="B18" s="236"/>
      <c r="C18" s="236"/>
      <c r="D18" s="236"/>
      <c r="E18" s="236"/>
      <c r="F18" s="236"/>
      <c r="G18" s="236"/>
      <c r="H18" s="236"/>
      <c r="I18" s="236"/>
      <c r="J18" s="236"/>
      <c r="K18" s="236"/>
      <c r="L18" s="236"/>
      <c r="M18" s="236"/>
      <c r="N18" s="236"/>
      <c r="O18" s="236"/>
      <c r="P18" s="236"/>
      <c r="Q18" s="236"/>
      <c r="R18" s="236"/>
      <c r="S18" s="236"/>
      <c r="T18" s="236"/>
    </row>
    <row r="19" spans="1:113" s="2" customFormat="1" ht="15" customHeight="1" x14ac:dyDescent="0.2">
      <c r="A19" s="210" t="s">
        <v>254</v>
      </c>
      <c r="B19" s="210"/>
      <c r="C19" s="210"/>
      <c r="D19" s="210"/>
      <c r="E19" s="210"/>
      <c r="F19" s="210"/>
      <c r="G19" s="210"/>
      <c r="H19" s="210"/>
      <c r="I19" s="210"/>
      <c r="J19" s="210"/>
      <c r="K19" s="210"/>
      <c r="L19" s="210"/>
      <c r="M19" s="210"/>
      <c r="N19" s="210"/>
      <c r="O19" s="210"/>
      <c r="P19" s="210"/>
      <c r="Q19" s="210"/>
      <c r="R19" s="210"/>
      <c r="S19" s="210"/>
      <c r="T19" s="210"/>
    </row>
    <row r="20" spans="1:113" s="44" customFormat="1" ht="21" customHeight="1" x14ac:dyDescent="0.25">
      <c r="A20" s="233"/>
      <c r="B20" s="233"/>
      <c r="C20" s="233"/>
      <c r="D20" s="233"/>
      <c r="E20" s="233"/>
      <c r="F20" s="233"/>
      <c r="G20" s="233"/>
      <c r="H20" s="233"/>
      <c r="I20" s="233"/>
      <c r="J20" s="233"/>
      <c r="K20" s="233"/>
      <c r="L20" s="233"/>
      <c r="M20" s="233"/>
      <c r="N20" s="233"/>
      <c r="O20" s="233"/>
      <c r="P20" s="233"/>
      <c r="Q20" s="233"/>
      <c r="R20" s="233"/>
      <c r="S20" s="233"/>
      <c r="T20" s="233"/>
    </row>
    <row r="21" spans="1:113" ht="46.5" customHeight="1" x14ac:dyDescent="0.25">
      <c r="A21" s="230" t="s">
        <v>1</v>
      </c>
      <c r="B21" s="223" t="s">
        <v>142</v>
      </c>
      <c r="C21" s="224"/>
      <c r="D21" s="234" t="s">
        <v>41</v>
      </c>
      <c r="E21" s="223" t="s">
        <v>274</v>
      </c>
      <c r="F21" s="224"/>
      <c r="G21" s="223" t="s">
        <v>152</v>
      </c>
      <c r="H21" s="224"/>
      <c r="I21" s="223" t="s">
        <v>40</v>
      </c>
      <c r="J21" s="224"/>
      <c r="K21" s="234" t="s">
        <v>39</v>
      </c>
      <c r="L21" s="223" t="s">
        <v>38</v>
      </c>
      <c r="M21" s="224"/>
      <c r="N21" s="223" t="s">
        <v>271</v>
      </c>
      <c r="O21" s="224"/>
      <c r="P21" s="234" t="s">
        <v>37</v>
      </c>
      <c r="Q21" s="227" t="s">
        <v>36</v>
      </c>
      <c r="R21" s="228"/>
      <c r="S21" s="227" t="s">
        <v>35</v>
      </c>
      <c r="T21" s="229"/>
    </row>
    <row r="22" spans="1:113" ht="153" customHeight="1" x14ac:dyDescent="0.25">
      <c r="A22" s="231"/>
      <c r="B22" s="225"/>
      <c r="C22" s="226"/>
      <c r="D22" s="237"/>
      <c r="E22" s="225"/>
      <c r="F22" s="226"/>
      <c r="G22" s="225"/>
      <c r="H22" s="226"/>
      <c r="I22" s="225"/>
      <c r="J22" s="226"/>
      <c r="K22" s="235"/>
      <c r="L22" s="225"/>
      <c r="M22" s="226"/>
      <c r="N22" s="225"/>
      <c r="O22" s="226"/>
      <c r="P22" s="235"/>
      <c r="Q22" s="65" t="s">
        <v>34</v>
      </c>
      <c r="R22" s="65" t="s">
        <v>253</v>
      </c>
      <c r="S22" s="65" t="s">
        <v>33</v>
      </c>
      <c r="T22" s="65" t="s">
        <v>32</v>
      </c>
    </row>
    <row r="23" spans="1:113" ht="51.75" customHeight="1" x14ac:dyDescent="0.25">
      <c r="A23" s="232"/>
      <c r="B23" s="79" t="s">
        <v>30</v>
      </c>
      <c r="C23" s="79" t="s">
        <v>31</v>
      </c>
      <c r="D23" s="235"/>
      <c r="E23" s="79" t="s">
        <v>30</v>
      </c>
      <c r="F23" s="79" t="s">
        <v>31</v>
      </c>
      <c r="G23" s="79" t="s">
        <v>30</v>
      </c>
      <c r="H23" s="79" t="s">
        <v>31</v>
      </c>
      <c r="I23" s="79" t="s">
        <v>30</v>
      </c>
      <c r="J23" s="79" t="s">
        <v>31</v>
      </c>
      <c r="K23" s="79" t="s">
        <v>30</v>
      </c>
      <c r="L23" s="79" t="s">
        <v>30</v>
      </c>
      <c r="M23" s="79" t="s">
        <v>31</v>
      </c>
      <c r="N23" s="79" t="s">
        <v>30</v>
      </c>
      <c r="O23" s="79" t="s">
        <v>31</v>
      </c>
      <c r="P23" s="80" t="s">
        <v>30</v>
      </c>
      <c r="Q23" s="65" t="s">
        <v>30</v>
      </c>
      <c r="R23" s="65" t="s">
        <v>30</v>
      </c>
      <c r="S23" s="65" t="s">
        <v>30</v>
      </c>
      <c r="T23" s="65" t="s">
        <v>30</v>
      </c>
    </row>
    <row r="24" spans="1:113" ht="21" customHeight="1" x14ac:dyDescent="0.25">
      <c r="A24" s="48">
        <v>1</v>
      </c>
      <c r="B24" s="48">
        <v>2</v>
      </c>
      <c r="C24" s="48">
        <v>3</v>
      </c>
      <c r="D24" s="48">
        <v>4</v>
      </c>
      <c r="E24" s="48">
        <v>5</v>
      </c>
      <c r="F24" s="48">
        <v>6</v>
      </c>
      <c r="G24" s="48">
        <v>7</v>
      </c>
      <c r="H24" s="48">
        <v>8</v>
      </c>
      <c r="I24" s="48">
        <v>9</v>
      </c>
      <c r="J24" s="48">
        <v>10</v>
      </c>
      <c r="K24" s="48">
        <v>11</v>
      </c>
      <c r="L24" s="48">
        <v>12</v>
      </c>
      <c r="M24" s="48">
        <v>13</v>
      </c>
      <c r="N24" s="48">
        <v>14</v>
      </c>
      <c r="O24" s="48">
        <v>15</v>
      </c>
      <c r="P24" s="48">
        <v>16</v>
      </c>
      <c r="Q24" s="48">
        <v>17</v>
      </c>
      <c r="R24" s="48">
        <v>18</v>
      </c>
      <c r="S24" s="48">
        <v>19</v>
      </c>
      <c r="T24" s="48">
        <v>20</v>
      </c>
    </row>
    <row r="25" spans="1:113" s="173" customFormat="1" ht="38.25" customHeight="1" x14ac:dyDescent="0.25">
      <c r="A25" s="169">
        <v>1</v>
      </c>
      <c r="B25" s="169" t="s">
        <v>302</v>
      </c>
      <c r="C25" s="87" t="s">
        <v>302</v>
      </c>
      <c r="D25" s="171" t="s">
        <v>302</v>
      </c>
      <c r="E25" s="172" t="s">
        <v>302</v>
      </c>
      <c r="F25" s="171" t="s">
        <v>302</v>
      </c>
      <c r="G25" s="169" t="s">
        <v>302</v>
      </c>
      <c r="H25" s="169" t="s">
        <v>302</v>
      </c>
      <c r="I25" s="169" t="s">
        <v>302</v>
      </c>
      <c r="J25" s="169" t="s">
        <v>302</v>
      </c>
      <c r="K25" s="169" t="s">
        <v>302</v>
      </c>
      <c r="L25" s="169" t="s">
        <v>302</v>
      </c>
      <c r="M25" s="169" t="s">
        <v>302</v>
      </c>
      <c r="N25" s="169" t="s">
        <v>302</v>
      </c>
      <c r="O25" s="169" t="s">
        <v>302</v>
      </c>
      <c r="P25" s="170" t="s">
        <v>302</v>
      </c>
      <c r="Q25" s="170" t="s">
        <v>302</v>
      </c>
      <c r="R25" s="170" t="s">
        <v>302</v>
      </c>
      <c r="S25" s="170" t="s">
        <v>302</v>
      </c>
      <c r="T25" s="170" t="s">
        <v>302</v>
      </c>
    </row>
    <row r="26" spans="1:113" ht="21.75" customHeight="1" x14ac:dyDescent="0.25"/>
    <row r="27" spans="1:113" s="42" customFormat="1" ht="12.75" x14ac:dyDescent="0.2">
      <c r="B27" s="43"/>
      <c r="C27" s="43"/>
      <c r="K27" s="43"/>
    </row>
    <row r="28" spans="1:113" s="39" customFormat="1" x14ac:dyDescent="0.25"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0"/>
      <c r="BL28" s="40"/>
      <c r="BM28" s="40"/>
      <c r="BN28" s="40"/>
      <c r="BO28" s="40"/>
      <c r="BP28" s="40"/>
      <c r="BQ28" s="40"/>
      <c r="BR28" s="40"/>
      <c r="BS28" s="40"/>
      <c r="BT28" s="40"/>
      <c r="BU28" s="40"/>
      <c r="BV28" s="40"/>
      <c r="BW28" s="40"/>
      <c r="BX28" s="40"/>
      <c r="BY28" s="40"/>
      <c r="BZ28" s="40"/>
      <c r="CA28" s="40"/>
      <c r="CB28" s="40"/>
      <c r="CC28" s="40"/>
      <c r="CD28" s="40"/>
      <c r="CE28" s="40"/>
      <c r="CF28" s="40"/>
      <c r="CG28" s="40"/>
      <c r="CH28" s="40"/>
      <c r="CI28" s="40"/>
      <c r="CJ28" s="40"/>
      <c r="CK28" s="40"/>
      <c r="CL28" s="40"/>
      <c r="CM28" s="40"/>
      <c r="CN28" s="40"/>
      <c r="CO28" s="40"/>
      <c r="CP28" s="40"/>
      <c r="CQ28" s="40"/>
      <c r="CR28" s="40"/>
      <c r="CS28" s="40"/>
      <c r="CT28" s="40"/>
      <c r="CU28" s="40"/>
      <c r="CV28" s="40"/>
      <c r="CW28" s="40"/>
      <c r="CX28" s="40"/>
      <c r="CY28" s="40"/>
      <c r="CZ28" s="40"/>
      <c r="DA28" s="40"/>
      <c r="DB28" s="40"/>
      <c r="DC28" s="40"/>
      <c r="DD28" s="40"/>
      <c r="DE28" s="40"/>
      <c r="DF28" s="40"/>
      <c r="DG28" s="40"/>
      <c r="DH28" s="40"/>
      <c r="DI28" s="40"/>
    </row>
  </sheetData>
  <mergeCells count="26">
    <mergeCell ref="K21:K22"/>
    <mergeCell ref="A18:T18"/>
    <mergeCell ref="G21:H22"/>
    <mergeCell ref="I21:J22"/>
    <mergeCell ref="A17:T17"/>
    <mergeCell ref="N21:O22"/>
    <mergeCell ref="B21:C22"/>
    <mergeCell ref="A19:T19"/>
    <mergeCell ref="D21:D23"/>
    <mergeCell ref="P21:P22"/>
    <mergeCell ref="A15:T15"/>
    <mergeCell ref="A14:T14"/>
    <mergeCell ref="A16:T16"/>
    <mergeCell ref="L21:M22"/>
    <mergeCell ref="A6:T6"/>
    <mergeCell ref="Q21:R21"/>
    <mergeCell ref="S21:T21"/>
    <mergeCell ref="A8:T8"/>
    <mergeCell ref="A9:T9"/>
    <mergeCell ref="A10:T10"/>
    <mergeCell ref="A11:T11"/>
    <mergeCell ref="A12:T12"/>
    <mergeCell ref="A21:A23"/>
    <mergeCell ref="E21:F22"/>
    <mergeCell ref="A13:T13"/>
    <mergeCell ref="A20:T20"/>
  </mergeCells>
  <phoneticPr fontId="45" type="noConversion"/>
  <pageMargins left="0.21" right="0.17" top="0.78740157480314965" bottom="0.39370078740157483" header="0.19685039370078741" footer="0.19685039370078741"/>
  <pageSetup paperSize="8" scale="66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5"/>
  <sheetViews>
    <sheetView view="pageBreakPreview" topLeftCell="Q22" zoomScale="85" zoomScaleNormal="100" zoomScaleSheetLayoutView="85" workbookViewId="0">
      <selection activeCell="Q25" sqref="A25:IV25"/>
    </sheetView>
  </sheetViews>
  <sheetFormatPr defaultColWidth="17.7109375" defaultRowHeight="15.75" x14ac:dyDescent="0.25"/>
  <cols>
    <col min="1" max="2" width="10.7109375" style="38" customWidth="1"/>
    <col min="3" max="3" width="37.7109375" style="38" customWidth="1"/>
    <col min="4" max="4" width="19" style="38" customWidth="1"/>
    <col min="5" max="5" width="33.42578125" style="38" customWidth="1"/>
    <col min="6" max="6" width="8.7109375" style="38" customWidth="1"/>
    <col min="7" max="7" width="10.28515625" style="38" customWidth="1"/>
    <col min="8" max="8" width="8.7109375" style="38" customWidth="1"/>
    <col min="9" max="9" width="8.28515625" style="38" customWidth="1"/>
    <col min="10" max="10" width="20.140625" style="38" customWidth="1"/>
    <col min="11" max="11" width="11.140625" style="38" customWidth="1"/>
    <col min="12" max="12" width="8.85546875" style="38" customWidth="1"/>
    <col min="13" max="13" width="8.7109375" style="38" customWidth="1"/>
    <col min="14" max="14" width="15.7109375" style="38" customWidth="1"/>
    <col min="15" max="16" width="8.7109375" style="38" customWidth="1"/>
    <col min="17" max="17" width="11.85546875" style="38" customWidth="1"/>
    <col min="18" max="18" width="12" style="38" customWidth="1"/>
    <col min="19" max="19" width="18.28515625" style="38" customWidth="1"/>
    <col min="20" max="20" width="22.42578125" style="38" customWidth="1"/>
    <col min="21" max="21" width="30.7109375" style="38" customWidth="1"/>
    <col min="22" max="22" width="8.7109375" style="38" customWidth="1"/>
    <col min="23" max="23" width="11.85546875" style="38" customWidth="1"/>
    <col min="24" max="24" width="24.5703125" style="38" customWidth="1"/>
    <col min="25" max="25" width="15.28515625" style="38" customWidth="1"/>
    <col min="26" max="26" width="18.5703125" style="38" customWidth="1"/>
    <col min="27" max="27" width="19.140625" style="38" customWidth="1"/>
    <col min="28" max="240" width="10.7109375" style="38" customWidth="1"/>
    <col min="241" max="242" width="15.7109375" style="38" customWidth="1"/>
    <col min="243" max="245" width="14.7109375" style="38" customWidth="1"/>
    <col min="246" max="249" width="13.7109375" style="38" customWidth="1"/>
    <col min="250" max="253" width="15.7109375" style="38" customWidth="1"/>
    <col min="254" max="254" width="22.85546875" style="38" customWidth="1"/>
    <col min="255" max="255" width="20.7109375" style="38" customWidth="1"/>
    <col min="256" max="16384" width="17.7109375" style="38"/>
  </cols>
  <sheetData>
    <row r="1" spans="1:27" ht="25.5" customHeight="1" x14ac:dyDescent="0.25">
      <c r="AA1" s="33" t="s">
        <v>22</v>
      </c>
    </row>
    <row r="2" spans="1:27" s="10" customFormat="1" ht="18.75" customHeight="1" x14ac:dyDescent="0.3">
      <c r="E2" s="16"/>
      <c r="Q2" s="14"/>
      <c r="R2" s="14"/>
      <c r="AA2" s="13" t="s">
        <v>6</v>
      </c>
    </row>
    <row r="3" spans="1:27" s="10" customFormat="1" ht="18.75" customHeight="1" x14ac:dyDescent="0.3">
      <c r="E3" s="16"/>
      <c r="Q3" s="14"/>
      <c r="R3" s="14"/>
      <c r="AA3" s="13" t="s">
        <v>21</v>
      </c>
    </row>
    <row r="4" spans="1:27" s="10" customFormat="1" x14ac:dyDescent="0.2">
      <c r="E4" s="15"/>
      <c r="Q4" s="14"/>
      <c r="R4" s="14"/>
    </row>
    <row r="5" spans="1:27" s="10" customFormat="1" x14ac:dyDescent="0.2">
      <c r="A5" s="207" t="str">
        <f>'1. паспорт местоположение'!$A$5</f>
        <v>Год раскрытия информации: 2019 год</v>
      </c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</row>
    <row r="6" spans="1:27" s="10" customFormat="1" x14ac:dyDescent="0.2">
      <c r="A6" s="82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</row>
    <row r="7" spans="1:27" s="10" customFormat="1" ht="18.75" x14ac:dyDescent="0.2">
      <c r="E7" s="211" t="s">
        <v>5</v>
      </c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</row>
    <row r="8" spans="1:27" s="10" customFormat="1" ht="18.75" x14ac:dyDescent="0.2"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1"/>
      <c r="T8" s="11"/>
      <c r="U8" s="11"/>
      <c r="V8" s="11"/>
      <c r="W8" s="11"/>
    </row>
    <row r="9" spans="1:27" s="10" customFormat="1" ht="18.75" customHeight="1" x14ac:dyDescent="0.2">
      <c r="E9" s="212" t="s">
        <v>282</v>
      </c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2"/>
      <c r="Q9" s="212"/>
      <c r="R9" s="212"/>
      <c r="S9" s="212"/>
      <c r="T9" s="212"/>
      <c r="U9" s="212"/>
      <c r="V9" s="212"/>
      <c r="W9" s="212"/>
      <c r="X9" s="212"/>
      <c r="Y9" s="212"/>
    </row>
    <row r="10" spans="1:27" s="10" customFormat="1" ht="18.75" customHeight="1" x14ac:dyDescent="0.2">
      <c r="E10" s="208" t="s">
        <v>4</v>
      </c>
      <c r="F10" s="208"/>
      <c r="G10" s="208"/>
      <c r="H10" s="208"/>
      <c r="I10" s="208"/>
      <c r="J10" s="208"/>
      <c r="K10" s="208"/>
      <c r="L10" s="208"/>
      <c r="M10" s="208"/>
      <c r="N10" s="208"/>
      <c r="O10" s="208"/>
      <c r="P10" s="208"/>
      <c r="Q10" s="208"/>
      <c r="R10" s="208"/>
      <c r="S10" s="208"/>
      <c r="T10" s="208"/>
      <c r="U10" s="208"/>
      <c r="V10" s="208"/>
      <c r="W10" s="208"/>
      <c r="X10" s="208"/>
      <c r="Y10" s="208"/>
    </row>
    <row r="11" spans="1:27" s="10" customFormat="1" ht="18.75" x14ac:dyDescent="0.2"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1"/>
      <c r="T11" s="11"/>
      <c r="U11" s="11"/>
      <c r="V11" s="11"/>
      <c r="W11" s="11"/>
    </row>
    <row r="12" spans="1:27" s="10" customFormat="1" ht="18.75" customHeight="1" x14ac:dyDescent="0.2">
      <c r="E12" s="212" t="str">
        <f>'1. паспорт местоположение'!$A$12</f>
        <v>I_Che153</v>
      </c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212"/>
      <c r="Y12" s="212"/>
    </row>
    <row r="13" spans="1:27" s="10" customFormat="1" ht="18.75" customHeight="1" x14ac:dyDescent="0.2">
      <c r="E13" s="208" t="s">
        <v>3</v>
      </c>
      <c r="F13" s="208"/>
      <c r="G13" s="208"/>
      <c r="H13" s="208"/>
      <c r="I13" s="208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  <c r="U13" s="208"/>
      <c r="V13" s="208"/>
      <c r="W13" s="208"/>
      <c r="X13" s="208"/>
      <c r="Y13" s="208"/>
    </row>
    <row r="14" spans="1:27" s="7" customFormat="1" ht="15.75" customHeight="1" x14ac:dyDescent="0.2"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</row>
    <row r="15" spans="1:27" s="2" customFormat="1" ht="99" customHeight="1" x14ac:dyDescent="0.2">
      <c r="E15" s="222" t="str">
        <f>'1. паспорт местоположение'!$A$15</f>
        <v>Строительство ВЛ-110кВ Грозненская ТЭС-Плиево-Новая (до границы с Республикой Ингушетия) с организацией схемы плавки гололеда протяженностью 53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  <c r="T15" s="222"/>
      <c r="U15" s="222"/>
      <c r="V15" s="222"/>
      <c r="W15" s="222"/>
      <c r="X15" s="222"/>
      <c r="Y15" s="222"/>
    </row>
    <row r="16" spans="1:27" s="2" customFormat="1" ht="15" customHeight="1" x14ac:dyDescent="0.2">
      <c r="E16" s="208" t="s">
        <v>2</v>
      </c>
      <c r="F16" s="208"/>
      <c r="G16" s="208"/>
      <c r="H16" s="208"/>
      <c r="I16" s="208"/>
      <c r="J16" s="208"/>
      <c r="K16" s="208"/>
      <c r="L16" s="208"/>
      <c r="M16" s="208"/>
      <c r="N16" s="208"/>
      <c r="O16" s="208"/>
      <c r="P16" s="208"/>
      <c r="Q16" s="208"/>
      <c r="R16" s="208"/>
      <c r="S16" s="208"/>
      <c r="T16" s="208"/>
      <c r="U16" s="208"/>
      <c r="V16" s="208"/>
      <c r="W16" s="208"/>
      <c r="X16" s="208"/>
      <c r="Y16" s="208"/>
    </row>
    <row r="17" spans="1:27" s="2" customFormat="1" ht="15" customHeight="1" x14ac:dyDescent="0.2"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</row>
    <row r="18" spans="1:27" s="2" customFormat="1" ht="15" customHeight="1" x14ac:dyDescent="0.2">
      <c r="E18" s="210"/>
      <c r="F18" s="210"/>
      <c r="G18" s="210"/>
      <c r="H18" s="210"/>
      <c r="I18" s="210"/>
      <c r="J18" s="210"/>
      <c r="K18" s="210"/>
      <c r="L18" s="210"/>
      <c r="M18" s="210"/>
      <c r="N18" s="210"/>
      <c r="O18" s="210"/>
      <c r="P18" s="210"/>
      <c r="Q18" s="210"/>
      <c r="R18" s="210"/>
      <c r="S18" s="210"/>
      <c r="T18" s="210"/>
      <c r="U18" s="210"/>
      <c r="V18" s="210"/>
      <c r="W18" s="210"/>
      <c r="X18" s="210"/>
      <c r="Y18" s="210"/>
    </row>
    <row r="19" spans="1:27" ht="25.5" customHeight="1" x14ac:dyDescent="0.25">
      <c r="A19" s="210" t="s">
        <v>256</v>
      </c>
      <c r="B19" s="210"/>
      <c r="C19" s="210"/>
      <c r="D19" s="210"/>
      <c r="E19" s="210"/>
      <c r="F19" s="210"/>
      <c r="G19" s="210"/>
      <c r="H19" s="210"/>
      <c r="I19" s="210"/>
      <c r="J19" s="210"/>
      <c r="K19" s="210"/>
      <c r="L19" s="210"/>
      <c r="M19" s="210"/>
      <c r="N19" s="210"/>
      <c r="O19" s="210"/>
      <c r="P19" s="210"/>
      <c r="Q19" s="210"/>
      <c r="R19" s="210"/>
      <c r="S19" s="210"/>
      <c r="T19" s="210"/>
      <c r="U19" s="210"/>
      <c r="V19" s="210"/>
      <c r="W19" s="210"/>
      <c r="X19" s="210"/>
      <c r="Y19" s="210"/>
      <c r="Z19" s="210"/>
      <c r="AA19" s="210"/>
    </row>
    <row r="20" spans="1:27" s="44" customFormat="1" ht="21" customHeight="1" x14ac:dyDescent="0.25"/>
    <row r="21" spans="1:27" ht="15.75" customHeight="1" x14ac:dyDescent="0.25">
      <c r="A21" s="238" t="s">
        <v>1</v>
      </c>
      <c r="B21" s="240" t="s">
        <v>261</v>
      </c>
      <c r="C21" s="241"/>
      <c r="D21" s="240" t="s">
        <v>263</v>
      </c>
      <c r="E21" s="241"/>
      <c r="F21" s="227" t="s">
        <v>29</v>
      </c>
      <c r="G21" s="229"/>
      <c r="H21" s="229"/>
      <c r="I21" s="228"/>
      <c r="J21" s="238" t="s">
        <v>264</v>
      </c>
      <c r="K21" s="240" t="s">
        <v>265</v>
      </c>
      <c r="L21" s="241"/>
      <c r="M21" s="240" t="s">
        <v>266</v>
      </c>
      <c r="N21" s="241"/>
      <c r="O21" s="240" t="s">
        <v>255</v>
      </c>
      <c r="P21" s="241"/>
      <c r="Q21" s="240" t="s">
        <v>46</v>
      </c>
      <c r="R21" s="241"/>
      <c r="S21" s="238" t="s">
        <v>45</v>
      </c>
      <c r="T21" s="238" t="s">
        <v>267</v>
      </c>
      <c r="U21" s="238" t="s">
        <v>262</v>
      </c>
      <c r="V21" s="240" t="s">
        <v>44</v>
      </c>
      <c r="W21" s="241"/>
      <c r="X21" s="227" t="s">
        <v>36</v>
      </c>
      <c r="Y21" s="229"/>
      <c r="Z21" s="227" t="s">
        <v>35</v>
      </c>
      <c r="AA21" s="229"/>
    </row>
    <row r="22" spans="1:27" ht="216" customHeight="1" x14ac:dyDescent="0.25">
      <c r="A22" s="244"/>
      <c r="B22" s="242"/>
      <c r="C22" s="243"/>
      <c r="D22" s="242"/>
      <c r="E22" s="243"/>
      <c r="F22" s="227" t="s">
        <v>43</v>
      </c>
      <c r="G22" s="228"/>
      <c r="H22" s="227" t="s">
        <v>42</v>
      </c>
      <c r="I22" s="228"/>
      <c r="J22" s="239"/>
      <c r="K22" s="242"/>
      <c r="L22" s="243"/>
      <c r="M22" s="242"/>
      <c r="N22" s="243"/>
      <c r="O22" s="242"/>
      <c r="P22" s="243"/>
      <c r="Q22" s="242"/>
      <c r="R22" s="243"/>
      <c r="S22" s="239"/>
      <c r="T22" s="239"/>
      <c r="U22" s="239"/>
      <c r="V22" s="242"/>
      <c r="W22" s="243"/>
      <c r="X22" s="65" t="s">
        <v>34</v>
      </c>
      <c r="Y22" s="65" t="s">
        <v>253</v>
      </c>
      <c r="Z22" s="65" t="s">
        <v>33</v>
      </c>
      <c r="AA22" s="65" t="s">
        <v>32</v>
      </c>
    </row>
    <row r="23" spans="1:27" ht="60" customHeight="1" x14ac:dyDescent="0.25">
      <c r="A23" s="239"/>
      <c r="B23" s="66" t="s">
        <v>30</v>
      </c>
      <c r="C23" s="66" t="s">
        <v>31</v>
      </c>
      <c r="D23" s="66" t="s">
        <v>30</v>
      </c>
      <c r="E23" s="66" t="s">
        <v>31</v>
      </c>
      <c r="F23" s="66" t="s">
        <v>30</v>
      </c>
      <c r="G23" s="66" t="s">
        <v>31</v>
      </c>
      <c r="H23" s="66" t="s">
        <v>30</v>
      </c>
      <c r="I23" s="66" t="s">
        <v>31</v>
      </c>
      <c r="J23" s="66" t="s">
        <v>30</v>
      </c>
      <c r="K23" s="66" t="s">
        <v>30</v>
      </c>
      <c r="L23" s="66" t="s">
        <v>31</v>
      </c>
      <c r="M23" s="66" t="s">
        <v>30</v>
      </c>
      <c r="N23" s="66" t="s">
        <v>31</v>
      </c>
      <c r="O23" s="66" t="s">
        <v>30</v>
      </c>
      <c r="P23" s="66" t="s">
        <v>31</v>
      </c>
      <c r="Q23" s="66" t="s">
        <v>30</v>
      </c>
      <c r="R23" s="66" t="s">
        <v>31</v>
      </c>
      <c r="S23" s="66" t="s">
        <v>30</v>
      </c>
      <c r="T23" s="66" t="s">
        <v>30</v>
      </c>
      <c r="U23" s="66" t="s">
        <v>30</v>
      </c>
      <c r="V23" s="66" t="s">
        <v>30</v>
      </c>
      <c r="W23" s="66" t="s">
        <v>31</v>
      </c>
      <c r="X23" s="66" t="s">
        <v>30</v>
      </c>
      <c r="Y23" s="66" t="s">
        <v>30</v>
      </c>
      <c r="Z23" s="65" t="s">
        <v>30</v>
      </c>
      <c r="AA23" s="65" t="s">
        <v>30</v>
      </c>
    </row>
    <row r="24" spans="1:27" x14ac:dyDescent="0.25">
      <c r="A24" s="67">
        <v>1</v>
      </c>
      <c r="B24" s="67">
        <v>2</v>
      </c>
      <c r="C24" s="67">
        <v>3</v>
      </c>
      <c r="D24" s="67">
        <v>4</v>
      </c>
      <c r="E24" s="67">
        <v>5</v>
      </c>
      <c r="F24" s="67">
        <v>6</v>
      </c>
      <c r="G24" s="67">
        <v>7</v>
      </c>
      <c r="H24" s="67">
        <v>8</v>
      </c>
      <c r="I24" s="67">
        <v>9</v>
      </c>
      <c r="J24" s="67">
        <v>10</v>
      </c>
      <c r="K24" s="67">
        <v>11</v>
      </c>
      <c r="L24" s="67">
        <v>12</v>
      </c>
      <c r="M24" s="67">
        <v>13</v>
      </c>
      <c r="N24" s="67">
        <v>14</v>
      </c>
      <c r="O24" s="67">
        <v>15</v>
      </c>
      <c r="P24" s="67">
        <v>16</v>
      </c>
      <c r="Q24" s="67">
        <v>19</v>
      </c>
      <c r="R24" s="67">
        <v>20</v>
      </c>
      <c r="S24" s="67">
        <v>21</v>
      </c>
      <c r="T24" s="67">
        <v>22</v>
      </c>
      <c r="U24" s="67">
        <v>23</v>
      </c>
      <c r="V24" s="67">
        <v>24</v>
      </c>
      <c r="W24" s="67">
        <v>25</v>
      </c>
      <c r="X24" s="67">
        <v>26</v>
      </c>
      <c r="Y24" s="67">
        <v>27</v>
      </c>
      <c r="Z24" s="67">
        <v>28</v>
      </c>
      <c r="AA24" s="67">
        <v>29</v>
      </c>
    </row>
    <row r="25" spans="1:27" ht="47.25" x14ac:dyDescent="0.25">
      <c r="A25" s="105">
        <v>1</v>
      </c>
      <c r="B25" s="47" t="s">
        <v>302</v>
      </c>
      <c r="C25" s="165" t="s">
        <v>457</v>
      </c>
      <c r="D25" s="105"/>
      <c r="E25" s="165" t="s">
        <v>458</v>
      </c>
      <c r="F25" s="105"/>
      <c r="G25" s="105"/>
      <c r="H25" s="105"/>
      <c r="I25" s="105"/>
      <c r="J25" s="46">
        <v>2018</v>
      </c>
      <c r="K25" s="105"/>
      <c r="L25" s="166">
        <v>1</v>
      </c>
      <c r="M25" s="105"/>
      <c r="N25" s="163" t="s">
        <v>444</v>
      </c>
      <c r="O25" s="104" t="s">
        <v>302</v>
      </c>
      <c r="P25" s="163" t="s">
        <v>280</v>
      </c>
      <c r="Q25" s="105"/>
      <c r="R25" s="166">
        <v>53</v>
      </c>
      <c r="S25" s="45" t="s">
        <v>302</v>
      </c>
      <c r="T25" s="45" t="s">
        <v>302</v>
      </c>
      <c r="U25" s="45" t="s">
        <v>302</v>
      </c>
      <c r="V25" s="45" t="s">
        <v>302</v>
      </c>
      <c r="W25" s="104" t="s">
        <v>292</v>
      </c>
      <c r="X25" s="47" t="s">
        <v>302</v>
      </c>
      <c r="Y25" s="47" t="s">
        <v>302</v>
      </c>
      <c r="Z25" s="47" t="s">
        <v>302</v>
      </c>
      <c r="AA25" s="47" t="s">
        <v>302</v>
      </c>
    </row>
  </sheetData>
  <mergeCells count="27">
    <mergeCell ref="E18:Y18"/>
    <mergeCell ref="A21:A23"/>
    <mergeCell ref="D21:E22"/>
    <mergeCell ref="F21:I21"/>
    <mergeCell ref="J21:J22"/>
    <mergeCell ref="K21:L22"/>
    <mergeCell ref="M21:N22"/>
    <mergeCell ref="Q21:R22"/>
    <mergeCell ref="S21:S22"/>
    <mergeCell ref="T21:T22"/>
    <mergeCell ref="Z21:AA21"/>
    <mergeCell ref="U21:U22"/>
    <mergeCell ref="A19:AA19"/>
    <mergeCell ref="O21:P22"/>
    <mergeCell ref="F22:G22"/>
    <mergeCell ref="H22:I22"/>
    <mergeCell ref="B21:C22"/>
    <mergeCell ref="X21:Y21"/>
    <mergeCell ref="V21:W22"/>
    <mergeCell ref="A5:AA5"/>
    <mergeCell ref="E16:Y16"/>
    <mergeCell ref="E15:Y15"/>
    <mergeCell ref="E7:Y7"/>
    <mergeCell ref="E9:Y9"/>
    <mergeCell ref="E10:Y10"/>
    <mergeCell ref="E12:Y12"/>
    <mergeCell ref="E13:Y13"/>
  </mergeCells>
  <phoneticPr fontId="45" type="noConversion"/>
  <pageMargins left="0.15748031496062992" right="0.15748031496062992" top="0.78740157480314965" bottom="0.39370078740157483" header="0.19685039370078741" footer="0.19685039370078741"/>
  <pageSetup paperSize="8" scale="4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82"/>
  <sheetViews>
    <sheetView view="pageBreakPreview" topLeftCell="A22" zoomScale="80" zoomScaleNormal="100" zoomScaleSheetLayoutView="80" workbookViewId="0">
      <selection activeCell="C28" sqref="C28:C30"/>
    </sheetView>
  </sheetViews>
  <sheetFormatPr defaultRowHeight="15" x14ac:dyDescent="0.25"/>
  <cols>
    <col min="1" max="1" width="6.140625" style="1" customWidth="1"/>
    <col min="2" max="2" width="69.7109375" style="1" customWidth="1"/>
    <col min="3" max="3" width="88.28515625" style="1" customWidth="1"/>
    <col min="4" max="16384" width="9.140625" style="1"/>
  </cols>
  <sheetData>
    <row r="1" spans="1:4" s="10" customFormat="1" ht="18.75" customHeight="1" x14ac:dyDescent="0.2">
      <c r="A1" s="16"/>
      <c r="C1" s="33" t="s">
        <v>22</v>
      </c>
    </row>
    <row r="2" spans="1:4" s="10" customFormat="1" ht="18.75" customHeight="1" x14ac:dyDescent="0.3">
      <c r="A2" s="16"/>
      <c r="C2" s="13" t="s">
        <v>6</v>
      </c>
    </row>
    <row r="3" spans="1:4" s="10" customFormat="1" ht="18.75" customHeight="1" x14ac:dyDescent="0.3">
      <c r="A3" s="15"/>
      <c r="C3" s="13" t="s">
        <v>21</v>
      </c>
    </row>
    <row r="4" spans="1:4" s="10" customFormat="1" ht="18.75" customHeight="1" x14ac:dyDescent="0.3">
      <c r="A4" s="15"/>
      <c r="C4" s="13"/>
    </row>
    <row r="5" spans="1:4" s="10" customFormat="1" ht="15.75" x14ac:dyDescent="0.2">
      <c r="A5" s="207" t="str">
        <f>'1. паспорт местоположение'!$A$5</f>
        <v>Год раскрытия информации: 2019 год</v>
      </c>
      <c r="B5" s="207"/>
      <c r="C5" s="207"/>
      <c r="D5" s="83"/>
    </row>
    <row r="6" spans="1:4" s="10" customFormat="1" ht="7.5" customHeight="1" x14ac:dyDescent="0.2">
      <c r="A6" s="15"/>
    </row>
    <row r="7" spans="1:4" s="10" customFormat="1" ht="18.75" x14ac:dyDescent="0.2">
      <c r="A7" s="211" t="s">
        <v>5</v>
      </c>
      <c r="B7" s="211"/>
      <c r="C7" s="211"/>
    </row>
    <row r="8" spans="1:4" s="10" customFormat="1" ht="9.75" customHeight="1" x14ac:dyDescent="0.2">
      <c r="A8" s="211"/>
      <c r="B8" s="211"/>
      <c r="C8" s="211"/>
    </row>
    <row r="9" spans="1:4" s="10" customFormat="1" ht="15.75" x14ac:dyDescent="0.2">
      <c r="A9" s="212" t="s">
        <v>282</v>
      </c>
      <c r="B9" s="212"/>
      <c r="C9" s="212"/>
    </row>
    <row r="10" spans="1:4" s="10" customFormat="1" ht="15.75" x14ac:dyDescent="0.2">
      <c r="A10" s="208" t="s">
        <v>4</v>
      </c>
      <c r="B10" s="208"/>
      <c r="C10" s="208"/>
    </row>
    <row r="11" spans="1:4" s="10" customFormat="1" ht="10.5" customHeight="1" x14ac:dyDescent="0.2">
      <c r="A11" s="211"/>
      <c r="B11" s="211"/>
      <c r="C11" s="211"/>
    </row>
    <row r="12" spans="1:4" s="10" customFormat="1" ht="15.75" x14ac:dyDescent="0.2">
      <c r="A12" s="212" t="str">
        <f>'1. паспорт местоположение'!$A$12</f>
        <v>I_Che153</v>
      </c>
      <c r="B12" s="212"/>
      <c r="C12" s="212"/>
    </row>
    <row r="13" spans="1:4" s="10" customFormat="1" ht="15.75" x14ac:dyDescent="0.2">
      <c r="A13" s="208" t="s">
        <v>3</v>
      </c>
      <c r="B13" s="208"/>
      <c r="C13" s="208"/>
    </row>
    <row r="14" spans="1:4" s="7" customFormat="1" ht="15.75" customHeight="1" x14ac:dyDescent="0.2">
      <c r="A14" s="221"/>
      <c r="B14" s="221"/>
      <c r="C14" s="221"/>
    </row>
    <row r="15" spans="1:4" s="2" customFormat="1" ht="98.25" customHeight="1" x14ac:dyDescent="0.2">
      <c r="A15" s="245" t="str">
        <f>'1. паспорт местоположение'!$A$15</f>
        <v>Строительство ВЛ-110кВ Грозненская ТЭС-Плиево-Новая (до границы с Республикой Ингушетия) с организацией схемы плавки гололеда протяженностью 53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5" s="245"/>
      <c r="C15" s="245"/>
    </row>
    <row r="16" spans="1:4" s="2" customFormat="1" ht="15" customHeight="1" x14ac:dyDescent="0.2">
      <c r="A16" s="208" t="s">
        <v>2</v>
      </c>
      <c r="B16" s="208"/>
      <c r="C16" s="208"/>
    </row>
    <row r="17" spans="1:3" s="2" customFormat="1" ht="9" customHeight="1" x14ac:dyDescent="0.2">
      <c r="A17" s="236"/>
      <c r="B17" s="236"/>
      <c r="C17" s="236"/>
    </row>
    <row r="18" spans="1:3" s="2" customFormat="1" ht="27.75" customHeight="1" x14ac:dyDescent="0.2">
      <c r="A18" s="209" t="s">
        <v>251</v>
      </c>
      <c r="B18" s="209"/>
      <c r="C18" s="209"/>
    </row>
    <row r="19" spans="1:3" s="2" customFormat="1" ht="9" customHeight="1" x14ac:dyDescent="0.2">
      <c r="A19" s="4"/>
      <c r="B19" s="4"/>
      <c r="C19" s="4"/>
    </row>
    <row r="20" spans="1:3" s="2" customFormat="1" ht="24.75" customHeight="1" x14ac:dyDescent="0.2">
      <c r="A20" s="19" t="s">
        <v>1</v>
      </c>
      <c r="B20" s="32" t="s">
        <v>20</v>
      </c>
      <c r="C20" s="31" t="s">
        <v>19</v>
      </c>
    </row>
    <row r="21" spans="1:3" s="2" customFormat="1" ht="16.5" customHeight="1" x14ac:dyDescent="0.2">
      <c r="A21" s="31">
        <v>1</v>
      </c>
      <c r="B21" s="32">
        <v>2</v>
      </c>
      <c r="C21" s="31">
        <v>3</v>
      </c>
    </row>
    <row r="22" spans="1:3" s="141" customFormat="1" ht="32.25" customHeight="1" x14ac:dyDescent="0.25">
      <c r="A22" s="139" t="s">
        <v>18</v>
      </c>
      <c r="B22" s="24" t="s">
        <v>259</v>
      </c>
      <c r="C22" s="140" t="s">
        <v>459</v>
      </c>
    </row>
    <row r="23" spans="1:3" s="142" customFormat="1" ht="31.5" x14ac:dyDescent="0.25">
      <c r="A23" s="139" t="s">
        <v>17</v>
      </c>
      <c r="B23" s="20" t="s">
        <v>14</v>
      </c>
      <c r="C23" s="19" t="s">
        <v>460</v>
      </c>
    </row>
    <row r="24" spans="1:3" s="142" customFormat="1" ht="118.5" customHeight="1" x14ac:dyDescent="0.25">
      <c r="A24" s="139" t="s">
        <v>16</v>
      </c>
      <c r="B24" s="86" t="s">
        <v>272</v>
      </c>
      <c r="C24" s="19" t="s">
        <v>461</v>
      </c>
    </row>
    <row r="25" spans="1:3" s="142" customFormat="1" ht="38.25" customHeight="1" x14ac:dyDescent="0.25">
      <c r="A25" s="139" t="s">
        <v>15</v>
      </c>
      <c r="B25" s="86" t="s">
        <v>273</v>
      </c>
      <c r="C25" s="164" t="s">
        <v>462</v>
      </c>
    </row>
    <row r="26" spans="1:3" s="142" customFormat="1" ht="33" customHeight="1" x14ac:dyDescent="0.25">
      <c r="A26" s="139" t="s">
        <v>13</v>
      </c>
      <c r="B26" s="20" t="s">
        <v>150</v>
      </c>
      <c r="C26" s="19" t="s">
        <v>463</v>
      </c>
    </row>
    <row r="27" spans="1:3" s="142" customFormat="1" ht="78.75" x14ac:dyDescent="0.25">
      <c r="A27" s="139" t="s">
        <v>12</v>
      </c>
      <c r="B27" s="20" t="s">
        <v>260</v>
      </c>
      <c r="C27" s="19" t="s">
        <v>464</v>
      </c>
    </row>
    <row r="28" spans="1:3" s="142" customFormat="1" ht="27.75" customHeight="1" x14ac:dyDescent="0.25">
      <c r="A28" s="139" t="s">
        <v>10</v>
      </c>
      <c r="B28" s="20" t="s">
        <v>11</v>
      </c>
      <c r="C28" s="201">
        <f>VLOOKUP($A$12,'[1]6.2. отчет'!$D:$OP,399,0)</f>
        <v>2018</v>
      </c>
    </row>
    <row r="29" spans="1:3" s="142" customFormat="1" ht="22.5" customHeight="1" x14ac:dyDescent="0.25">
      <c r="A29" s="139" t="s">
        <v>8</v>
      </c>
      <c r="B29" s="19" t="s">
        <v>9</v>
      </c>
      <c r="C29" s="201">
        <f>VLOOKUP($A$12,'[1]6.2. отчет'!$D:$OP,402,0)</f>
        <v>2019</v>
      </c>
    </row>
    <row r="30" spans="1:3" s="142" customFormat="1" ht="24.75" customHeight="1" x14ac:dyDescent="0.25">
      <c r="A30" s="139" t="s">
        <v>26</v>
      </c>
      <c r="B30" s="19" t="s">
        <v>7</v>
      </c>
      <c r="C30" s="201" t="str">
        <f>VLOOKUP($A$12,'[1]6.2. отчет'!$D:$OP,403,0)</f>
        <v>с</v>
      </c>
    </row>
    <row r="31" spans="1:3" x14ac:dyDescent="0.25">
      <c r="A31" s="17"/>
      <c r="B31" s="17"/>
      <c r="C31" s="17"/>
    </row>
    <row r="32" spans="1:3" x14ac:dyDescent="0.25">
      <c r="A32" s="17"/>
      <c r="B32" s="17"/>
      <c r="C32" s="17"/>
    </row>
    <row r="33" spans="1:3" x14ac:dyDescent="0.25">
      <c r="A33" s="17"/>
      <c r="B33" s="17"/>
      <c r="C33" s="17"/>
    </row>
    <row r="34" spans="1:3" x14ac:dyDescent="0.25">
      <c r="A34" s="17"/>
      <c r="B34" s="17"/>
      <c r="C34" s="17"/>
    </row>
    <row r="35" spans="1:3" x14ac:dyDescent="0.25">
      <c r="A35" s="17"/>
      <c r="B35" s="17"/>
      <c r="C35" s="17"/>
    </row>
    <row r="36" spans="1:3" x14ac:dyDescent="0.25">
      <c r="A36" s="17"/>
      <c r="B36" s="17"/>
      <c r="C36" s="17"/>
    </row>
    <row r="37" spans="1:3" x14ac:dyDescent="0.25">
      <c r="A37" s="17"/>
      <c r="B37" s="17"/>
      <c r="C37" s="17"/>
    </row>
    <row r="38" spans="1:3" x14ac:dyDescent="0.25">
      <c r="A38" s="17"/>
      <c r="B38" s="17"/>
      <c r="C38" s="17"/>
    </row>
    <row r="39" spans="1:3" x14ac:dyDescent="0.25">
      <c r="A39" s="17"/>
      <c r="B39" s="17"/>
      <c r="C39" s="17"/>
    </row>
    <row r="40" spans="1:3" x14ac:dyDescent="0.25">
      <c r="A40" s="17"/>
      <c r="B40" s="17"/>
      <c r="C40" s="17"/>
    </row>
    <row r="41" spans="1:3" x14ac:dyDescent="0.25">
      <c r="A41" s="17"/>
      <c r="B41" s="17"/>
      <c r="C41" s="17"/>
    </row>
    <row r="42" spans="1:3" x14ac:dyDescent="0.25">
      <c r="A42" s="17"/>
      <c r="B42" s="17"/>
      <c r="C42" s="17"/>
    </row>
    <row r="43" spans="1:3" x14ac:dyDescent="0.25">
      <c r="A43" s="17"/>
      <c r="B43" s="17"/>
      <c r="C43" s="17"/>
    </row>
    <row r="44" spans="1:3" x14ac:dyDescent="0.25">
      <c r="A44" s="17"/>
      <c r="B44" s="17"/>
      <c r="C44" s="17"/>
    </row>
    <row r="45" spans="1:3" x14ac:dyDescent="0.25">
      <c r="A45" s="17"/>
      <c r="B45" s="17"/>
      <c r="C45" s="17"/>
    </row>
    <row r="46" spans="1:3" x14ac:dyDescent="0.25">
      <c r="A46" s="17"/>
      <c r="B46" s="17"/>
      <c r="C46" s="17"/>
    </row>
    <row r="47" spans="1:3" x14ac:dyDescent="0.25">
      <c r="A47" s="17"/>
      <c r="B47" s="17"/>
      <c r="C47" s="17"/>
    </row>
    <row r="48" spans="1:3" x14ac:dyDescent="0.25">
      <c r="A48" s="17"/>
      <c r="B48" s="17"/>
      <c r="C48" s="17"/>
    </row>
    <row r="49" spans="1:3" x14ac:dyDescent="0.25">
      <c r="A49" s="17"/>
      <c r="B49" s="17"/>
      <c r="C49" s="17"/>
    </row>
    <row r="50" spans="1:3" x14ac:dyDescent="0.25">
      <c r="A50" s="17"/>
      <c r="B50" s="17"/>
      <c r="C50" s="17"/>
    </row>
    <row r="51" spans="1:3" x14ac:dyDescent="0.25">
      <c r="A51" s="17"/>
      <c r="B51" s="17"/>
      <c r="C51" s="17"/>
    </row>
    <row r="52" spans="1:3" x14ac:dyDescent="0.25">
      <c r="A52" s="17"/>
      <c r="B52" s="17"/>
      <c r="C52" s="17"/>
    </row>
    <row r="53" spans="1:3" x14ac:dyDescent="0.25">
      <c r="A53" s="17"/>
      <c r="B53" s="17"/>
      <c r="C53" s="17"/>
    </row>
    <row r="54" spans="1:3" x14ac:dyDescent="0.25">
      <c r="A54" s="17"/>
      <c r="B54" s="17"/>
      <c r="C54" s="17"/>
    </row>
    <row r="55" spans="1:3" x14ac:dyDescent="0.25">
      <c r="A55" s="17"/>
      <c r="B55" s="17"/>
      <c r="C55" s="17"/>
    </row>
    <row r="56" spans="1:3" x14ac:dyDescent="0.25">
      <c r="A56" s="17"/>
      <c r="B56" s="17"/>
      <c r="C56" s="17"/>
    </row>
    <row r="57" spans="1:3" x14ac:dyDescent="0.25">
      <c r="A57" s="17"/>
      <c r="B57" s="17"/>
      <c r="C57" s="17"/>
    </row>
    <row r="58" spans="1:3" x14ac:dyDescent="0.25">
      <c r="A58" s="17"/>
      <c r="B58" s="17"/>
      <c r="C58" s="17"/>
    </row>
    <row r="59" spans="1:3" x14ac:dyDescent="0.25">
      <c r="A59" s="17"/>
      <c r="B59" s="17"/>
      <c r="C59" s="17"/>
    </row>
    <row r="60" spans="1:3" x14ac:dyDescent="0.25">
      <c r="A60" s="17"/>
      <c r="B60" s="17"/>
      <c r="C60" s="17"/>
    </row>
    <row r="61" spans="1:3" x14ac:dyDescent="0.25">
      <c r="A61" s="17"/>
      <c r="B61" s="17"/>
      <c r="C61" s="17"/>
    </row>
    <row r="62" spans="1:3" x14ac:dyDescent="0.25">
      <c r="A62" s="17"/>
      <c r="B62" s="17"/>
      <c r="C62" s="17"/>
    </row>
    <row r="63" spans="1:3" x14ac:dyDescent="0.25">
      <c r="A63" s="17"/>
      <c r="B63" s="17"/>
      <c r="C63" s="17"/>
    </row>
    <row r="64" spans="1:3" x14ac:dyDescent="0.25">
      <c r="A64" s="17"/>
      <c r="B64" s="17"/>
      <c r="C64" s="17"/>
    </row>
    <row r="65" spans="1:3" x14ac:dyDescent="0.25">
      <c r="A65" s="17"/>
      <c r="B65" s="17"/>
      <c r="C65" s="17"/>
    </row>
    <row r="66" spans="1:3" x14ac:dyDescent="0.25">
      <c r="A66" s="17"/>
      <c r="B66" s="17"/>
      <c r="C66" s="17"/>
    </row>
    <row r="67" spans="1:3" x14ac:dyDescent="0.25">
      <c r="A67" s="17"/>
      <c r="B67" s="17"/>
      <c r="C67" s="17"/>
    </row>
    <row r="68" spans="1:3" x14ac:dyDescent="0.25">
      <c r="A68" s="17"/>
      <c r="B68" s="17"/>
      <c r="C68" s="17"/>
    </row>
    <row r="69" spans="1:3" x14ac:dyDescent="0.25">
      <c r="A69" s="17"/>
      <c r="B69" s="17"/>
      <c r="C69" s="17"/>
    </row>
    <row r="70" spans="1:3" x14ac:dyDescent="0.25">
      <c r="A70" s="17"/>
      <c r="B70" s="17"/>
      <c r="C70" s="17"/>
    </row>
    <row r="71" spans="1:3" x14ac:dyDescent="0.25">
      <c r="A71" s="17"/>
      <c r="B71" s="17"/>
      <c r="C71" s="17"/>
    </row>
    <row r="72" spans="1:3" x14ac:dyDescent="0.25">
      <c r="A72" s="17"/>
      <c r="B72" s="17"/>
      <c r="C72" s="17"/>
    </row>
    <row r="73" spans="1:3" x14ac:dyDescent="0.25">
      <c r="A73" s="17"/>
      <c r="B73" s="17"/>
      <c r="C73" s="17"/>
    </row>
    <row r="74" spans="1:3" x14ac:dyDescent="0.25">
      <c r="A74" s="17"/>
      <c r="B74" s="17"/>
      <c r="C74" s="17"/>
    </row>
    <row r="75" spans="1:3" x14ac:dyDescent="0.25">
      <c r="A75" s="17"/>
      <c r="B75" s="17"/>
      <c r="C75" s="17"/>
    </row>
    <row r="76" spans="1:3" x14ac:dyDescent="0.25">
      <c r="A76" s="17"/>
      <c r="B76" s="17"/>
      <c r="C76" s="17"/>
    </row>
    <row r="77" spans="1:3" x14ac:dyDescent="0.25">
      <c r="A77" s="17"/>
      <c r="B77" s="17"/>
      <c r="C77" s="17"/>
    </row>
    <row r="78" spans="1:3" x14ac:dyDescent="0.25">
      <c r="A78" s="17"/>
      <c r="B78" s="17"/>
      <c r="C78" s="17"/>
    </row>
    <row r="79" spans="1:3" x14ac:dyDescent="0.25">
      <c r="A79" s="17"/>
      <c r="B79" s="17"/>
      <c r="C79" s="17"/>
    </row>
    <row r="80" spans="1:3" x14ac:dyDescent="0.25">
      <c r="A80" s="17"/>
      <c r="B80" s="17"/>
      <c r="C80" s="17"/>
    </row>
    <row r="81" spans="1:3" x14ac:dyDescent="0.25">
      <c r="A81" s="17"/>
      <c r="B81" s="17"/>
      <c r="C81" s="17"/>
    </row>
    <row r="82" spans="1:3" x14ac:dyDescent="0.25">
      <c r="A82" s="17"/>
      <c r="B82" s="17"/>
      <c r="C82" s="17"/>
    </row>
    <row r="83" spans="1:3" x14ac:dyDescent="0.25">
      <c r="A83" s="17"/>
      <c r="B83" s="17"/>
      <c r="C83" s="17"/>
    </row>
    <row r="84" spans="1:3" x14ac:dyDescent="0.25">
      <c r="A84" s="17"/>
      <c r="B84" s="17"/>
      <c r="C84" s="17"/>
    </row>
    <row r="85" spans="1:3" x14ac:dyDescent="0.25">
      <c r="A85" s="17"/>
      <c r="B85" s="17"/>
      <c r="C85" s="17"/>
    </row>
    <row r="86" spans="1:3" x14ac:dyDescent="0.25">
      <c r="A86" s="17"/>
      <c r="B86" s="17"/>
      <c r="C86" s="17"/>
    </row>
    <row r="87" spans="1:3" x14ac:dyDescent="0.25">
      <c r="A87" s="17"/>
      <c r="B87" s="17"/>
      <c r="C87" s="17"/>
    </row>
    <row r="88" spans="1:3" x14ac:dyDescent="0.25">
      <c r="A88" s="17"/>
      <c r="B88" s="17"/>
      <c r="C88" s="17"/>
    </row>
    <row r="89" spans="1:3" x14ac:dyDescent="0.25">
      <c r="A89" s="17"/>
      <c r="B89" s="17"/>
      <c r="C89" s="17"/>
    </row>
    <row r="90" spans="1:3" x14ac:dyDescent="0.25">
      <c r="A90" s="17"/>
      <c r="B90" s="17"/>
      <c r="C90" s="17"/>
    </row>
    <row r="91" spans="1:3" x14ac:dyDescent="0.25">
      <c r="A91" s="17"/>
      <c r="B91" s="17"/>
      <c r="C91" s="17"/>
    </row>
    <row r="92" spans="1:3" x14ac:dyDescent="0.25">
      <c r="A92" s="17"/>
      <c r="B92" s="17"/>
      <c r="C92" s="17"/>
    </row>
    <row r="93" spans="1:3" x14ac:dyDescent="0.25">
      <c r="A93" s="17"/>
      <c r="B93" s="17"/>
      <c r="C93" s="17"/>
    </row>
    <row r="94" spans="1:3" x14ac:dyDescent="0.25">
      <c r="A94" s="17"/>
      <c r="B94" s="17"/>
      <c r="C94" s="17"/>
    </row>
    <row r="95" spans="1:3" x14ac:dyDescent="0.25">
      <c r="A95" s="17"/>
      <c r="B95" s="17"/>
      <c r="C95" s="17"/>
    </row>
    <row r="96" spans="1:3" x14ac:dyDescent="0.25">
      <c r="A96" s="17"/>
      <c r="B96" s="17"/>
      <c r="C96" s="17"/>
    </row>
    <row r="97" spans="1:3" x14ac:dyDescent="0.25">
      <c r="A97" s="17"/>
      <c r="B97" s="17"/>
      <c r="C97" s="17"/>
    </row>
    <row r="98" spans="1:3" x14ac:dyDescent="0.25">
      <c r="A98" s="17"/>
      <c r="B98" s="17"/>
      <c r="C98" s="17"/>
    </row>
    <row r="99" spans="1:3" x14ac:dyDescent="0.25">
      <c r="A99" s="17"/>
      <c r="B99" s="17"/>
      <c r="C99" s="17"/>
    </row>
    <row r="100" spans="1:3" x14ac:dyDescent="0.25">
      <c r="A100" s="17"/>
      <c r="B100" s="17"/>
      <c r="C100" s="17"/>
    </row>
    <row r="101" spans="1:3" x14ac:dyDescent="0.25">
      <c r="A101" s="17"/>
      <c r="B101" s="17"/>
      <c r="C101" s="17"/>
    </row>
    <row r="102" spans="1:3" x14ac:dyDescent="0.25">
      <c r="A102" s="17"/>
      <c r="B102" s="17"/>
      <c r="C102" s="17"/>
    </row>
    <row r="103" spans="1:3" x14ac:dyDescent="0.25">
      <c r="A103" s="17"/>
      <c r="B103" s="17"/>
      <c r="C103" s="17"/>
    </row>
    <row r="104" spans="1:3" x14ac:dyDescent="0.25">
      <c r="A104" s="17"/>
      <c r="B104" s="17"/>
      <c r="C104" s="17"/>
    </row>
    <row r="105" spans="1:3" x14ac:dyDescent="0.25">
      <c r="A105" s="17"/>
      <c r="B105" s="17"/>
      <c r="C105" s="17"/>
    </row>
    <row r="106" spans="1:3" x14ac:dyDescent="0.25">
      <c r="A106" s="17"/>
      <c r="B106" s="17"/>
      <c r="C106" s="17"/>
    </row>
    <row r="107" spans="1:3" x14ac:dyDescent="0.25">
      <c r="A107" s="17"/>
      <c r="B107" s="17"/>
      <c r="C107" s="17"/>
    </row>
    <row r="108" spans="1:3" x14ac:dyDescent="0.25">
      <c r="A108" s="17"/>
      <c r="B108" s="17"/>
      <c r="C108" s="17"/>
    </row>
    <row r="109" spans="1:3" x14ac:dyDescent="0.25">
      <c r="A109" s="17"/>
      <c r="B109" s="17"/>
      <c r="C109" s="17"/>
    </row>
    <row r="110" spans="1:3" x14ac:dyDescent="0.25">
      <c r="A110" s="17"/>
      <c r="B110" s="17"/>
      <c r="C110" s="17"/>
    </row>
    <row r="111" spans="1:3" x14ac:dyDescent="0.25">
      <c r="A111" s="17"/>
      <c r="B111" s="17"/>
      <c r="C111" s="17"/>
    </row>
    <row r="112" spans="1:3" x14ac:dyDescent="0.25">
      <c r="A112" s="17"/>
      <c r="B112" s="17"/>
      <c r="C112" s="17"/>
    </row>
    <row r="113" spans="1:3" x14ac:dyDescent="0.25">
      <c r="A113" s="17"/>
      <c r="B113" s="17"/>
      <c r="C113" s="17"/>
    </row>
    <row r="114" spans="1:3" x14ac:dyDescent="0.25">
      <c r="A114" s="17"/>
      <c r="B114" s="17"/>
      <c r="C114" s="17"/>
    </row>
    <row r="115" spans="1:3" x14ac:dyDescent="0.25">
      <c r="A115" s="17"/>
      <c r="B115" s="17"/>
      <c r="C115" s="17"/>
    </row>
    <row r="116" spans="1:3" x14ac:dyDescent="0.25">
      <c r="A116" s="17"/>
      <c r="B116" s="17"/>
      <c r="C116" s="17"/>
    </row>
    <row r="117" spans="1:3" x14ac:dyDescent="0.25">
      <c r="A117" s="17"/>
      <c r="B117" s="17"/>
      <c r="C117" s="17"/>
    </row>
    <row r="118" spans="1:3" x14ac:dyDescent="0.25">
      <c r="A118" s="17"/>
      <c r="B118" s="17"/>
      <c r="C118" s="17"/>
    </row>
    <row r="119" spans="1:3" x14ac:dyDescent="0.25">
      <c r="A119" s="17"/>
      <c r="B119" s="17"/>
      <c r="C119" s="17"/>
    </row>
    <row r="120" spans="1:3" x14ac:dyDescent="0.25">
      <c r="A120" s="17"/>
      <c r="B120" s="17"/>
      <c r="C120" s="17"/>
    </row>
    <row r="121" spans="1:3" x14ac:dyDescent="0.25">
      <c r="A121" s="17"/>
      <c r="B121" s="17"/>
      <c r="C121" s="17"/>
    </row>
    <row r="122" spans="1:3" x14ac:dyDescent="0.25">
      <c r="A122" s="17"/>
      <c r="B122" s="17"/>
      <c r="C122" s="17"/>
    </row>
    <row r="123" spans="1:3" x14ac:dyDescent="0.25">
      <c r="A123" s="17"/>
      <c r="B123" s="17"/>
      <c r="C123" s="17"/>
    </row>
    <row r="124" spans="1:3" x14ac:dyDescent="0.25">
      <c r="A124" s="17"/>
      <c r="B124" s="17"/>
      <c r="C124" s="17"/>
    </row>
    <row r="125" spans="1:3" x14ac:dyDescent="0.25">
      <c r="A125" s="17"/>
      <c r="B125" s="17"/>
      <c r="C125" s="17"/>
    </row>
    <row r="126" spans="1:3" x14ac:dyDescent="0.25">
      <c r="A126" s="17"/>
      <c r="B126" s="17"/>
      <c r="C126" s="17"/>
    </row>
    <row r="127" spans="1:3" x14ac:dyDescent="0.25">
      <c r="A127" s="17"/>
      <c r="B127" s="17"/>
      <c r="C127" s="17"/>
    </row>
    <row r="128" spans="1:3" x14ac:dyDescent="0.25">
      <c r="A128" s="17"/>
      <c r="B128" s="17"/>
      <c r="C128" s="17"/>
    </row>
    <row r="129" spans="1:3" x14ac:dyDescent="0.25">
      <c r="A129" s="17"/>
      <c r="B129" s="17"/>
      <c r="C129" s="17"/>
    </row>
    <row r="130" spans="1:3" x14ac:dyDescent="0.25">
      <c r="A130" s="17"/>
      <c r="B130" s="17"/>
      <c r="C130" s="17"/>
    </row>
    <row r="131" spans="1:3" x14ac:dyDescent="0.25">
      <c r="A131" s="17"/>
      <c r="B131" s="17"/>
      <c r="C131" s="17"/>
    </row>
    <row r="132" spans="1:3" x14ac:dyDescent="0.25">
      <c r="A132" s="17"/>
      <c r="B132" s="17"/>
      <c r="C132" s="17"/>
    </row>
    <row r="133" spans="1:3" x14ac:dyDescent="0.25">
      <c r="A133" s="17"/>
      <c r="B133" s="17"/>
      <c r="C133" s="17"/>
    </row>
    <row r="134" spans="1:3" x14ac:dyDescent="0.25">
      <c r="A134" s="17"/>
      <c r="B134" s="17"/>
      <c r="C134" s="17"/>
    </row>
    <row r="135" spans="1:3" x14ac:dyDescent="0.25">
      <c r="A135" s="17"/>
      <c r="B135" s="17"/>
      <c r="C135" s="17"/>
    </row>
    <row r="136" spans="1:3" x14ac:dyDescent="0.25">
      <c r="A136" s="17"/>
      <c r="B136" s="17"/>
      <c r="C136" s="17"/>
    </row>
    <row r="137" spans="1:3" x14ac:dyDescent="0.25">
      <c r="A137" s="17"/>
      <c r="B137" s="17"/>
      <c r="C137" s="17"/>
    </row>
    <row r="138" spans="1:3" x14ac:dyDescent="0.25">
      <c r="A138" s="17"/>
      <c r="B138" s="17"/>
      <c r="C138" s="17"/>
    </row>
    <row r="139" spans="1:3" x14ac:dyDescent="0.25">
      <c r="A139" s="17"/>
      <c r="B139" s="17"/>
      <c r="C139" s="17"/>
    </row>
    <row r="140" spans="1:3" x14ac:dyDescent="0.25">
      <c r="A140" s="17"/>
      <c r="B140" s="17"/>
      <c r="C140" s="17"/>
    </row>
    <row r="141" spans="1:3" x14ac:dyDescent="0.25">
      <c r="A141" s="17"/>
      <c r="B141" s="17"/>
      <c r="C141" s="17"/>
    </row>
    <row r="142" spans="1:3" x14ac:dyDescent="0.25">
      <c r="A142" s="17"/>
      <c r="B142" s="17"/>
      <c r="C142" s="17"/>
    </row>
    <row r="143" spans="1:3" x14ac:dyDescent="0.25">
      <c r="A143" s="17"/>
      <c r="B143" s="17"/>
      <c r="C143" s="17"/>
    </row>
    <row r="144" spans="1:3" x14ac:dyDescent="0.25">
      <c r="A144" s="17"/>
      <c r="B144" s="17"/>
      <c r="C144" s="17"/>
    </row>
    <row r="145" spans="1:3" x14ac:dyDescent="0.25">
      <c r="A145" s="17"/>
      <c r="B145" s="17"/>
      <c r="C145" s="17"/>
    </row>
    <row r="146" spans="1:3" x14ac:dyDescent="0.25">
      <c r="A146" s="17"/>
      <c r="B146" s="17"/>
      <c r="C146" s="17"/>
    </row>
    <row r="147" spans="1:3" x14ac:dyDescent="0.25">
      <c r="A147" s="17"/>
      <c r="B147" s="17"/>
      <c r="C147" s="17"/>
    </row>
    <row r="148" spans="1:3" x14ac:dyDescent="0.25">
      <c r="A148" s="17"/>
      <c r="B148" s="17"/>
      <c r="C148" s="17"/>
    </row>
    <row r="149" spans="1:3" x14ac:dyDescent="0.25">
      <c r="A149" s="17"/>
      <c r="B149" s="17"/>
      <c r="C149" s="17"/>
    </row>
    <row r="150" spans="1:3" x14ac:dyDescent="0.25">
      <c r="A150" s="17"/>
      <c r="B150" s="17"/>
      <c r="C150" s="17"/>
    </row>
    <row r="151" spans="1:3" x14ac:dyDescent="0.25">
      <c r="A151" s="17"/>
      <c r="B151" s="17"/>
      <c r="C151" s="17"/>
    </row>
    <row r="152" spans="1:3" x14ac:dyDescent="0.25">
      <c r="A152" s="17"/>
      <c r="B152" s="17"/>
      <c r="C152" s="17"/>
    </row>
    <row r="153" spans="1:3" x14ac:dyDescent="0.25">
      <c r="A153" s="17"/>
      <c r="B153" s="17"/>
      <c r="C153" s="17"/>
    </row>
    <row r="154" spans="1:3" x14ac:dyDescent="0.25">
      <c r="A154" s="17"/>
      <c r="B154" s="17"/>
      <c r="C154" s="17"/>
    </row>
    <row r="155" spans="1:3" x14ac:dyDescent="0.25">
      <c r="A155" s="17"/>
      <c r="B155" s="17"/>
      <c r="C155" s="17"/>
    </row>
    <row r="156" spans="1:3" x14ac:dyDescent="0.25">
      <c r="A156" s="17"/>
      <c r="B156" s="17"/>
      <c r="C156" s="17"/>
    </row>
    <row r="157" spans="1:3" x14ac:dyDescent="0.25">
      <c r="A157" s="17"/>
      <c r="B157" s="17"/>
      <c r="C157" s="17"/>
    </row>
    <row r="158" spans="1:3" x14ac:dyDescent="0.25">
      <c r="A158" s="17"/>
      <c r="B158" s="17"/>
      <c r="C158" s="17"/>
    </row>
    <row r="159" spans="1:3" x14ac:dyDescent="0.25">
      <c r="A159" s="17"/>
      <c r="B159" s="17"/>
      <c r="C159" s="17"/>
    </row>
    <row r="160" spans="1:3" x14ac:dyDescent="0.25">
      <c r="A160" s="17"/>
      <c r="B160" s="17"/>
      <c r="C160" s="17"/>
    </row>
    <row r="161" spans="1:3" x14ac:dyDescent="0.25">
      <c r="A161" s="17"/>
      <c r="B161" s="17"/>
      <c r="C161" s="17"/>
    </row>
    <row r="162" spans="1:3" x14ac:dyDescent="0.25">
      <c r="A162" s="17"/>
      <c r="B162" s="17"/>
      <c r="C162" s="17"/>
    </row>
    <row r="163" spans="1:3" x14ac:dyDescent="0.25">
      <c r="A163" s="17"/>
      <c r="B163" s="17"/>
      <c r="C163" s="17"/>
    </row>
    <row r="164" spans="1:3" x14ac:dyDescent="0.25">
      <c r="A164" s="17"/>
      <c r="B164" s="17"/>
      <c r="C164" s="17"/>
    </row>
    <row r="165" spans="1:3" x14ac:dyDescent="0.25">
      <c r="A165" s="17"/>
      <c r="B165" s="17"/>
      <c r="C165" s="17"/>
    </row>
    <row r="166" spans="1:3" x14ac:dyDescent="0.25">
      <c r="A166" s="17"/>
      <c r="B166" s="17"/>
      <c r="C166" s="17"/>
    </row>
    <row r="167" spans="1:3" x14ac:dyDescent="0.25">
      <c r="A167" s="17"/>
      <c r="B167" s="17"/>
      <c r="C167" s="17"/>
    </row>
    <row r="168" spans="1:3" x14ac:dyDescent="0.25">
      <c r="A168" s="17"/>
      <c r="B168" s="17"/>
      <c r="C168" s="17"/>
    </row>
    <row r="169" spans="1:3" x14ac:dyDescent="0.25">
      <c r="A169" s="17"/>
      <c r="B169" s="17"/>
      <c r="C169" s="17"/>
    </row>
    <row r="170" spans="1:3" x14ac:dyDescent="0.25">
      <c r="A170" s="17"/>
      <c r="B170" s="17"/>
      <c r="C170" s="17"/>
    </row>
    <row r="171" spans="1:3" x14ac:dyDescent="0.25">
      <c r="A171" s="17"/>
      <c r="B171" s="17"/>
      <c r="C171" s="17"/>
    </row>
    <row r="172" spans="1:3" x14ac:dyDescent="0.25">
      <c r="A172" s="17"/>
      <c r="B172" s="17"/>
      <c r="C172" s="17"/>
    </row>
    <row r="173" spans="1:3" x14ac:dyDescent="0.25">
      <c r="A173" s="17"/>
      <c r="B173" s="17"/>
      <c r="C173" s="17"/>
    </row>
    <row r="174" spans="1:3" x14ac:dyDescent="0.25">
      <c r="A174" s="17"/>
      <c r="B174" s="17"/>
      <c r="C174" s="17"/>
    </row>
    <row r="175" spans="1:3" x14ac:dyDescent="0.25">
      <c r="A175" s="17"/>
      <c r="B175" s="17"/>
      <c r="C175" s="17"/>
    </row>
    <row r="176" spans="1:3" x14ac:dyDescent="0.25">
      <c r="A176" s="17"/>
      <c r="B176" s="17"/>
      <c r="C176" s="17"/>
    </row>
    <row r="177" spans="1:3" x14ac:dyDescent="0.25">
      <c r="A177" s="17"/>
      <c r="B177" s="17"/>
      <c r="C177" s="17"/>
    </row>
    <row r="178" spans="1:3" x14ac:dyDescent="0.25">
      <c r="A178" s="17"/>
      <c r="B178" s="17"/>
      <c r="C178" s="17"/>
    </row>
    <row r="179" spans="1:3" x14ac:dyDescent="0.25">
      <c r="A179" s="17"/>
      <c r="B179" s="17"/>
      <c r="C179" s="17"/>
    </row>
    <row r="180" spans="1:3" x14ac:dyDescent="0.25">
      <c r="A180" s="17"/>
      <c r="B180" s="17"/>
      <c r="C180" s="17"/>
    </row>
    <row r="181" spans="1:3" x14ac:dyDescent="0.25">
      <c r="A181" s="17"/>
      <c r="B181" s="17"/>
      <c r="C181" s="17"/>
    </row>
    <row r="182" spans="1:3" x14ac:dyDescent="0.25">
      <c r="A182" s="17"/>
      <c r="B182" s="17"/>
      <c r="C182" s="17"/>
    </row>
    <row r="183" spans="1:3" x14ac:dyDescent="0.25">
      <c r="A183" s="17"/>
      <c r="B183" s="17"/>
      <c r="C183" s="17"/>
    </row>
    <row r="184" spans="1:3" x14ac:dyDescent="0.25">
      <c r="A184" s="17"/>
      <c r="B184" s="17"/>
      <c r="C184" s="17"/>
    </row>
    <row r="185" spans="1:3" x14ac:dyDescent="0.25">
      <c r="A185" s="17"/>
      <c r="B185" s="17"/>
      <c r="C185" s="17"/>
    </row>
    <row r="186" spans="1:3" x14ac:dyDescent="0.25">
      <c r="A186" s="17"/>
      <c r="B186" s="17"/>
      <c r="C186" s="17"/>
    </row>
    <row r="187" spans="1:3" x14ac:dyDescent="0.25">
      <c r="A187" s="17"/>
      <c r="B187" s="17"/>
      <c r="C187" s="17"/>
    </row>
    <row r="188" spans="1:3" x14ac:dyDescent="0.25">
      <c r="A188" s="17"/>
      <c r="B188" s="17"/>
      <c r="C188" s="17"/>
    </row>
    <row r="189" spans="1:3" x14ac:dyDescent="0.25">
      <c r="A189" s="17"/>
      <c r="B189" s="17"/>
      <c r="C189" s="17"/>
    </row>
    <row r="190" spans="1:3" x14ac:dyDescent="0.25">
      <c r="A190" s="17"/>
      <c r="B190" s="17"/>
      <c r="C190" s="17"/>
    </row>
    <row r="191" spans="1:3" x14ac:dyDescent="0.25">
      <c r="A191" s="17"/>
      <c r="B191" s="17"/>
      <c r="C191" s="17"/>
    </row>
    <row r="192" spans="1:3" x14ac:dyDescent="0.25">
      <c r="A192" s="17"/>
      <c r="B192" s="17"/>
      <c r="C192" s="17"/>
    </row>
    <row r="193" spans="1:3" x14ac:dyDescent="0.25">
      <c r="A193" s="17"/>
      <c r="B193" s="17"/>
      <c r="C193" s="17"/>
    </row>
    <row r="194" spans="1:3" x14ac:dyDescent="0.25">
      <c r="A194" s="17"/>
      <c r="B194" s="17"/>
      <c r="C194" s="17"/>
    </row>
    <row r="195" spans="1:3" x14ac:dyDescent="0.25">
      <c r="A195" s="17"/>
      <c r="B195" s="17"/>
      <c r="C195" s="17"/>
    </row>
    <row r="196" spans="1:3" x14ac:dyDescent="0.25">
      <c r="A196" s="17"/>
      <c r="B196" s="17"/>
      <c r="C196" s="17"/>
    </row>
    <row r="197" spans="1:3" x14ac:dyDescent="0.25">
      <c r="A197" s="17"/>
      <c r="B197" s="17"/>
      <c r="C197" s="17"/>
    </row>
    <row r="198" spans="1:3" x14ac:dyDescent="0.25">
      <c r="A198" s="17"/>
      <c r="B198" s="17"/>
      <c r="C198" s="17"/>
    </row>
    <row r="199" spans="1:3" x14ac:dyDescent="0.25">
      <c r="A199" s="17"/>
      <c r="B199" s="17"/>
      <c r="C199" s="17"/>
    </row>
    <row r="200" spans="1:3" x14ac:dyDescent="0.25">
      <c r="A200" s="17"/>
      <c r="B200" s="17"/>
      <c r="C200" s="17"/>
    </row>
    <row r="201" spans="1:3" x14ac:dyDescent="0.25">
      <c r="A201" s="17"/>
      <c r="B201" s="17"/>
      <c r="C201" s="17"/>
    </row>
    <row r="202" spans="1:3" x14ac:dyDescent="0.25">
      <c r="A202" s="17"/>
      <c r="B202" s="17"/>
      <c r="C202" s="17"/>
    </row>
    <row r="203" spans="1:3" x14ac:dyDescent="0.25">
      <c r="A203" s="17"/>
      <c r="B203" s="17"/>
      <c r="C203" s="17"/>
    </row>
    <row r="204" spans="1:3" x14ac:dyDescent="0.25">
      <c r="A204" s="17"/>
      <c r="B204" s="17"/>
      <c r="C204" s="17"/>
    </row>
    <row r="205" spans="1:3" x14ac:dyDescent="0.25">
      <c r="A205" s="17"/>
      <c r="B205" s="17"/>
      <c r="C205" s="17"/>
    </row>
    <row r="206" spans="1:3" x14ac:dyDescent="0.25">
      <c r="A206" s="17"/>
      <c r="B206" s="17"/>
      <c r="C206" s="17"/>
    </row>
    <row r="207" spans="1:3" x14ac:dyDescent="0.25">
      <c r="A207" s="17"/>
      <c r="B207" s="17"/>
      <c r="C207" s="17"/>
    </row>
    <row r="208" spans="1:3" x14ac:dyDescent="0.25">
      <c r="A208" s="17"/>
      <c r="B208" s="17"/>
      <c r="C208" s="17"/>
    </row>
    <row r="209" spans="1:3" x14ac:dyDescent="0.25">
      <c r="A209" s="17"/>
      <c r="B209" s="17"/>
      <c r="C209" s="17"/>
    </row>
    <row r="210" spans="1:3" x14ac:dyDescent="0.25">
      <c r="A210" s="17"/>
      <c r="B210" s="17"/>
      <c r="C210" s="17"/>
    </row>
    <row r="211" spans="1:3" x14ac:dyDescent="0.25">
      <c r="A211" s="17"/>
      <c r="B211" s="17"/>
      <c r="C211" s="17"/>
    </row>
    <row r="212" spans="1:3" x14ac:dyDescent="0.25">
      <c r="A212" s="17"/>
      <c r="B212" s="17"/>
      <c r="C212" s="17"/>
    </row>
    <row r="213" spans="1:3" x14ac:dyDescent="0.25">
      <c r="A213" s="17"/>
      <c r="B213" s="17"/>
      <c r="C213" s="17"/>
    </row>
    <row r="214" spans="1:3" x14ac:dyDescent="0.25">
      <c r="A214" s="17"/>
      <c r="B214" s="17"/>
      <c r="C214" s="17"/>
    </row>
    <row r="215" spans="1:3" x14ac:dyDescent="0.25">
      <c r="A215" s="17"/>
      <c r="B215" s="17"/>
      <c r="C215" s="17"/>
    </row>
    <row r="216" spans="1:3" x14ac:dyDescent="0.25">
      <c r="A216" s="17"/>
      <c r="B216" s="17"/>
      <c r="C216" s="17"/>
    </row>
    <row r="217" spans="1:3" x14ac:dyDescent="0.25">
      <c r="A217" s="17"/>
      <c r="B217" s="17"/>
      <c r="C217" s="17"/>
    </row>
    <row r="218" spans="1:3" x14ac:dyDescent="0.25">
      <c r="A218" s="17"/>
      <c r="B218" s="17"/>
      <c r="C218" s="17"/>
    </row>
    <row r="219" spans="1:3" x14ac:dyDescent="0.25">
      <c r="A219" s="17"/>
      <c r="B219" s="17"/>
      <c r="C219" s="17"/>
    </row>
    <row r="220" spans="1:3" x14ac:dyDescent="0.25">
      <c r="A220" s="17"/>
      <c r="B220" s="17"/>
      <c r="C220" s="17"/>
    </row>
    <row r="221" spans="1:3" x14ac:dyDescent="0.25">
      <c r="A221" s="17"/>
      <c r="B221" s="17"/>
      <c r="C221" s="17"/>
    </row>
    <row r="222" spans="1:3" x14ac:dyDescent="0.25">
      <c r="A222" s="17"/>
      <c r="B222" s="17"/>
      <c r="C222" s="17"/>
    </row>
    <row r="223" spans="1:3" x14ac:dyDescent="0.25">
      <c r="A223" s="17"/>
      <c r="B223" s="17"/>
      <c r="C223" s="17"/>
    </row>
    <row r="224" spans="1:3" x14ac:dyDescent="0.25">
      <c r="A224" s="17"/>
      <c r="B224" s="17"/>
      <c r="C224" s="17"/>
    </row>
    <row r="225" spans="1:3" x14ac:dyDescent="0.25">
      <c r="A225" s="17"/>
      <c r="B225" s="17"/>
      <c r="C225" s="17"/>
    </row>
    <row r="226" spans="1:3" x14ac:dyDescent="0.25">
      <c r="A226" s="17"/>
      <c r="B226" s="17"/>
      <c r="C226" s="17"/>
    </row>
    <row r="227" spans="1:3" x14ac:dyDescent="0.25">
      <c r="A227" s="17"/>
      <c r="B227" s="17"/>
      <c r="C227" s="17"/>
    </row>
    <row r="228" spans="1:3" x14ac:dyDescent="0.25">
      <c r="A228" s="17"/>
      <c r="B228" s="17"/>
      <c r="C228" s="17"/>
    </row>
    <row r="229" spans="1:3" x14ac:dyDescent="0.25">
      <c r="A229" s="17"/>
      <c r="B229" s="17"/>
      <c r="C229" s="17"/>
    </row>
    <row r="230" spans="1:3" x14ac:dyDescent="0.25">
      <c r="A230" s="17"/>
      <c r="B230" s="17"/>
      <c r="C230" s="17"/>
    </row>
    <row r="231" spans="1:3" x14ac:dyDescent="0.25">
      <c r="A231" s="17"/>
      <c r="B231" s="17"/>
      <c r="C231" s="17"/>
    </row>
    <row r="232" spans="1:3" x14ac:dyDescent="0.25">
      <c r="A232" s="17"/>
      <c r="B232" s="17"/>
      <c r="C232" s="17"/>
    </row>
    <row r="233" spans="1:3" x14ac:dyDescent="0.25">
      <c r="A233" s="17"/>
      <c r="B233" s="17"/>
      <c r="C233" s="17"/>
    </row>
    <row r="234" spans="1:3" x14ac:dyDescent="0.25">
      <c r="A234" s="17"/>
      <c r="B234" s="17"/>
      <c r="C234" s="17"/>
    </row>
    <row r="235" spans="1:3" x14ac:dyDescent="0.25">
      <c r="A235" s="17"/>
      <c r="B235" s="17"/>
      <c r="C235" s="17"/>
    </row>
    <row r="236" spans="1:3" x14ac:dyDescent="0.25">
      <c r="A236" s="17"/>
      <c r="B236" s="17"/>
      <c r="C236" s="17"/>
    </row>
    <row r="237" spans="1:3" x14ac:dyDescent="0.25">
      <c r="A237" s="17"/>
      <c r="B237" s="17"/>
      <c r="C237" s="17"/>
    </row>
    <row r="238" spans="1:3" x14ac:dyDescent="0.25">
      <c r="A238" s="17"/>
      <c r="B238" s="17"/>
      <c r="C238" s="17"/>
    </row>
    <row r="239" spans="1:3" x14ac:dyDescent="0.25">
      <c r="A239" s="17"/>
      <c r="B239" s="17"/>
      <c r="C239" s="17"/>
    </row>
    <row r="240" spans="1:3" x14ac:dyDescent="0.25">
      <c r="A240" s="17"/>
      <c r="B240" s="17"/>
      <c r="C240" s="17"/>
    </row>
    <row r="241" spans="1:3" x14ac:dyDescent="0.25">
      <c r="A241" s="17"/>
      <c r="B241" s="17"/>
      <c r="C241" s="17"/>
    </row>
    <row r="242" spans="1:3" x14ac:dyDescent="0.25">
      <c r="A242" s="17"/>
      <c r="B242" s="17"/>
      <c r="C242" s="17"/>
    </row>
    <row r="243" spans="1:3" x14ac:dyDescent="0.25">
      <c r="A243" s="17"/>
      <c r="B243" s="17"/>
      <c r="C243" s="17"/>
    </row>
    <row r="244" spans="1:3" x14ac:dyDescent="0.25">
      <c r="A244" s="17"/>
      <c r="B244" s="17"/>
      <c r="C244" s="17"/>
    </row>
    <row r="245" spans="1:3" x14ac:dyDescent="0.25">
      <c r="A245" s="17"/>
      <c r="B245" s="17"/>
      <c r="C245" s="17"/>
    </row>
    <row r="246" spans="1:3" x14ac:dyDescent="0.25">
      <c r="A246" s="17"/>
      <c r="B246" s="17"/>
      <c r="C246" s="17"/>
    </row>
    <row r="247" spans="1:3" x14ac:dyDescent="0.25">
      <c r="A247" s="17"/>
      <c r="B247" s="17"/>
      <c r="C247" s="17"/>
    </row>
    <row r="248" spans="1:3" x14ac:dyDescent="0.25">
      <c r="A248" s="17"/>
      <c r="B248" s="17"/>
      <c r="C248" s="17"/>
    </row>
    <row r="249" spans="1:3" x14ac:dyDescent="0.25">
      <c r="A249" s="17"/>
      <c r="B249" s="17"/>
      <c r="C249" s="17"/>
    </row>
    <row r="250" spans="1:3" x14ac:dyDescent="0.25">
      <c r="A250" s="17"/>
      <c r="B250" s="17"/>
      <c r="C250" s="17"/>
    </row>
    <row r="251" spans="1:3" x14ac:dyDescent="0.25">
      <c r="A251" s="17"/>
      <c r="B251" s="17"/>
      <c r="C251" s="17"/>
    </row>
    <row r="252" spans="1:3" x14ac:dyDescent="0.25">
      <c r="A252" s="17"/>
      <c r="B252" s="17"/>
      <c r="C252" s="17"/>
    </row>
    <row r="253" spans="1:3" x14ac:dyDescent="0.25">
      <c r="A253" s="17"/>
      <c r="B253" s="17"/>
      <c r="C253" s="17"/>
    </row>
    <row r="254" spans="1:3" x14ac:dyDescent="0.25">
      <c r="A254" s="17"/>
      <c r="B254" s="17"/>
      <c r="C254" s="17"/>
    </row>
    <row r="255" spans="1:3" x14ac:dyDescent="0.25">
      <c r="A255" s="17"/>
      <c r="B255" s="17"/>
      <c r="C255" s="17"/>
    </row>
    <row r="256" spans="1:3" x14ac:dyDescent="0.25">
      <c r="A256" s="17"/>
      <c r="B256" s="17"/>
      <c r="C256" s="17"/>
    </row>
    <row r="257" spans="1:3" x14ac:dyDescent="0.25">
      <c r="A257" s="17"/>
      <c r="B257" s="17"/>
      <c r="C257" s="17"/>
    </row>
    <row r="258" spans="1:3" x14ac:dyDescent="0.25">
      <c r="A258" s="17"/>
      <c r="B258" s="17"/>
      <c r="C258" s="17"/>
    </row>
    <row r="259" spans="1:3" x14ac:dyDescent="0.25">
      <c r="A259" s="17"/>
      <c r="B259" s="17"/>
      <c r="C259" s="17"/>
    </row>
    <row r="260" spans="1:3" x14ac:dyDescent="0.25">
      <c r="A260" s="17"/>
      <c r="B260" s="17"/>
      <c r="C260" s="17"/>
    </row>
    <row r="261" spans="1:3" x14ac:dyDescent="0.25">
      <c r="A261" s="17"/>
      <c r="B261" s="17"/>
      <c r="C261" s="17"/>
    </row>
    <row r="262" spans="1:3" x14ac:dyDescent="0.25">
      <c r="A262" s="17"/>
      <c r="B262" s="17"/>
      <c r="C262" s="17"/>
    </row>
    <row r="263" spans="1:3" x14ac:dyDescent="0.25">
      <c r="A263" s="17"/>
      <c r="B263" s="17"/>
      <c r="C263" s="17"/>
    </row>
    <row r="264" spans="1:3" x14ac:dyDescent="0.25">
      <c r="A264" s="17"/>
      <c r="B264" s="17"/>
      <c r="C264" s="17"/>
    </row>
    <row r="265" spans="1:3" x14ac:dyDescent="0.25">
      <c r="A265" s="17"/>
      <c r="B265" s="17"/>
      <c r="C265" s="17"/>
    </row>
    <row r="266" spans="1:3" x14ac:dyDescent="0.25">
      <c r="A266" s="17"/>
      <c r="B266" s="17"/>
      <c r="C266" s="17"/>
    </row>
    <row r="267" spans="1:3" x14ac:dyDescent="0.25">
      <c r="A267" s="17"/>
      <c r="B267" s="17"/>
      <c r="C267" s="17"/>
    </row>
    <row r="268" spans="1:3" x14ac:dyDescent="0.25">
      <c r="A268" s="17"/>
      <c r="B268" s="17"/>
      <c r="C268" s="17"/>
    </row>
    <row r="269" spans="1:3" x14ac:dyDescent="0.25">
      <c r="A269" s="17"/>
      <c r="B269" s="17"/>
      <c r="C269" s="17"/>
    </row>
    <row r="270" spans="1:3" x14ac:dyDescent="0.25">
      <c r="A270" s="17"/>
      <c r="B270" s="17"/>
      <c r="C270" s="17"/>
    </row>
    <row r="271" spans="1:3" x14ac:dyDescent="0.25">
      <c r="A271" s="17"/>
      <c r="B271" s="17"/>
      <c r="C271" s="17"/>
    </row>
    <row r="272" spans="1:3" x14ac:dyDescent="0.25">
      <c r="A272" s="17"/>
      <c r="B272" s="17"/>
      <c r="C272" s="17"/>
    </row>
    <row r="273" spans="1:3" x14ac:dyDescent="0.25">
      <c r="A273" s="17"/>
      <c r="B273" s="17"/>
      <c r="C273" s="17"/>
    </row>
    <row r="274" spans="1:3" x14ac:dyDescent="0.25">
      <c r="A274" s="17"/>
      <c r="B274" s="17"/>
      <c r="C274" s="17"/>
    </row>
    <row r="275" spans="1:3" x14ac:dyDescent="0.25">
      <c r="A275" s="17"/>
      <c r="B275" s="17"/>
      <c r="C275" s="17"/>
    </row>
    <row r="276" spans="1:3" x14ac:dyDescent="0.25">
      <c r="A276" s="17"/>
      <c r="B276" s="17"/>
      <c r="C276" s="17"/>
    </row>
    <row r="277" spans="1:3" x14ac:dyDescent="0.25">
      <c r="A277" s="17"/>
      <c r="B277" s="17"/>
      <c r="C277" s="17"/>
    </row>
    <row r="278" spans="1:3" x14ac:dyDescent="0.25">
      <c r="A278" s="17"/>
      <c r="B278" s="17"/>
      <c r="C278" s="17"/>
    </row>
    <row r="279" spans="1:3" x14ac:dyDescent="0.25">
      <c r="A279" s="17"/>
      <c r="B279" s="17"/>
      <c r="C279" s="17"/>
    </row>
    <row r="280" spans="1:3" x14ac:dyDescent="0.25">
      <c r="A280" s="17"/>
      <c r="B280" s="17"/>
      <c r="C280" s="17"/>
    </row>
    <row r="281" spans="1:3" x14ac:dyDescent="0.25">
      <c r="A281" s="17"/>
      <c r="B281" s="17"/>
      <c r="C281" s="17"/>
    </row>
    <row r="282" spans="1:3" x14ac:dyDescent="0.25">
      <c r="A282" s="17"/>
      <c r="B282" s="17"/>
      <c r="C282" s="17"/>
    </row>
    <row r="283" spans="1:3" x14ac:dyDescent="0.25">
      <c r="A283" s="17"/>
      <c r="B283" s="17"/>
      <c r="C283" s="17"/>
    </row>
    <row r="284" spans="1:3" x14ac:dyDescent="0.25">
      <c r="A284" s="17"/>
      <c r="B284" s="17"/>
      <c r="C284" s="17"/>
    </row>
    <row r="285" spans="1:3" x14ac:dyDescent="0.25">
      <c r="A285" s="17"/>
      <c r="B285" s="17"/>
      <c r="C285" s="17"/>
    </row>
    <row r="286" spans="1:3" x14ac:dyDescent="0.25">
      <c r="A286" s="17"/>
      <c r="B286" s="17"/>
      <c r="C286" s="17"/>
    </row>
    <row r="287" spans="1:3" x14ac:dyDescent="0.25">
      <c r="A287" s="17"/>
      <c r="B287" s="17"/>
      <c r="C287" s="17"/>
    </row>
    <row r="288" spans="1:3" x14ac:dyDescent="0.25">
      <c r="A288" s="17"/>
      <c r="B288" s="17"/>
      <c r="C288" s="17"/>
    </row>
    <row r="289" spans="1:3" x14ac:dyDescent="0.25">
      <c r="A289" s="17"/>
      <c r="B289" s="17"/>
      <c r="C289" s="17"/>
    </row>
    <row r="290" spans="1:3" x14ac:dyDescent="0.25">
      <c r="A290" s="17"/>
      <c r="B290" s="17"/>
      <c r="C290" s="17"/>
    </row>
    <row r="291" spans="1:3" x14ac:dyDescent="0.25">
      <c r="A291" s="17"/>
      <c r="B291" s="17"/>
      <c r="C291" s="17"/>
    </row>
    <row r="292" spans="1:3" x14ac:dyDescent="0.25">
      <c r="A292" s="17"/>
      <c r="B292" s="17"/>
      <c r="C292" s="17"/>
    </row>
    <row r="293" spans="1:3" x14ac:dyDescent="0.25">
      <c r="A293" s="17"/>
      <c r="B293" s="17"/>
      <c r="C293" s="17"/>
    </row>
    <row r="294" spans="1:3" x14ac:dyDescent="0.25">
      <c r="A294" s="17"/>
      <c r="B294" s="17"/>
      <c r="C294" s="17"/>
    </row>
    <row r="295" spans="1:3" x14ac:dyDescent="0.25">
      <c r="A295" s="17"/>
      <c r="B295" s="17"/>
      <c r="C295" s="17"/>
    </row>
    <row r="296" spans="1:3" x14ac:dyDescent="0.25">
      <c r="A296" s="17"/>
      <c r="B296" s="17"/>
      <c r="C296" s="17"/>
    </row>
    <row r="297" spans="1:3" x14ac:dyDescent="0.25">
      <c r="A297" s="17"/>
      <c r="B297" s="17"/>
      <c r="C297" s="17"/>
    </row>
    <row r="298" spans="1:3" x14ac:dyDescent="0.25">
      <c r="A298" s="17"/>
      <c r="B298" s="17"/>
      <c r="C298" s="17"/>
    </row>
    <row r="299" spans="1:3" x14ac:dyDescent="0.25">
      <c r="A299" s="17"/>
      <c r="B299" s="17"/>
      <c r="C299" s="17"/>
    </row>
    <row r="300" spans="1:3" x14ac:dyDescent="0.25">
      <c r="A300" s="17"/>
      <c r="B300" s="17"/>
      <c r="C300" s="17"/>
    </row>
    <row r="301" spans="1:3" x14ac:dyDescent="0.25">
      <c r="A301" s="17"/>
      <c r="B301" s="17"/>
      <c r="C301" s="17"/>
    </row>
    <row r="302" spans="1:3" x14ac:dyDescent="0.25">
      <c r="A302" s="17"/>
      <c r="B302" s="17"/>
      <c r="C302" s="17"/>
    </row>
    <row r="303" spans="1:3" x14ac:dyDescent="0.25">
      <c r="A303" s="17"/>
      <c r="B303" s="17"/>
      <c r="C303" s="17"/>
    </row>
    <row r="304" spans="1:3" x14ac:dyDescent="0.25">
      <c r="A304" s="17"/>
      <c r="B304" s="17"/>
      <c r="C304" s="17"/>
    </row>
    <row r="305" spans="1:3" x14ac:dyDescent="0.25">
      <c r="A305" s="17"/>
      <c r="B305" s="17"/>
      <c r="C305" s="17"/>
    </row>
    <row r="306" spans="1:3" x14ac:dyDescent="0.25">
      <c r="A306" s="17"/>
      <c r="B306" s="17"/>
      <c r="C306" s="17"/>
    </row>
    <row r="307" spans="1:3" x14ac:dyDescent="0.25">
      <c r="A307" s="17"/>
      <c r="B307" s="17"/>
      <c r="C307" s="17"/>
    </row>
    <row r="308" spans="1:3" x14ac:dyDescent="0.25">
      <c r="A308" s="17"/>
      <c r="B308" s="17"/>
      <c r="C308" s="17"/>
    </row>
    <row r="309" spans="1:3" x14ac:dyDescent="0.25">
      <c r="A309" s="17"/>
      <c r="B309" s="17"/>
      <c r="C309" s="17"/>
    </row>
    <row r="310" spans="1:3" x14ac:dyDescent="0.25">
      <c r="A310" s="17"/>
      <c r="B310" s="17"/>
      <c r="C310" s="17"/>
    </row>
    <row r="311" spans="1:3" x14ac:dyDescent="0.25">
      <c r="A311" s="17"/>
      <c r="B311" s="17"/>
      <c r="C311" s="17"/>
    </row>
    <row r="312" spans="1:3" x14ac:dyDescent="0.25">
      <c r="A312" s="17"/>
      <c r="B312" s="17"/>
      <c r="C312" s="17"/>
    </row>
    <row r="313" spans="1:3" x14ac:dyDescent="0.25">
      <c r="A313" s="17"/>
      <c r="B313" s="17"/>
      <c r="C313" s="17"/>
    </row>
    <row r="314" spans="1:3" x14ac:dyDescent="0.25">
      <c r="A314" s="17"/>
      <c r="B314" s="17"/>
      <c r="C314" s="17"/>
    </row>
    <row r="315" spans="1:3" x14ac:dyDescent="0.25">
      <c r="A315" s="17"/>
      <c r="B315" s="17"/>
      <c r="C315" s="17"/>
    </row>
    <row r="316" spans="1:3" x14ac:dyDescent="0.25">
      <c r="A316" s="17"/>
      <c r="B316" s="17"/>
      <c r="C316" s="17"/>
    </row>
    <row r="317" spans="1:3" x14ac:dyDescent="0.25">
      <c r="A317" s="17"/>
      <c r="B317" s="17"/>
      <c r="C317" s="17"/>
    </row>
    <row r="318" spans="1:3" x14ac:dyDescent="0.25">
      <c r="A318" s="17"/>
      <c r="B318" s="17"/>
      <c r="C318" s="17"/>
    </row>
    <row r="319" spans="1:3" x14ac:dyDescent="0.25">
      <c r="A319" s="17"/>
      <c r="B319" s="17"/>
      <c r="C319" s="17"/>
    </row>
    <row r="320" spans="1:3" x14ac:dyDescent="0.25">
      <c r="A320" s="17"/>
      <c r="B320" s="17"/>
      <c r="C320" s="17"/>
    </row>
    <row r="321" spans="1:3" x14ac:dyDescent="0.25">
      <c r="A321" s="17"/>
      <c r="B321" s="17"/>
      <c r="C321" s="17"/>
    </row>
    <row r="322" spans="1:3" x14ac:dyDescent="0.25">
      <c r="A322" s="17"/>
      <c r="B322" s="17"/>
      <c r="C322" s="17"/>
    </row>
    <row r="323" spans="1:3" x14ac:dyDescent="0.25">
      <c r="A323" s="17"/>
      <c r="B323" s="17"/>
      <c r="C323" s="17"/>
    </row>
    <row r="324" spans="1:3" x14ac:dyDescent="0.25">
      <c r="A324" s="17"/>
      <c r="B324" s="17"/>
      <c r="C324" s="17"/>
    </row>
    <row r="325" spans="1:3" x14ac:dyDescent="0.25">
      <c r="A325" s="17"/>
      <c r="B325" s="17"/>
      <c r="C325" s="17"/>
    </row>
    <row r="326" spans="1:3" x14ac:dyDescent="0.25">
      <c r="A326" s="17"/>
      <c r="B326" s="17"/>
      <c r="C326" s="17"/>
    </row>
    <row r="327" spans="1:3" x14ac:dyDescent="0.25">
      <c r="A327" s="17"/>
      <c r="B327" s="17"/>
      <c r="C327" s="17"/>
    </row>
    <row r="328" spans="1:3" x14ac:dyDescent="0.25">
      <c r="A328" s="17"/>
      <c r="B328" s="17"/>
      <c r="C328" s="17"/>
    </row>
    <row r="329" spans="1:3" x14ac:dyDescent="0.25">
      <c r="A329" s="17"/>
      <c r="B329" s="17"/>
      <c r="C329" s="17"/>
    </row>
    <row r="330" spans="1:3" x14ac:dyDescent="0.25">
      <c r="A330" s="17"/>
      <c r="B330" s="17"/>
      <c r="C330" s="17"/>
    </row>
    <row r="331" spans="1:3" x14ac:dyDescent="0.25">
      <c r="A331" s="17"/>
      <c r="B331" s="17"/>
      <c r="C331" s="17"/>
    </row>
    <row r="332" spans="1:3" x14ac:dyDescent="0.25">
      <c r="A332" s="17"/>
      <c r="B332" s="17"/>
      <c r="C332" s="17"/>
    </row>
    <row r="333" spans="1:3" x14ac:dyDescent="0.25">
      <c r="A333" s="17"/>
      <c r="B333" s="17"/>
      <c r="C333" s="17"/>
    </row>
    <row r="334" spans="1:3" x14ac:dyDescent="0.25">
      <c r="A334" s="17"/>
      <c r="B334" s="17"/>
      <c r="C334" s="17"/>
    </row>
    <row r="335" spans="1:3" x14ac:dyDescent="0.25">
      <c r="A335" s="17"/>
      <c r="B335" s="17"/>
      <c r="C335" s="17"/>
    </row>
    <row r="336" spans="1:3" x14ac:dyDescent="0.25">
      <c r="A336" s="17"/>
      <c r="B336" s="17"/>
      <c r="C336" s="17"/>
    </row>
    <row r="337" spans="1:3" x14ac:dyDescent="0.25">
      <c r="A337" s="17"/>
      <c r="B337" s="17"/>
      <c r="C337" s="17"/>
    </row>
    <row r="338" spans="1:3" x14ac:dyDescent="0.25">
      <c r="A338" s="17"/>
      <c r="B338" s="17"/>
      <c r="C338" s="17"/>
    </row>
    <row r="339" spans="1:3" x14ac:dyDescent="0.25">
      <c r="A339" s="17"/>
      <c r="B339" s="17"/>
      <c r="C339" s="17"/>
    </row>
    <row r="340" spans="1:3" x14ac:dyDescent="0.25">
      <c r="A340" s="17"/>
      <c r="B340" s="17"/>
      <c r="C340" s="17"/>
    </row>
    <row r="341" spans="1:3" x14ac:dyDescent="0.25">
      <c r="A341" s="17"/>
      <c r="B341" s="17"/>
      <c r="C341" s="17"/>
    </row>
    <row r="342" spans="1:3" x14ac:dyDescent="0.25">
      <c r="A342" s="17"/>
      <c r="B342" s="17"/>
      <c r="C342" s="17"/>
    </row>
    <row r="343" spans="1:3" x14ac:dyDescent="0.25">
      <c r="A343" s="17"/>
      <c r="B343" s="17"/>
      <c r="C343" s="17"/>
    </row>
    <row r="344" spans="1:3" x14ac:dyDescent="0.25">
      <c r="A344" s="17"/>
      <c r="B344" s="17"/>
      <c r="C344" s="17"/>
    </row>
    <row r="345" spans="1:3" x14ac:dyDescent="0.25">
      <c r="A345" s="17"/>
      <c r="B345" s="17"/>
      <c r="C345" s="17"/>
    </row>
    <row r="346" spans="1:3" x14ac:dyDescent="0.25">
      <c r="A346" s="17"/>
      <c r="B346" s="17"/>
      <c r="C346" s="17"/>
    </row>
    <row r="347" spans="1:3" x14ac:dyDescent="0.25">
      <c r="A347" s="17"/>
      <c r="B347" s="17"/>
      <c r="C347" s="17"/>
    </row>
    <row r="348" spans="1:3" x14ac:dyDescent="0.25">
      <c r="A348" s="17"/>
      <c r="B348" s="17"/>
      <c r="C348" s="17"/>
    </row>
    <row r="349" spans="1:3" x14ac:dyDescent="0.25">
      <c r="A349" s="17"/>
      <c r="B349" s="17"/>
      <c r="C349" s="17"/>
    </row>
    <row r="350" spans="1:3" x14ac:dyDescent="0.25">
      <c r="A350" s="17"/>
      <c r="B350" s="17"/>
      <c r="C350" s="17"/>
    </row>
    <row r="351" spans="1:3" x14ac:dyDescent="0.25">
      <c r="A351" s="17"/>
      <c r="B351" s="17"/>
      <c r="C351" s="17"/>
    </row>
    <row r="352" spans="1:3" x14ac:dyDescent="0.25">
      <c r="A352" s="17"/>
      <c r="B352" s="17"/>
      <c r="C352" s="17"/>
    </row>
    <row r="353" spans="1:3" x14ac:dyDescent="0.25">
      <c r="A353" s="17"/>
      <c r="B353" s="17"/>
      <c r="C353" s="17"/>
    </row>
    <row r="354" spans="1:3" x14ac:dyDescent="0.25">
      <c r="A354" s="17"/>
      <c r="B354" s="17"/>
      <c r="C354" s="17"/>
    </row>
    <row r="355" spans="1:3" x14ac:dyDescent="0.25">
      <c r="A355" s="17"/>
      <c r="B355" s="17"/>
      <c r="C355" s="17"/>
    </row>
    <row r="356" spans="1:3" x14ac:dyDescent="0.25">
      <c r="A356" s="17"/>
      <c r="B356" s="17"/>
      <c r="C356" s="17"/>
    </row>
    <row r="357" spans="1:3" x14ac:dyDescent="0.25">
      <c r="A357" s="17"/>
      <c r="B357" s="17"/>
      <c r="C357" s="17"/>
    </row>
    <row r="358" spans="1:3" x14ac:dyDescent="0.25">
      <c r="A358" s="17"/>
      <c r="B358" s="17"/>
      <c r="C358" s="17"/>
    </row>
    <row r="359" spans="1:3" x14ac:dyDescent="0.25">
      <c r="A359" s="17"/>
      <c r="B359" s="17"/>
      <c r="C359" s="17"/>
    </row>
    <row r="360" spans="1:3" x14ac:dyDescent="0.25">
      <c r="A360" s="17"/>
      <c r="B360" s="17"/>
      <c r="C360" s="17"/>
    </row>
    <row r="361" spans="1:3" x14ac:dyDescent="0.25">
      <c r="A361" s="17"/>
      <c r="B361" s="17"/>
      <c r="C361" s="17"/>
    </row>
    <row r="362" spans="1:3" x14ac:dyDescent="0.25">
      <c r="A362" s="17"/>
      <c r="B362" s="17"/>
      <c r="C362" s="17"/>
    </row>
    <row r="363" spans="1:3" x14ac:dyDescent="0.25">
      <c r="A363" s="17"/>
      <c r="B363" s="17"/>
      <c r="C363" s="17"/>
    </row>
    <row r="364" spans="1:3" x14ac:dyDescent="0.25">
      <c r="A364" s="17"/>
      <c r="B364" s="17"/>
      <c r="C364" s="17"/>
    </row>
    <row r="365" spans="1:3" x14ac:dyDescent="0.25">
      <c r="A365" s="17"/>
      <c r="B365" s="17"/>
      <c r="C365" s="17"/>
    </row>
    <row r="366" spans="1:3" x14ac:dyDescent="0.25">
      <c r="A366" s="17"/>
      <c r="B366" s="17"/>
      <c r="C366" s="17"/>
    </row>
    <row r="367" spans="1:3" x14ac:dyDescent="0.25">
      <c r="A367" s="17"/>
      <c r="B367" s="17"/>
      <c r="C367" s="17"/>
    </row>
    <row r="368" spans="1:3" x14ac:dyDescent="0.25">
      <c r="A368" s="17"/>
      <c r="B368" s="17"/>
      <c r="C368" s="17"/>
    </row>
    <row r="369" spans="1:3" x14ac:dyDescent="0.25">
      <c r="A369" s="17"/>
      <c r="B369" s="17"/>
      <c r="C369" s="17"/>
    </row>
    <row r="370" spans="1:3" x14ac:dyDescent="0.25">
      <c r="A370" s="17"/>
      <c r="B370" s="17"/>
      <c r="C370" s="17"/>
    </row>
    <row r="371" spans="1:3" x14ac:dyDescent="0.25">
      <c r="A371" s="17"/>
      <c r="B371" s="17"/>
      <c r="C371" s="17"/>
    </row>
    <row r="372" spans="1:3" x14ac:dyDescent="0.25">
      <c r="A372" s="17"/>
      <c r="B372" s="17"/>
      <c r="C372" s="17"/>
    </row>
    <row r="373" spans="1:3" x14ac:dyDescent="0.25">
      <c r="A373" s="17"/>
      <c r="B373" s="17"/>
      <c r="C373" s="17"/>
    </row>
    <row r="374" spans="1:3" x14ac:dyDescent="0.25">
      <c r="A374" s="17"/>
      <c r="B374" s="17"/>
      <c r="C374" s="17"/>
    </row>
    <row r="375" spans="1:3" x14ac:dyDescent="0.25">
      <c r="A375" s="17"/>
      <c r="B375" s="17"/>
      <c r="C375" s="17"/>
    </row>
    <row r="376" spans="1:3" x14ac:dyDescent="0.25">
      <c r="A376" s="17"/>
      <c r="B376" s="17"/>
      <c r="C376" s="17"/>
    </row>
    <row r="377" spans="1:3" x14ac:dyDescent="0.25">
      <c r="A377" s="17"/>
      <c r="B377" s="17"/>
      <c r="C377" s="17"/>
    </row>
    <row r="378" spans="1:3" x14ac:dyDescent="0.25">
      <c r="A378" s="17"/>
      <c r="B378" s="17"/>
      <c r="C378" s="17"/>
    </row>
    <row r="379" spans="1:3" x14ac:dyDescent="0.25">
      <c r="A379" s="17"/>
      <c r="B379" s="17"/>
      <c r="C379" s="17"/>
    </row>
    <row r="380" spans="1:3" x14ac:dyDescent="0.25">
      <c r="A380" s="17"/>
      <c r="B380" s="17"/>
      <c r="C380" s="17"/>
    </row>
    <row r="381" spans="1:3" x14ac:dyDescent="0.25">
      <c r="A381" s="17"/>
      <c r="B381" s="17"/>
      <c r="C381" s="17"/>
    </row>
    <row r="382" spans="1:3" x14ac:dyDescent="0.25">
      <c r="A382" s="17"/>
      <c r="B382" s="17"/>
      <c r="C382" s="17"/>
    </row>
  </sheetData>
  <mergeCells count="13">
    <mergeCell ref="A15:C15"/>
    <mergeCell ref="A16:C16"/>
    <mergeCell ref="A17:C17"/>
    <mergeCell ref="A18:C18"/>
    <mergeCell ref="A12:C12"/>
    <mergeCell ref="A13:C13"/>
    <mergeCell ref="A14:C14"/>
    <mergeCell ref="A11:C11"/>
    <mergeCell ref="A5:C5"/>
    <mergeCell ref="A7:C7"/>
    <mergeCell ref="A8:C8"/>
    <mergeCell ref="A9:C9"/>
    <mergeCell ref="A10:C10"/>
  </mergeCells>
  <phoneticPr fontId="45" type="noConversion"/>
  <pageMargins left="0.35433070866141736" right="0.27559055118110237" top="0.27559055118110237" bottom="0.31496062992125984" header="0.15748031496062992" footer="0.15748031496062992"/>
  <pageSetup paperSize="9" scale="8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view="pageBreakPreview" topLeftCell="E1" zoomScale="70" zoomScaleNormal="80" zoomScaleSheetLayoutView="70" workbookViewId="0">
      <selection activeCell="E38" sqref="E38"/>
    </sheetView>
  </sheetViews>
  <sheetFormatPr defaultRowHeight="15" x14ac:dyDescent="0.25"/>
  <cols>
    <col min="1" max="1" width="17.7109375" customWidth="1"/>
    <col min="2" max="2" width="30.140625" customWidth="1"/>
    <col min="3" max="3" width="12.28515625" customWidth="1"/>
    <col min="4" max="5" width="15" customWidth="1"/>
    <col min="6" max="7" width="13.28515625" customWidth="1"/>
    <col min="8" max="8" width="12.28515625" customWidth="1"/>
    <col min="9" max="9" width="17.85546875" customWidth="1"/>
    <col min="10" max="10" width="16.7109375" customWidth="1"/>
    <col min="11" max="11" width="24.5703125" customWidth="1"/>
    <col min="12" max="12" width="30.85546875" customWidth="1"/>
    <col min="13" max="13" width="27.140625" customWidth="1"/>
    <col min="14" max="14" width="32.42578125" customWidth="1"/>
    <col min="15" max="15" width="13.28515625" hidden="1" customWidth="1"/>
    <col min="16" max="16" width="8.7109375" hidden="1" customWidth="1"/>
    <col min="17" max="17" width="12.7109375" hidden="1" customWidth="1"/>
    <col min="18" max="18" width="0" hidden="1" customWidth="1"/>
    <col min="19" max="19" width="17" hidden="1" customWidth="1"/>
    <col min="20" max="21" width="12" hidden="1" customWidth="1"/>
    <col min="22" max="22" width="11" hidden="1" customWidth="1"/>
    <col min="23" max="25" width="17.7109375" hidden="1" customWidth="1"/>
    <col min="26" max="26" width="46.5703125" hidden="1" customWidth="1"/>
    <col min="27" max="28" width="12.28515625" customWidth="1"/>
  </cols>
  <sheetData>
    <row r="1" spans="1:28" ht="18.75" x14ac:dyDescent="0.25">
      <c r="Z1" s="33" t="s">
        <v>22</v>
      </c>
    </row>
    <row r="2" spans="1:28" ht="18.75" x14ac:dyDescent="0.3">
      <c r="Z2" s="13" t="s">
        <v>6</v>
      </c>
    </row>
    <row r="3" spans="1:28" ht="18.75" x14ac:dyDescent="0.3">
      <c r="Z3" s="13" t="s">
        <v>21</v>
      </c>
    </row>
    <row r="4" spans="1:28" s="10" customFormat="1" ht="15.75" x14ac:dyDescent="0.2">
      <c r="A4" s="207" t="str">
        <f>'1. паспорт местоположение'!$A$5</f>
        <v>Год раскрытия информации: 2019 год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</row>
    <row r="5" spans="1:28" s="10" customFormat="1" ht="15.75" x14ac:dyDescent="0.2">
      <c r="A5" s="15"/>
      <c r="H5" s="14"/>
    </row>
    <row r="6" spans="1:28" s="10" customFormat="1" ht="18.75" x14ac:dyDescent="0.2">
      <c r="A6" s="211" t="s">
        <v>5</v>
      </c>
      <c r="B6" s="211"/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1"/>
    </row>
    <row r="7" spans="1:28" s="10" customFormat="1" ht="18.75" x14ac:dyDescent="0.2">
      <c r="A7" s="211"/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</row>
    <row r="8" spans="1:28" s="10" customFormat="1" ht="18.75" customHeight="1" x14ac:dyDescent="0.2">
      <c r="A8" s="212" t="s">
        <v>295</v>
      </c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2"/>
      <c r="T8" s="212"/>
    </row>
    <row r="9" spans="1:28" s="10" customFormat="1" ht="18.75" customHeight="1" x14ac:dyDescent="0.2">
      <c r="A9" s="208" t="s">
        <v>4</v>
      </c>
      <c r="B9" s="208"/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</row>
    <row r="10" spans="1:28" s="10" customFormat="1" ht="18.75" x14ac:dyDescent="0.2">
      <c r="A10" s="211"/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</row>
    <row r="11" spans="1:28" s="10" customFormat="1" ht="18.75" customHeight="1" x14ac:dyDescent="0.2">
      <c r="A11" s="212" t="str">
        <f>'1. паспорт местоположение'!A12:C12</f>
        <v>I_Che153</v>
      </c>
      <c r="B11" s="212"/>
      <c r="C11" s="212"/>
      <c r="D11" s="212"/>
      <c r="E11" s="212"/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212"/>
      <c r="R11" s="212"/>
      <c r="S11" s="212"/>
      <c r="T11" s="212"/>
    </row>
    <row r="12" spans="1:28" s="10" customFormat="1" ht="18.75" customHeight="1" x14ac:dyDescent="0.2">
      <c r="A12" s="208" t="s">
        <v>3</v>
      </c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</row>
    <row r="13" spans="1:28" s="7" customFormat="1" ht="15.75" customHeight="1" x14ac:dyDescent="0.2">
      <c r="A13" s="221"/>
      <c r="B13" s="221"/>
      <c r="C13" s="221"/>
      <c r="D13" s="221"/>
      <c r="E13" s="221"/>
      <c r="F13" s="221"/>
      <c r="G13" s="221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</row>
    <row r="14" spans="1:28" s="2" customFormat="1" ht="95.25" customHeight="1" x14ac:dyDescent="0.2">
      <c r="A14" s="222" t="str">
        <f>'1. паспорт местоположение'!A15:C15</f>
        <v>Строительство ВЛ-110кВ Грозненская ТЭС-Плиево-Новая (до границы с Республикой Ингушетия) с организацией схемы плавки гололеда протяженностью 53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4" s="222"/>
      <c r="C14" s="222"/>
      <c r="D14" s="222"/>
      <c r="E14" s="222"/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</row>
    <row r="15" spans="1:28" s="2" customFormat="1" ht="15" customHeight="1" x14ac:dyDescent="0.2">
      <c r="A15" s="208" t="s">
        <v>2</v>
      </c>
      <c r="B15" s="208"/>
      <c r="C15" s="208"/>
      <c r="D15" s="208"/>
      <c r="E15" s="208"/>
      <c r="F15" s="208"/>
      <c r="G15" s="208"/>
      <c r="H15" s="208"/>
      <c r="I15" s="208"/>
      <c r="J15" s="208"/>
      <c r="K15" s="208"/>
      <c r="L15" s="208"/>
      <c r="M15" s="208"/>
      <c r="N15" s="208"/>
      <c r="O15" s="208"/>
      <c r="P15" s="208"/>
      <c r="Q15" s="208"/>
      <c r="R15" s="208"/>
      <c r="S15" s="208"/>
      <c r="T15" s="208"/>
    </row>
    <row r="16" spans="1:28" s="115" customFormat="1" x14ac:dyDescent="0.25">
      <c r="A16" s="250"/>
      <c r="B16" s="250"/>
      <c r="C16" s="250"/>
      <c r="D16" s="250"/>
      <c r="E16" s="250"/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0"/>
      <c r="R16" s="250"/>
      <c r="S16" s="250"/>
      <c r="T16" s="250"/>
      <c r="U16" s="250"/>
      <c r="V16" s="250"/>
      <c r="W16" s="250"/>
      <c r="X16" s="250"/>
      <c r="Y16" s="250"/>
      <c r="Z16" s="250"/>
      <c r="AA16" s="114"/>
      <c r="AB16" s="114"/>
    </row>
    <row r="17" spans="1:28" s="115" customFormat="1" x14ac:dyDescent="0.25">
      <c r="A17" s="250"/>
      <c r="B17" s="250"/>
      <c r="C17" s="250"/>
      <c r="D17" s="250"/>
      <c r="E17" s="250"/>
      <c r="F17" s="250"/>
      <c r="G17" s="250"/>
      <c r="H17" s="250"/>
      <c r="I17" s="250"/>
      <c r="J17" s="250"/>
      <c r="K17" s="250"/>
      <c r="L17" s="250"/>
      <c r="M17" s="250"/>
      <c r="N17" s="250"/>
      <c r="O17" s="250"/>
      <c r="P17" s="250"/>
      <c r="Q17" s="250"/>
      <c r="R17" s="250"/>
      <c r="S17" s="250"/>
      <c r="T17" s="250"/>
      <c r="U17" s="250"/>
      <c r="V17" s="250"/>
      <c r="W17" s="250"/>
      <c r="X17" s="250"/>
      <c r="Y17" s="250"/>
      <c r="Z17" s="250"/>
      <c r="AA17" s="114"/>
      <c r="AB17" s="114"/>
    </row>
    <row r="18" spans="1:28" s="115" customFormat="1" x14ac:dyDescent="0.25">
      <c r="A18" s="250"/>
      <c r="B18" s="250"/>
      <c r="C18" s="250"/>
      <c r="D18" s="250"/>
      <c r="E18" s="250"/>
      <c r="F18" s="250"/>
      <c r="G18" s="250"/>
      <c r="H18" s="250"/>
      <c r="I18" s="250"/>
      <c r="J18" s="250"/>
      <c r="K18" s="250"/>
      <c r="L18" s="250"/>
      <c r="M18" s="250"/>
      <c r="N18" s="250"/>
      <c r="O18" s="250"/>
      <c r="P18" s="250"/>
      <c r="Q18" s="250"/>
      <c r="R18" s="250"/>
      <c r="S18" s="250"/>
      <c r="T18" s="250"/>
      <c r="U18" s="250"/>
      <c r="V18" s="250"/>
      <c r="W18" s="250"/>
      <c r="X18" s="250"/>
      <c r="Y18" s="250"/>
      <c r="Z18" s="250"/>
      <c r="AA18" s="114"/>
      <c r="AB18" s="114"/>
    </row>
    <row r="19" spans="1:28" x14ac:dyDescent="0.25">
      <c r="A19" s="251"/>
      <c r="B19" s="251"/>
      <c r="C19" s="251"/>
      <c r="D19" s="251"/>
      <c r="E19" s="251"/>
      <c r="F19" s="251"/>
      <c r="G19" s="251"/>
      <c r="H19" s="251"/>
      <c r="I19" s="251"/>
      <c r="J19" s="251"/>
      <c r="K19" s="251"/>
      <c r="L19" s="251"/>
      <c r="M19" s="251"/>
      <c r="N19" s="251"/>
      <c r="O19" s="251"/>
      <c r="P19" s="251"/>
      <c r="Q19" s="251"/>
      <c r="R19" s="251"/>
      <c r="S19" s="251"/>
      <c r="T19" s="251"/>
      <c r="U19" s="251"/>
      <c r="V19" s="251"/>
      <c r="W19" s="251"/>
      <c r="X19" s="251"/>
      <c r="Y19" s="251"/>
      <c r="Z19" s="251"/>
      <c r="AA19" s="116"/>
      <c r="AB19" s="116"/>
    </row>
    <row r="20" spans="1:28" x14ac:dyDescent="0.25">
      <c r="A20" s="250"/>
      <c r="B20" s="250"/>
      <c r="C20" s="250"/>
      <c r="D20" s="250"/>
      <c r="E20" s="250"/>
      <c r="F20" s="250"/>
      <c r="G20" s="250"/>
      <c r="H20" s="250"/>
      <c r="I20" s="250"/>
      <c r="J20" s="250"/>
      <c r="K20" s="250"/>
      <c r="L20" s="250"/>
      <c r="M20" s="250"/>
      <c r="N20" s="250"/>
      <c r="O20" s="250"/>
      <c r="P20" s="250"/>
      <c r="Q20" s="250"/>
      <c r="R20" s="250"/>
      <c r="S20" s="250"/>
      <c r="T20" s="250"/>
      <c r="U20" s="250"/>
      <c r="V20" s="250"/>
      <c r="W20" s="250"/>
      <c r="X20" s="250"/>
      <c r="Y20" s="250"/>
      <c r="Z20" s="250"/>
      <c r="AA20" s="114"/>
      <c r="AB20" s="114"/>
    </row>
    <row r="21" spans="1:28" x14ac:dyDescent="0.25">
      <c r="A21" s="250"/>
      <c r="B21" s="250"/>
      <c r="C21" s="250"/>
      <c r="D21" s="250"/>
      <c r="E21" s="250"/>
      <c r="F21" s="250"/>
      <c r="G21" s="250"/>
      <c r="H21" s="250"/>
      <c r="I21" s="250"/>
      <c r="J21" s="250"/>
      <c r="K21" s="250"/>
      <c r="L21" s="250"/>
      <c r="M21" s="250"/>
      <c r="N21" s="250"/>
      <c r="O21" s="250"/>
      <c r="P21" s="250"/>
      <c r="Q21" s="250"/>
      <c r="R21" s="250"/>
      <c r="S21" s="250"/>
      <c r="T21" s="250"/>
      <c r="U21" s="250"/>
      <c r="V21" s="250"/>
      <c r="W21" s="250"/>
      <c r="X21" s="250"/>
      <c r="Y21" s="250"/>
      <c r="Z21" s="250"/>
      <c r="AA21" s="114"/>
      <c r="AB21" s="114"/>
    </row>
    <row r="22" spans="1:28" x14ac:dyDescent="0.25">
      <c r="A22" s="252" t="s">
        <v>325</v>
      </c>
      <c r="B22" s="252"/>
      <c r="C22" s="252"/>
      <c r="D22" s="252"/>
      <c r="E22" s="252"/>
      <c r="F22" s="252"/>
      <c r="G22" s="252"/>
      <c r="H22" s="252"/>
      <c r="I22" s="252"/>
      <c r="J22" s="252"/>
      <c r="K22" s="252"/>
      <c r="L22" s="252"/>
      <c r="M22" s="252"/>
      <c r="N22" s="252"/>
      <c r="O22" s="252"/>
      <c r="P22" s="252"/>
      <c r="Q22" s="252"/>
      <c r="R22" s="252"/>
      <c r="S22" s="252"/>
      <c r="T22" s="252"/>
      <c r="U22" s="252"/>
      <c r="V22" s="252"/>
      <c r="W22" s="252"/>
      <c r="X22" s="252"/>
      <c r="Y22" s="252"/>
      <c r="Z22" s="252"/>
      <c r="AA22" s="117"/>
      <c r="AB22" s="117"/>
    </row>
    <row r="23" spans="1:28" ht="32.25" customHeight="1" x14ac:dyDescent="0.25">
      <c r="A23" s="246" t="s">
        <v>326</v>
      </c>
      <c r="B23" s="247"/>
      <c r="C23" s="247"/>
      <c r="D23" s="247"/>
      <c r="E23" s="247"/>
      <c r="F23" s="247"/>
      <c r="G23" s="247"/>
      <c r="H23" s="247"/>
      <c r="I23" s="247"/>
      <c r="J23" s="247"/>
      <c r="K23" s="247"/>
      <c r="L23" s="248"/>
      <c r="M23" s="249" t="s">
        <v>327</v>
      </c>
      <c r="N23" s="249"/>
      <c r="O23" s="249"/>
      <c r="P23" s="249"/>
      <c r="Q23" s="249"/>
      <c r="R23" s="249"/>
      <c r="S23" s="249"/>
      <c r="T23" s="249"/>
      <c r="U23" s="249"/>
      <c r="V23" s="249"/>
      <c r="W23" s="249"/>
      <c r="X23" s="249"/>
      <c r="Y23" s="249"/>
      <c r="Z23" s="249"/>
    </row>
    <row r="24" spans="1:28" ht="151.5" customHeight="1" x14ac:dyDescent="0.25">
      <c r="A24" s="118" t="s">
        <v>328</v>
      </c>
      <c r="B24" s="119" t="s">
        <v>329</v>
      </c>
      <c r="C24" s="118" t="s">
        <v>330</v>
      </c>
      <c r="D24" s="118" t="s">
        <v>331</v>
      </c>
      <c r="E24" s="118" t="s">
        <v>332</v>
      </c>
      <c r="F24" s="118" t="s">
        <v>333</v>
      </c>
      <c r="G24" s="118" t="s">
        <v>334</v>
      </c>
      <c r="H24" s="118" t="s">
        <v>335</v>
      </c>
      <c r="I24" s="118" t="s">
        <v>336</v>
      </c>
      <c r="J24" s="118" t="s">
        <v>337</v>
      </c>
      <c r="K24" s="119" t="s">
        <v>338</v>
      </c>
      <c r="L24" s="119" t="s">
        <v>339</v>
      </c>
      <c r="M24" s="120" t="s">
        <v>340</v>
      </c>
      <c r="N24" s="119" t="s">
        <v>341</v>
      </c>
      <c r="O24" s="118" t="s">
        <v>342</v>
      </c>
      <c r="P24" s="118" t="s">
        <v>343</v>
      </c>
      <c r="Q24" s="118" t="s">
        <v>344</v>
      </c>
      <c r="R24" s="118" t="s">
        <v>335</v>
      </c>
      <c r="S24" s="118" t="s">
        <v>345</v>
      </c>
      <c r="T24" s="118" t="s">
        <v>346</v>
      </c>
      <c r="U24" s="118" t="s">
        <v>347</v>
      </c>
      <c r="V24" s="118" t="s">
        <v>344</v>
      </c>
      <c r="W24" s="121" t="s">
        <v>348</v>
      </c>
      <c r="X24" s="121" t="s">
        <v>349</v>
      </c>
      <c r="Y24" s="121" t="s">
        <v>350</v>
      </c>
      <c r="Z24" s="122" t="s">
        <v>351</v>
      </c>
    </row>
    <row r="25" spans="1:28" ht="16.5" customHeight="1" x14ac:dyDescent="0.25">
      <c r="A25" s="118">
        <v>1</v>
      </c>
      <c r="B25" s="119">
        <v>2</v>
      </c>
      <c r="C25" s="118">
        <v>3</v>
      </c>
      <c r="D25" s="119">
        <v>4</v>
      </c>
      <c r="E25" s="118">
        <v>5</v>
      </c>
      <c r="F25" s="119">
        <v>6</v>
      </c>
      <c r="G25" s="118">
        <v>7</v>
      </c>
      <c r="H25" s="119">
        <v>8</v>
      </c>
      <c r="I25" s="118">
        <v>9</v>
      </c>
      <c r="J25" s="119">
        <v>10</v>
      </c>
      <c r="K25" s="118">
        <v>11</v>
      </c>
      <c r="L25" s="119">
        <v>12</v>
      </c>
      <c r="M25" s="118">
        <v>13</v>
      </c>
      <c r="N25" s="119">
        <v>14</v>
      </c>
      <c r="O25" s="118">
        <v>15</v>
      </c>
      <c r="P25" s="119">
        <v>16</v>
      </c>
      <c r="Q25" s="118">
        <v>17</v>
      </c>
      <c r="R25" s="119">
        <v>18</v>
      </c>
      <c r="S25" s="118">
        <v>19</v>
      </c>
      <c r="T25" s="119">
        <v>20</v>
      </c>
      <c r="U25" s="118">
        <v>21</v>
      </c>
      <c r="V25" s="119">
        <v>22</v>
      </c>
      <c r="W25" s="118">
        <v>23</v>
      </c>
      <c r="X25" s="119">
        <v>24</v>
      </c>
      <c r="Y25" s="118">
        <v>25</v>
      </c>
      <c r="Z25" s="119">
        <v>26</v>
      </c>
    </row>
    <row r="26" spans="1:28" ht="45.75" customHeight="1" x14ac:dyDescent="0.25">
      <c r="A26" s="123" t="s">
        <v>352</v>
      </c>
      <c r="B26" s="64"/>
      <c r="C26" s="124" t="s">
        <v>353</v>
      </c>
      <c r="D26" s="124" t="s">
        <v>354</v>
      </c>
      <c r="E26" s="124" t="s">
        <v>355</v>
      </c>
      <c r="F26" s="124" t="s">
        <v>356</v>
      </c>
      <c r="G26" s="124" t="s">
        <v>357</v>
      </c>
      <c r="H26" s="124" t="s">
        <v>335</v>
      </c>
      <c r="I26" s="124" t="s">
        <v>358</v>
      </c>
      <c r="J26" s="124" t="s">
        <v>359</v>
      </c>
      <c r="K26" s="125"/>
      <c r="L26" s="126" t="s">
        <v>360</v>
      </c>
      <c r="M26" s="127" t="s">
        <v>291</v>
      </c>
      <c r="N26" s="125" t="s">
        <v>302</v>
      </c>
      <c r="O26" s="125" t="s">
        <v>302</v>
      </c>
      <c r="P26" s="125" t="s">
        <v>302</v>
      </c>
      <c r="Q26" s="125" t="s">
        <v>302</v>
      </c>
      <c r="R26" s="125" t="s">
        <v>302</v>
      </c>
      <c r="S26" s="125" t="s">
        <v>302</v>
      </c>
      <c r="T26" s="125" t="s">
        <v>302</v>
      </c>
      <c r="U26" s="125" t="s">
        <v>302</v>
      </c>
      <c r="V26" s="125" t="s">
        <v>302</v>
      </c>
      <c r="W26" s="125" t="s">
        <v>302</v>
      </c>
      <c r="X26" s="125" t="s">
        <v>302</v>
      </c>
      <c r="Y26" s="125" t="s">
        <v>302</v>
      </c>
      <c r="Z26" s="128" t="s">
        <v>361</v>
      </c>
    </row>
    <row r="27" spans="1:28" x14ac:dyDescent="0.25">
      <c r="A27" s="125" t="s">
        <v>362</v>
      </c>
      <c r="B27" s="125" t="s">
        <v>363</v>
      </c>
      <c r="C27" s="125" t="s">
        <v>302</v>
      </c>
      <c r="D27" s="125" t="s">
        <v>302</v>
      </c>
      <c r="E27" s="125" t="s">
        <v>302</v>
      </c>
      <c r="F27" s="125" t="s">
        <v>302</v>
      </c>
      <c r="G27" s="125" t="s">
        <v>302</v>
      </c>
      <c r="H27" s="125" t="s">
        <v>302</v>
      </c>
      <c r="I27" s="125" t="s">
        <v>302</v>
      </c>
      <c r="J27" s="125" t="s">
        <v>302</v>
      </c>
      <c r="K27" s="126" t="s">
        <v>364</v>
      </c>
      <c r="L27" s="125" t="s">
        <v>302</v>
      </c>
      <c r="M27" s="126" t="s">
        <v>281</v>
      </c>
      <c r="N27" s="125" t="s">
        <v>302</v>
      </c>
      <c r="O27" s="125" t="s">
        <v>302</v>
      </c>
      <c r="P27" s="125" t="s">
        <v>302</v>
      </c>
      <c r="Q27" s="125" t="s">
        <v>302</v>
      </c>
      <c r="R27" s="125" t="s">
        <v>302</v>
      </c>
      <c r="S27" s="125" t="s">
        <v>302</v>
      </c>
      <c r="T27" s="125" t="s">
        <v>302</v>
      </c>
      <c r="U27" s="125" t="s">
        <v>302</v>
      </c>
      <c r="V27" s="125" t="s">
        <v>302</v>
      </c>
      <c r="W27" s="125" t="s">
        <v>302</v>
      </c>
      <c r="X27" s="125" t="s">
        <v>302</v>
      </c>
      <c r="Y27" s="125" t="s">
        <v>302</v>
      </c>
      <c r="Z27" s="125" t="s">
        <v>302</v>
      </c>
    </row>
    <row r="28" spans="1:28" x14ac:dyDescent="0.25">
      <c r="A28" s="125" t="s">
        <v>362</v>
      </c>
      <c r="B28" s="125" t="s">
        <v>365</v>
      </c>
      <c r="C28" s="125" t="s">
        <v>302</v>
      </c>
      <c r="D28" s="125" t="s">
        <v>302</v>
      </c>
      <c r="E28" s="125" t="s">
        <v>302</v>
      </c>
      <c r="F28" s="125" t="s">
        <v>302</v>
      </c>
      <c r="G28" s="125" t="s">
        <v>302</v>
      </c>
      <c r="H28" s="125" t="s">
        <v>302</v>
      </c>
      <c r="I28" s="125" t="s">
        <v>302</v>
      </c>
      <c r="J28" s="125" t="s">
        <v>302</v>
      </c>
      <c r="K28" s="126" t="s">
        <v>366</v>
      </c>
      <c r="L28" s="125" t="s">
        <v>302</v>
      </c>
      <c r="M28" s="126" t="s">
        <v>367</v>
      </c>
      <c r="N28" s="125" t="s">
        <v>302</v>
      </c>
      <c r="O28" s="125" t="s">
        <v>302</v>
      </c>
      <c r="P28" s="125" t="s">
        <v>302</v>
      </c>
      <c r="Q28" s="125" t="s">
        <v>302</v>
      </c>
      <c r="R28" s="125" t="s">
        <v>302</v>
      </c>
      <c r="S28" s="125" t="s">
        <v>302</v>
      </c>
      <c r="T28" s="125" t="s">
        <v>302</v>
      </c>
      <c r="U28" s="125" t="s">
        <v>302</v>
      </c>
      <c r="V28" s="125" t="s">
        <v>302</v>
      </c>
      <c r="W28" s="125" t="s">
        <v>302</v>
      </c>
      <c r="X28" s="125" t="s">
        <v>302</v>
      </c>
      <c r="Y28" s="125" t="s">
        <v>302</v>
      </c>
      <c r="Z28" s="125" t="s">
        <v>302</v>
      </c>
    </row>
    <row r="29" spans="1:28" x14ac:dyDescent="0.25">
      <c r="A29" s="125" t="s">
        <v>362</v>
      </c>
      <c r="B29" s="125" t="s">
        <v>368</v>
      </c>
      <c r="C29" s="125" t="s">
        <v>302</v>
      </c>
      <c r="D29" s="125" t="s">
        <v>302</v>
      </c>
      <c r="E29" s="125" t="s">
        <v>302</v>
      </c>
      <c r="F29" s="125" t="s">
        <v>302</v>
      </c>
      <c r="G29" s="125" t="s">
        <v>302</v>
      </c>
      <c r="H29" s="125" t="s">
        <v>302</v>
      </c>
      <c r="I29" s="125" t="s">
        <v>302</v>
      </c>
      <c r="J29" s="125" t="s">
        <v>302</v>
      </c>
      <c r="K29" s="126" t="s">
        <v>369</v>
      </c>
      <c r="L29" s="125" t="s">
        <v>302</v>
      </c>
      <c r="M29" s="125" t="s">
        <v>302</v>
      </c>
      <c r="N29" s="125" t="s">
        <v>302</v>
      </c>
      <c r="O29" s="125" t="s">
        <v>302</v>
      </c>
      <c r="P29" s="125" t="s">
        <v>302</v>
      </c>
      <c r="Q29" s="125" t="s">
        <v>302</v>
      </c>
      <c r="R29" s="125" t="s">
        <v>302</v>
      </c>
      <c r="S29" s="125" t="s">
        <v>302</v>
      </c>
      <c r="T29" s="125" t="s">
        <v>302</v>
      </c>
      <c r="U29" s="125" t="s">
        <v>302</v>
      </c>
      <c r="V29" s="125" t="s">
        <v>302</v>
      </c>
      <c r="W29" s="125" t="s">
        <v>302</v>
      </c>
      <c r="X29" s="125" t="s">
        <v>302</v>
      </c>
      <c r="Y29" s="125" t="s">
        <v>302</v>
      </c>
      <c r="Z29" s="125" t="s">
        <v>302</v>
      </c>
    </row>
    <row r="30" spans="1:28" x14ac:dyDescent="0.25">
      <c r="A30" s="125" t="s">
        <v>362</v>
      </c>
      <c r="B30" s="125" t="s">
        <v>370</v>
      </c>
      <c r="C30" s="125" t="s">
        <v>302</v>
      </c>
      <c r="D30" s="125" t="s">
        <v>302</v>
      </c>
      <c r="E30" s="125" t="s">
        <v>302</v>
      </c>
      <c r="F30" s="125" t="s">
        <v>302</v>
      </c>
      <c r="G30" s="125" t="s">
        <v>302</v>
      </c>
      <c r="H30" s="125" t="s">
        <v>302</v>
      </c>
      <c r="I30" s="125" t="s">
        <v>302</v>
      </c>
      <c r="J30" s="125" t="s">
        <v>302</v>
      </c>
      <c r="K30" s="126" t="s">
        <v>371</v>
      </c>
      <c r="L30" s="125" t="s">
        <v>302</v>
      </c>
      <c r="M30" s="125" t="s">
        <v>302</v>
      </c>
      <c r="N30" s="125" t="s">
        <v>302</v>
      </c>
      <c r="O30" s="125" t="s">
        <v>302</v>
      </c>
      <c r="P30" s="125" t="s">
        <v>302</v>
      </c>
      <c r="Q30" s="125" t="s">
        <v>302</v>
      </c>
      <c r="R30" s="125" t="s">
        <v>302</v>
      </c>
      <c r="S30" s="125" t="s">
        <v>302</v>
      </c>
      <c r="T30" s="125" t="s">
        <v>302</v>
      </c>
      <c r="U30" s="125" t="s">
        <v>302</v>
      </c>
      <c r="V30" s="125" t="s">
        <v>302</v>
      </c>
      <c r="W30" s="125" t="s">
        <v>302</v>
      </c>
      <c r="X30" s="125" t="s">
        <v>302</v>
      </c>
      <c r="Y30" s="125" t="s">
        <v>302</v>
      </c>
      <c r="Z30" s="125" t="s">
        <v>302</v>
      </c>
    </row>
    <row r="31" spans="1:28" x14ac:dyDescent="0.25">
      <c r="A31" s="125" t="s">
        <v>367</v>
      </c>
      <c r="B31" s="125" t="s">
        <v>367</v>
      </c>
      <c r="C31" s="125" t="s">
        <v>367</v>
      </c>
      <c r="D31" s="125" t="s">
        <v>367</v>
      </c>
      <c r="E31" s="125" t="s">
        <v>367</v>
      </c>
      <c r="F31" s="125" t="s">
        <v>367</v>
      </c>
      <c r="G31" s="125" t="s">
        <v>367</v>
      </c>
      <c r="H31" s="125" t="s">
        <v>367</v>
      </c>
      <c r="I31" s="125" t="s">
        <v>367</v>
      </c>
      <c r="J31" s="125" t="s">
        <v>367</v>
      </c>
      <c r="K31" s="125" t="s">
        <v>367</v>
      </c>
      <c r="L31" s="125" t="s">
        <v>302</v>
      </c>
      <c r="M31" s="125" t="s">
        <v>302</v>
      </c>
      <c r="N31" s="125" t="s">
        <v>302</v>
      </c>
      <c r="O31" s="125" t="s">
        <v>302</v>
      </c>
      <c r="P31" s="125" t="s">
        <v>302</v>
      </c>
      <c r="Q31" s="125" t="s">
        <v>302</v>
      </c>
      <c r="R31" s="125" t="s">
        <v>302</v>
      </c>
      <c r="S31" s="125" t="s">
        <v>302</v>
      </c>
      <c r="T31" s="125" t="s">
        <v>302</v>
      </c>
      <c r="U31" s="125" t="s">
        <v>302</v>
      </c>
      <c r="V31" s="125" t="s">
        <v>302</v>
      </c>
      <c r="W31" s="125" t="s">
        <v>302</v>
      </c>
      <c r="X31" s="125" t="s">
        <v>302</v>
      </c>
      <c r="Y31" s="125" t="s">
        <v>302</v>
      </c>
      <c r="Z31" s="125" t="s">
        <v>302</v>
      </c>
    </row>
    <row r="32" spans="1:28" ht="30" x14ac:dyDescent="0.25">
      <c r="A32" s="64" t="s">
        <v>352</v>
      </c>
      <c r="B32" s="64"/>
      <c r="C32" s="124" t="s">
        <v>372</v>
      </c>
      <c r="D32" s="124" t="s">
        <v>373</v>
      </c>
      <c r="E32" s="124" t="s">
        <v>374</v>
      </c>
      <c r="F32" s="124" t="s">
        <v>375</v>
      </c>
      <c r="G32" s="124" t="s">
        <v>376</v>
      </c>
      <c r="H32" s="124" t="s">
        <v>335</v>
      </c>
      <c r="I32" s="124" t="s">
        <v>377</v>
      </c>
      <c r="J32" s="124" t="s">
        <v>378</v>
      </c>
      <c r="K32" s="125"/>
      <c r="L32" s="125" t="s">
        <v>302</v>
      </c>
      <c r="M32" s="125" t="s">
        <v>302</v>
      </c>
      <c r="N32" s="125" t="s">
        <v>302</v>
      </c>
      <c r="O32" s="125" t="s">
        <v>302</v>
      </c>
      <c r="P32" s="125" t="s">
        <v>302</v>
      </c>
      <c r="Q32" s="125" t="s">
        <v>302</v>
      </c>
      <c r="R32" s="125" t="s">
        <v>302</v>
      </c>
      <c r="S32" s="125" t="s">
        <v>302</v>
      </c>
      <c r="T32" s="125" t="s">
        <v>302</v>
      </c>
      <c r="U32" s="125" t="s">
        <v>302</v>
      </c>
      <c r="V32" s="125" t="s">
        <v>302</v>
      </c>
      <c r="W32" s="125" t="s">
        <v>302</v>
      </c>
      <c r="X32" s="125" t="s">
        <v>302</v>
      </c>
      <c r="Y32" s="125" t="s">
        <v>302</v>
      </c>
      <c r="Z32" s="125" t="s">
        <v>302</v>
      </c>
    </row>
    <row r="33" spans="1:26" x14ac:dyDescent="0.25">
      <c r="A33" s="125" t="s">
        <v>367</v>
      </c>
      <c r="B33" s="125" t="s">
        <v>367</v>
      </c>
      <c r="C33" s="125" t="s">
        <v>367</v>
      </c>
      <c r="D33" s="125" t="s">
        <v>367</v>
      </c>
      <c r="E33" s="125" t="s">
        <v>367</v>
      </c>
      <c r="F33" s="125" t="s">
        <v>367</v>
      </c>
      <c r="G33" s="125" t="s">
        <v>367</v>
      </c>
      <c r="H33" s="125" t="s">
        <v>367</v>
      </c>
      <c r="I33" s="125" t="s">
        <v>367</v>
      </c>
      <c r="J33" s="125" t="s">
        <v>367</v>
      </c>
      <c r="K33" s="125" t="s">
        <v>367</v>
      </c>
      <c r="L33" s="125" t="s">
        <v>302</v>
      </c>
      <c r="M33" s="125" t="s">
        <v>302</v>
      </c>
      <c r="N33" s="125" t="s">
        <v>302</v>
      </c>
      <c r="O33" s="125" t="s">
        <v>302</v>
      </c>
      <c r="P33" s="125" t="s">
        <v>302</v>
      </c>
      <c r="Q33" s="125" t="s">
        <v>302</v>
      </c>
      <c r="R33" s="125" t="s">
        <v>302</v>
      </c>
      <c r="S33" s="125" t="s">
        <v>302</v>
      </c>
      <c r="T33" s="125" t="s">
        <v>302</v>
      </c>
      <c r="U33" s="125" t="s">
        <v>302</v>
      </c>
      <c r="V33" s="125" t="s">
        <v>302</v>
      </c>
      <c r="W33" s="125" t="s">
        <v>302</v>
      </c>
      <c r="X33" s="125" t="s">
        <v>302</v>
      </c>
      <c r="Y33" s="125" t="s">
        <v>302</v>
      </c>
      <c r="Z33" s="125" t="s">
        <v>302</v>
      </c>
    </row>
    <row r="37" spans="1:26" x14ac:dyDescent="0.25">
      <c r="A37" s="129"/>
    </row>
  </sheetData>
  <mergeCells count="20">
    <mergeCell ref="A15:T15"/>
    <mergeCell ref="A16:Z16"/>
    <mergeCell ref="A4:T4"/>
    <mergeCell ref="A6:T6"/>
    <mergeCell ref="A7:T7"/>
    <mergeCell ref="A8:T8"/>
    <mergeCell ref="A9:T9"/>
    <mergeCell ref="A10:T10"/>
    <mergeCell ref="A11:T11"/>
    <mergeCell ref="A12:T12"/>
    <mergeCell ref="A13:T13"/>
    <mergeCell ref="A14:T14"/>
    <mergeCell ref="A23:L23"/>
    <mergeCell ref="M23:Z23"/>
    <mergeCell ref="A17:Z17"/>
    <mergeCell ref="A18:Z18"/>
    <mergeCell ref="A19:Z19"/>
    <mergeCell ref="A20:Z20"/>
    <mergeCell ref="A21:Z21"/>
    <mergeCell ref="A22:Z22"/>
  </mergeCells>
  <phoneticPr fontId="45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A16" sqref="A16:T16"/>
    </sheetView>
  </sheetViews>
  <sheetFormatPr defaultRowHeight="15" x14ac:dyDescent="0.25"/>
  <cols>
    <col min="1" max="1" width="7.42578125" style="1" customWidth="1"/>
    <col min="2" max="2" width="25.5703125" style="1" customWidth="1"/>
    <col min="3" max="3" width="71.28515625" style="1" customWidth="1"/>
    <col min="4" max="4" width="16.140625" style="1" customWidth="1"/>
    <col min="5" max="5" width="9.42578125" style="1" customWidth="1"/>
    <col min="6" max="6" width="8.7109375" style="1" customWidth="1"/>
    <col min="7" max="7" width="9" style="1" customWidth="1"/>
    <col min="8" max="8" width="8.42578125" style="1" customWidth="1"/>
    <col min="9" max="9" width="8.7109375" style="1" customWidth="1"/>
    <col min="10" max="10" width="8.85546875" style="1" customWidth="1"/>
    <col min="11" max="11" width="9" style="1" customWidth="1"/>
    <col min="12" max="12" width="8.140625" style="1" customWidth="1"/>
    <col min="13" max="13" width="12" style="1" customWidth="1"/>
    <col min="14" max="14" width="10.5703125" style="1" customWidth="1"/>
    <col min="15" max="15" width="9.140625" style="1"/>
  </cols>
  <sheetData>
    <row r="1" spans="1:20" ht="18.75" x14ac:dyDescent="0.25">
      <c r="A1" s="16"/>
      <c r="B1" s="16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33" t="s">
        <v>22</v>
      </c>
    </row>
    <row r="2" spans="1:20" ht="18.75" x14ac:dyDescent="0.3">
      <c r="A2" s="16"/>
      <c r="B2" s="16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3" t="s">
        <v>6</v>
      </c>
    </row>
    <row r="3" spans="1:20" ht="18.75" x14ac:dyDescent="0.3">
      <c r="A3" s="15"/>
      <c r="B3" s="15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3" t="s">
        <v>21</v>
      </c>
    </row>
    <row r="4" spans="1:20" ht="18.75" x14ac:dyDescent="0.3">
      <c r="A4" s="15"/>
      <c r="B4" s="15"/>
      <c r="C4" s="10"/>
      <c r="D4" s="10"/>
      <c r="E4" s="10"/>
      <c r="F4" s="10"/>
      <c r="G4" s="10"/>
      <c r="H4" s="10"/>
      <c r="I4" s="10"/>
      <c r="J4" s="10"/>
      <c r="K4" s="10"/>
      <c r="L4" s="13"/>
      <c r="M4" s="10"/>
      <c r="N4" s="10"/>
      <c r="O4" s="10"/>
    </row>
    <row r="5" spans="1:20" s="10" customFormat="1" ht="18.75" customHeight="1" x14ac:dyDescent="0.3">
      <c r="A5" s="16"/>
      <c r="H5" s="14"/>
      <c r="T5" s="13"/>
    </row>
    <row r="6" spans="1:20" s="10" customFormat="1" ht="15.75" x14ac:dyDescent="0.2">
      <c r="A6" s="207" t="str">
        <f>'1. паспорт местоположение'!$A$5</f>
        <v>Год раскрытия информации: 2019 год</v>
      </c>
      <c r="B6" s="207"/>
      <c r="C6" s="207"/>
      <c r="D6" s="207"/>
      <c r="E6" s="207"/>
      <c r="F6" s="207"/>
      <c r="G6" s="207"/>
      <c r="H6" s="207"/>
      <c r="I6" s="207"/>
      <c r="J6" s="207"/>
      <c r="K6" s="207"/>
      <c r="L6" s="207"/>
      <c r="M6" s="207"/>
      <c r="N6" s="207"/>
      <c r="O6" s="207"/>
      <c r="P6" s="207"/>
      <c r="Q6" s="207"/>
      <c r="R6" s="207"/>
      <c r="S6" s="207"/>
      <c r="T6" s="207"/>
    </row>
    <row r="7" spans="1:20" s="10" customFormat="1" ht="15.75" x14ac:dyDescent="0.2">
      <c r="A7" s="15"/>
      <c r="H7" s="14"/>
    </row>
    <row r="8" spans="1:20" s="10" customFormat="1" ht="18.75" x14ac:dyDescent="0.2">
      <c r="A8" s="211" t="s">
        <v>5</v>
      </c>
      <c r="B8" s="211"/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</row>
    <row r="9" spans="1:20" s="10" customFormat="1" ht="18.75" x14ac:dyDescent="0.2">
      <c r="A9" s="211"/>
      <c r="B9" s="211"/>
      <c r="C9" s="211"/>
      <c r="D9" s="211"/>
      <c r="E9" s="211"/>
      <c r="F9" s="211"/>
      <c r="G9" s="211"/>
      <c r="H9" s="211"/>
      <c r="I9" s="211"/>
      <c r="J9" s="211"/>
      <c r="K9" s="211"/>
      <c r="L9" s="211"/>
      <c r="M9" s="211"/>
      <c r="N9" s="211"/>
      <c r="O9" s="211"/>
      <c r="P9" s="211"/>
      <c r="Q9" s="211"/>
      <c r="R9" s="211"/>
      <c r="S9" s="211"/>
      <c r="T9" s="211"/>
    </row>
    <row r="10" spans="1:20" s="10" customFormat="1" ht="18.75" customHeight="1" x14ac:dyDescent="0.2">
      <c r="A10" s="212" t="s">
        <v>295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</row>
    <row r="11" spans="1:20" s="10" customFormat="1" ht="18.75" customHeight="1" x14ac:dyDescent="0.2">
      <c r="A11" s="208" t="s">
        <v>4</v>
      </c>
      <c r="B11" s="208"/>
      <c r="C11" s="208"/>
      <c r="D11" s="208"/>
      <c r="E11" s="208"/>
      <c r="F11" s="208"/>
      <c r="G11" s="208"/>
      <c r="H11" s="208"/>
      <c r="I11" s="208"/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</row>
    <row r="12" spans="1:20" s="10" customFormat="1" ht="18.75" x14ac:dyDescent="0.2">
      <c r="A12" s="211"/>
      <c r="B12" s="211"/>
      <c r="C12" s="211"/>
      <c r="D12" s="211"/>
      <c r="E12" s="211"/>
      <c r="F12" s="211"/>
      <c r="G12" s="211"/>
      <c r="H12" s="211"/>
      <c r="I12" s="211"/>
      <c r="J12" s="211"/>
      <c r="K12" s="211"/>
      <c r="L12" s="211"/>
      <c r="M12" s="211"/>
      <c r="N12" s="211"/>
      <c r="O12" s="211"/>
      <c r="P12" s="211"/>
      <c r="Q12" s="211"/>
      <c r="R12" s="211"/>
      <c r="S12" s="211"/>
      <c r="T12" s="211"/>
    </row>
    <row r="13" spans="1:20" s="10" customFormat="1" ht="18.75" customHeight="1" x14ac:dyDescent="0.2">
      <c r="A13" s="212" t="str">
        <f>'1. паспорт местоположение'!A12:C12</f>
        <v>I_Che153</v>
      </c>
      <c r="B13" s="212"/>
      <c r="C13" s="212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</row>
    <row r="14" spans="1:20" s="10" customFormat="1" ht="18.75" customHeight="1" x14ac:dyDescent="0.2">
      <c r="A14" s="208" t="s">
        <v>3</v>
      </c>
      <c r="B14" s="208"/>
      <c r="C14" s="208"/>
      <c r="D14" s="208"/>
      <c r="E14" s="208"/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</row>
    <row r="15" spans="1:20" s="7" customFormat="1" ht="15.75" customHeight="1" x14ac:dyDescent="0.2">
      <c r="A15" s="221"/>
      <c r="B15" s="221"/>
      <c r="C15" s="221"/>
      <c r="D15" s="221"/>
      <c r="E15" s="221"/>
      <c r="F15" s="221"/>
      <c r="G15" s="221"/>
      <c r="H15" s="221"/>
      <c r="I15" s="221"/>
      <c r="J15" s="221"/>
      <c r="K15" s="221"/>
      <c r="L15" s="221"/>
      <c r="M15" s="221"/>
      <c r="N15" s="221"/>
      <c r="O15" s="221"/>
      <c r="P15" s="221"/>
      <c r="Q15" s="221"/>
      <c r="R15" s="221"/>
      <c r="S15" s="221"/>
      <c r="T15" s="221"/>
    </row>
    <row r="16" spans="1:20" s="2" customFormat="1" ht="91.5" customHeight="1" x14ac:dyDescent="0.2">
      <c r="A16" s="222" t="str">
        <f>'1. паспорт местоположение'!A15:C15</f>
        <v>Строительство ВЛ-110кВ Грозненская ТЭС-Плиево-Новая (до границы с Республикой Ингушетия) с организацией схемы плавки гололеда протяженностью 53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6" s="222"/>
      <c r="C16" s="222"/>
      <c r="D16" s="222"/>
      <c r="E16" s="222"/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222"/>
    </row>
    <row r="17" spans="1:20" s="2" customFormat="1" ht="15" customHeight="1" x14ac:dyDescent="0.2">
      <c r="A17" s="208" t="s">
        <v>2</v>
      </c>
      <c r="B17" s="208"/>
      <c r="C17" s="208"/>
      <c r="D17" s="208"/>
      <c r="E17" s="208"/>
      <c r="F17" s="208"/>
      <c r="G17" s="208"/>
      <c r="H17" s="208"/>
      <c r="I17" s="208"/>
      <c r="J17" s="208"/>
      <c r="K17" s="208"/>
      <c r="L17" s="208"/>
      <c r="M17" s="208"/>
      <c r="N17" s="208"/>
      <c r="O17" s="208"/>
      <c r="P17" s="208"/>
      <c r="Q17" s="208"/>
      <c r="R17" s="208"/>
      <c r="S17" s="208"/>
      <c r="T17" s="208"/>
    </row>
    <row r="18" spans="1:20" ht="96" customHeight="1" x14ac:dyDescent="0.25">
      <c r="A18" s="256" t="s">
        <v>379</v>
      </c>
      <c r="B18" s="256"/>
      <c r="C18" s="256"/>
      <c r="D18" s="256"/>
      <c r="E18" s="256"/>
      <c r="F18" s="256"/>
      <c r="G18" s="256"/>
      <c r="H18" s="256"/>
      <c r="I18" s="256"/>
      <c r="J18" s="256"/>
      <c r="K18" s="256"/>
      <c r="L18" s="256"/>
      <c r="M18" s="256"/>
      <c r="N18" s="256"/>
      <c r="O18" s="256"/>
    </row>
    <row r="19" spans="1:20" ht="15.75" customHeight="1" x14ac:dyDescent="0.25">
      <c r="A19" s="215" t="s">
        <v>1</v>
      </c>
      <c r="B19" s="215" t="s">
        <v>380</v>
      </c>
      <c r="C19" s="215" t="s">
        <v>381</v>
      </c>
      <c r="D19" s="215" t="s">
        <v>382</v>
      </c>
      <c r="E19" s="253" t="s">
        <v>383</v>
      </c>
      <c r="F19" s="254"/>
      <c r="G19" s="254"/>
      <c r="H19" s="254"/>
      <c r="I19" s="255"/>
      <c r="J19" s="253" t="s">
        <v>384</v>
      </c>
      <c r="K19" s="254"/>
      <c r="L19" s="254"/>
      <c r="M19" s="254"/>
      <c r="N19" s="254"/>
      <c r="O19" s="255"/>
    </row>
    <row r="20" spans="1:20" ht="123" customHeight="1" x14ac:dyDescent="0.25">
      <c r="A20" s="215"/>
      <c r="B20" s="215"/>
      <c r="C20" s="215"/>
      <c r="D20" s="215"/>
      <c r="E20" s="111" t="s">
        <v>385</v>
      </c>
      <c r="F20" s="111" t="s">
        <v>386</v>
      </c>
      <c r="G20" s="111" t="s">
        <v>387</v>
      </c>
      <c r="H20" s="111" t="s">
        <v>388</v>
      </c>
      <c r="I20" s="111" t="s">
        <v>389</v>
      </c>
      <c r="J20" s="111" t="s">
        <v>390</v>
      </c>
      <c r="K20" s="111" t="s">
        <v>391</v>
      </c>
      <c r="L20" s="130" t="s">
        <v>392</v>
      </c>
      <c r="M20" s="131" t="s">
        <v>393</v>
      </c>
      <c r="N20" s="131" t="s">
        <v>394</v>
      </c>
      <c r="O20" s="131" t="s">
        <v>395</v>
      </c>
    </row>
    <row r="21" spans="1:20" ht="15.75" x14ac:dyDescent="0.25">
      <c r="A21" s="31">
        <v>1</v>
      </c>
      <c r="B21" s="32">
        <v>2</v>
      </c>
      <c r="C21" s="31">
        <v>3</v>
      </c>
      <c r="D21" s="32">
        <v>4</v>
      </c>
      <c r="E21" s="31">
        <v>5</v>
      </c>
      <c r="F21" s="32">
        <v>6</v>
      </c>
      <c r="G21" s="31">
        <v>7</v>
      </c>
      <c r="H21" s="32">
        <v>8</v>
      </c>
      <c r="I21" s="31">
        <v>9</v>
      </c>
      <c r="J21" s="32">
        <v>10</v>
      </c>
      <c r="K21" s="31">
        <v>11</v>
      </c>
      <c r="L21" s="32">
        <v>12</v>
      </c>
      <c r="M21" s="31">
        <v>13</v>
      </c>
      <c r="N21" s="32">
        <v>14</v>
      </c>
      <c r="O21" s="31">
        <v>15</v>
      </c>
    </row>
    <row r="22" spans="1:20" ht="15.75" x14ac:dyDescent="0.25">
      <c r="A22" s="132" t="s">
        <v>302</v>
      </c>
      <c r="B22" s="132" t="s">
        <v>302</v>
      </c>
      <c r="C22" s="132" t="s">
        <v>302</v>
      </c>
      <c r="D22" s="132" t="s">
        <v>302</v>
      </c>
      <c r="E22" s="132" t="s">
        <v>302</v>
      </c>
      <c r="F22" s="132" t="s">
        <v>302</v>
      </c>
      <c r="G22" s="132" t="s">
        <v>302</v>
      </c>
      <c r="H22" s="132" t="s">
        <v>302</v>
      </c>
      <c r="I22" s="132" t="s">
        <v>302</v>
      </c>
      <c r="J22" s="132" t="s">
        <v>302</v>
      </c>
      <c r="K22" s="132" t="s">
        <v>302</v>
      </c>
      <c r="L22" s="132" t="s">
        <v>302</v>
      </c>
      <c r="M22" s="132" t="s">
        <v>302</v>
      </c>
      <c r="N22" s="132" t="s">
        <v>302</v>
      </c>
      <c r="O22" s="132" t="s">
        <v>302</v>
      </c>
    </row>
    <row r="23" spans="1:20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20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20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20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spans="1:20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spans="1:20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</row>
    <row r="29" spans="1:20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spans="1:20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spans="1:20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20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spans="1:15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1:15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1:15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  <row r="38" spans="1:15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</row>
    <row r="39" spans="1:15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</row>
    <row r="40" spans="1:15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</row>
    <row r="41" spans="1:15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</row>
    <row r="42" spans="1:15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</row>
    <row r="43" spans="1:15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</row>
    <row r="44" spans="1:15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</row>
    <row r="45" spans="1:15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</row>
    <row r="46" spans="1:15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</row>
    <row r="47" spans="1:15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</row>
    <row r="48" spans="1:15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</row>
    <row r="49" spans="1:15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</row>
    <row r="50" spans="1:15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</row>
    <row r="51" spans="1:15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</row>
    <row r="52" spans="1:15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</row>
    <row r="53" spans="1:15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</row>
    <row r="54" spans="1:15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</row>
    <row r="55" spans="1:15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</row>
    <row r="56" spans="1:15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</row>
    <row r="57" spans="1:15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</row>
    <row r="58" spans="1:15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</row>
    <row r="59" spans="1:15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</row>
    <row r="60" spans="1:15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</row>
    <row r="61" spans="1:15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</row>
    <row r="62" spans="1:15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</row>
    <row r="63" spans="1:15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</row>
    <row r="64" spans="1:15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</row>
    <row r="65" spans="1:15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</row>
    <row r="66" spans="1:15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</row>
    <row r="67" spans="1:15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</row>
    <row r="68" spans="1:15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</row>
    <row r="69" spans="1:15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</row>
    <row r="70" spans="1:15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</row>
    <row r="71" spans="1:15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</row>
    <row r="72" spans="1:15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</row>
    <row r="73" spans="1:15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</row>
    <row r="74" spans="1:15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</row>
    <row r="75" spans="1:15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</row>
    <row r="76" spans="1:15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</row>
    <row r="77" spans="1:15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</row>
    <row r="78" spans="1:15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</row>
    <row r="79" spans="1:15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</row>
    <row r="80" spans="1:15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</row>
    <row r="81" spans="1:15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</row>
    <row r="82" spans="1:15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</row>
    <row r="83" spans="1:15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</row>
    <row r="84" spans="1:15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</row>
    <row r="85" spans="1:15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</row>
    <row r="86" spans="1:15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</row>
    <row r="87" spans="1:15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</row>
    <row r="88" spans="1:15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</row>
    <row r="89" spans="1:15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</row>
    <row r="90" spans="1:15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</row>
    <row r="91" spans="1:15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</row>
    <row r="92" spans="1:15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</row>
    <row r="93" spans="1:15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</row>
    <row r="94" spans="1:15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</row>
    <row r="95" spans="1:15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</row>
    <row r="96" spans="1:15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</row>
    <row r="97" spans="1:15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</row>
    <row r="98" spans="1:15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</row>
    <row r="99" spans="1:15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</row>
    <row r="100" spans="1:15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</row>
    <row r="101" spans="1:15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</row>
    <row r="102" spans="1:15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</row>
    <row r="103" spans="1:15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</row>
    <row r="104" spans="1:15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</row>
    <row r="105" spans="1:15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</row>
    <row r="106" spans="1:15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</row>
    <row r="107" spans="1:15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</row>
    <row r="108" spans="1:15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</row>
    <row r="109" spans="1:15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</row>
    <row r="110" spans="1:15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</row>
    <row r="111" spans="1:15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</row>
    <row r="112" spans="1:15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</row>
    <row r="113" spans="1:15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</row>
    <row r="114" spans="1:15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</row>
    <row r="115" spans="1:15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</row>
    <row r="116" spans="1:15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</row>
    <row r="117" spans="1:15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</row>
    <row r="118" spans="1:15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</row>
    <row r="119" spans="1:15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</row>
    <row r="120" spans="1:15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</row>
    <row r="121" spans="1:15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</row>
    <row r="122" spans="1:15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</row>
    <row r="123" spans="1:15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</row>
    <row r="124" spans="1:15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</row>
    <row r="125" spans="1:15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</row>
    <row r="126" spans="1:15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</row>
    <row r="127" spans="1:15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</row>
    <row r="128" spans="1:15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</row>
    <row r="129" spans="1:15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</row>
    <row r="130" spans="1:15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</row>
    <row r="131" spans="1:15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</row>
    <row r="132" spans="1:15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</row>
    <row r="133" spans="1:15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</row>
    <row r="134" spans="1:15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</row>
    <row r="135" spans="1:15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</row>
    <row r="136" spans="1:15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</row>
    <row r="137" spans="1:15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</row>
    <row r="138" spans="1:15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</row>
    <row r="139" spans="1:15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</row>
    <row r="140" spans="1:15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</row>
    <row r="141" spans="1:15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</row>
    <row r="142" spans="1:15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</row>
    <row r="143" spans="1:15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</row>
    <row r="144" spans="1:15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</row>
    <row r="145" spans="1:15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</row>
    <row r="146" spans="1:15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</row>
    <row r="147" spans="1:15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</row>
    <row r="148" spans="1:15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</row>
    <row r="149" spans="1:15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</row>
    <row r="150" spans="1:15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</row>
    <row r="151" spans="1:15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</row>
    <row r="152" spans="1:15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</row>
    <row r="153" spans="1:15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</row>
    <row r="154" spans="1:15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</row>
    <row r="155" spans="1:15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</row>
    <row r="156" spans="1:15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</row>
    <row r="157" spans="1:15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</row>
    <row r="158" spans="1:15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</row>
    <row r="159" spans="1:15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</row>
    <row r="160" spans="1:15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</row>
    <row r="161" spans="1:15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</row>
    <row r="162" spans="1:15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</row>
    <row r="163" spans="1:15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</row>
    <row r="164" spans="1:15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</row>
    <row r="165" spans="1:15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</row>
    <row r="166" spans="1:15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</row>
    <row r="167" spans="1:15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</row>
    <row r="168" spans="1:15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</row>
    <row r="169" spans="1:15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</row>
    <row r="170" spans="1:15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</row>
    <row r="171" spans="1:15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</row>
    <row r="172" spans="1:15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</row>
    <row r="173" spans="1:15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</row>
    <row r="174" spans="1:15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</row>
    <row r="175" spans="1:15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</row>
    <row r="176" spans="1:15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</row>
    <row r="177" spans="1:15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</row>
    <row r="178" spans="1:15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</row>
    <row r="179" spans="1:15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</row>
    <row r="180" spans="1:15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</row>
    <row r="181" spans="1:15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</row>
    <row r="182" spans="1:15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</row>
    <row r="183" spans="1:15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</row>
    <row r="184" spans="1:15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</row>
    <row r="185" spans="1:15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</row>
    <row r="186" spans="1:15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</row>
    <row r="187" spans="1:15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</row>
    <row r="188" spans="1:15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</row>
    <row r="189" spans="1:15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</row>
    <row r="190" spans="1:15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</row>
    <row r="191" spans="1:15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</row>
    <row r="192" spans="1:15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</row>
    <row r="193" spans="1:15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</row>
    <row r="194" spans="1:15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</row>
    <row r="195" spans="1:15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</row>
    <row r="196" spans="1:15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</row>
    <row r="197" spans="1:15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</row>
    <row r="198" spans="1:15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</row>
    <row r="199" spans="1:15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</row>
    <row r="200" spans="1:15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</row>
    <row r="201" spans="1:15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</row>
    <row r="202" spans="1:15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</row>
    <row r="203" spans="1:15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</row>
    <row r="204" spans="1:15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</row>
    <row r="205" spans="1:15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</row>
    <row r="206" spans="1:15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</row>
    <row r="207" spans="1:15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</row>
    <row r="208" spans="1:15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</row>
    <row r="209" spans="1:15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</row>
    <row r="210" spans="1:15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</row>
    <row r="211" spans="1:15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</row>
    <row r="212" spans="1:15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</row>
    <row r="213" spans="1:15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</row>
    <row r="214" spans="1:15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</row>
    <row r="215" spans="1:15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</row>
    <row r="216" spans="1:15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</row>
    <row r="217" spans="1:15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</row>
    <row r="218" spans="1:15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</row>
    <row r="219" spans="1:15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</row>
    <row r="220" spans="1:15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</row>
    <row r="221" spans="1:15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</row>
    <row r="222" spans="1:15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</row>
    <row r="223" spans="1:15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</row>
    <row r="224" spans="1:15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</row>
    <row r="225" spans="1:15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</row>
    <row r="226" spans="1:15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</row>
    <row r="227" spans="1:15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</row>
    <row r="228" spans="1:15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</row>
    <row r="229" spans="1:15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</row>
    <row r="230" spans="1:15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</row>
    <row r="231" spans="1:15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</row>
    <row r="232" spans="1:15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</row>
    <row r="233" spans="1:15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</row>
    <row r="234" spans="1:15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</row>
    <row r="235" spans="1:15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</row>
    <row r="236" spans="1:15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</row>
    <row r="237" spans="1:15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</row>
    <row r="238" spans="1:15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</row>
    <row r="239" spans="1:15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</row>
    <row r="240" spans="1:15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</row>
    <row r="241" spans="1:15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</row>
    <row r="242" spans="1:15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</row>
    <row r="243" spans="1:15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</row>
    <row r="244" spans="1:15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</row>
    <row r="245" spans="1:15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</row>
    <row r="246" spans="1:15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</row>
    <row r="247" spans="1:15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</row>
    <row r="248" spans="1:15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</row>
    <row r="249" spans="1:15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</row>
    <row r="250" spans="1:15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</row>
    <row r="251" spans="1:15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</row>
    <row r="252" spans="1:15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</row>
    <row r="253" spans="1:15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</row>
    <row r="254" spans="1:15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</row>
    <row r="255" spans="1:15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</row>
    <row r="256" spans="1:15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</row>
    <row r="257" spans="1:15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</row>
    <row r="258" spans="1:15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</row>
    <row r="259" spans="1:15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</row>
    <row r="260" spans="1:15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</row>
    <row r="261" spans="1:15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</row>
    <row r="262" spans="1:15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</row>
    <row r="263" spans="1:15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</row>
    <row r="264" spans="1:15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</row>
    <row r="265" spans="1:15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</row>
    <row r="266" spans="1:15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</row>
    <row r="267" spans="1:15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</row>
    <row r="268" spans="1:15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</row>
    <row r="269" spans="1:15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</row>
    <row r="270" spans="1:15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</row>
    <row r="271" spans="1:15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</row>
    <row r="272" spans="1:15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</row>
    <row r="273" spans="1:15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</row>
    <row r="274" spans="1:15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</row>
    <row r="275" spans="1:15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</row>
    <row r="276" spans="1:15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</row>
    <row r="277" spans="1:15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</row>
    <row r="278" spans="1:15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</row>
    <row r="279" spans="1:15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</row>
    <row r="280" spans="1:15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</row>
    <row r="281" spans="1:15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</row>
    <row r="282" spans="1:15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</row>
    <row r="283" spans="1:15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</row>
    <row r="284" spans="1:15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</row>
    <row r="285" spans="1:15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</row>
    <row r="286" spans="1:15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</row>
    <row r="287" spans="1:15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</row>
    <row r="288" spans="1:15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</row>
    <row r="289" spans="1:15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</row>
    <row r="290" spans="1:15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</row>
    <row r="291" spans="1:15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</row>
    <row r="292" spans="1:15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</row>
    <row r="293" spans="1:15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</row>
    <row r="294" spans="1:15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</row>
    <row r="295" spans="1:15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</row>
    <row r="296" spans="1:15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</row>
    <row r="297" spans="1:15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</row>
    <row r="298" spans="1:15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</row>
    <row r="299" spans="1:15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</row>
    <row r="300" spans="1:15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</row>
    <row r="301" spans="1:15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</row>
    <row r="302" spans="1:15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</row>
    <row r="303" spans="1:15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</row>
    <row r="304" spans="1:15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</row>
    <row r="305" spans="1:15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</row>
    <row r="306" spans="1:15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</row>
    <row r="307" spans="1:15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</row>
    <row r="308" spans="1:15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</row>
    <row r="309" spans="1:15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</row>
    <row r="310" spans="1:15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</row>
    <row r="311" spans="1:15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</row>
    <row r="312" spans="1:15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</row>
    <row r="313" spans="1:15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</row>
    <row r="314" spans="1:15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</row>
    <row r="315" spans="1:15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</row>
    <row r="316" spans="1:15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</row>
    <row r="317" spans="1:15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</row>
    <row r="318" spans="1:15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</row>
    <row r="319" spans="1:15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</row>
    <row r="320" spans="1:15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</row>
    <row r="321" spans="1:15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</row>
    <row r="322" spans="1:15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</row>
    <row r="323" spans="1:15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</row>
    <row r="324" spans="1:15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</row>
    <row r="325" spans="1:15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</row>
    <row r="326" spans="1:15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</row>
    <row r="327" spans="1:15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</row>
    <row r="328" spans="1:15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</row>
    <row r="329" spans="1:15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</row>
    <row r="330" spans="1:15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</row>
    <row r="331" spans="1:15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</row>
    <row r="332" spans="1:15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</row>
    <row r="333" spans="1:15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</row>
    <row r="334" spans="1:15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</row>
    <row r="335" spans="1:15" x14ac:dyDescent="0.2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</row>
    <row r="336" spans="1:15" x14ac:dyDescent="0.25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</row>
    <row r="337" spans="1:15" x14ac:dyDescent="0.25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</row>
    <row r="338" spans="1:15" x14ac:dyDescent="0.25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</row>
    <row r="339" spans="1:15" x14ac:dyDescent="0.25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</row>
    <row r="340" spans="1:15" x14ac:dyDescent="0.25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</row>
    <row r="341" spans="1:15" x14ac:dyDescent="0.25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</row>
    <row r="342" spans="1:15" x14ac:dyDescent="0.25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</row>
    <row r="343" spans="1:15" x14ac:dyDescent="0.25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</row>
    <row r="344" spans="1:15" x14ac:dyDescent="0.25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</row>
    <row r="345" spans="1:15" x14ac:dyDescent="0.2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</row>
    <row r="346" spans="1:15" x14ac:dyDescent="0.25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</row>
    <row r="347" spans="1:15" x14ac:dyDescent="0.25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</row>
    <row r="348" spans="1:15" x14ac:dyDescent="0.25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</row>
    <row r="349" spans="1:15" x14ac:dyDescent="0.25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</row>
    <row r="350" spans="1:15" x14ac:dyDescent="0.25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</row>
    <row r="351" spans="1:15" x14ac:dyDescent="0.25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</row>
    <row r="352" spans="1:15" x14ac:dyDescent="0.25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</row>
    <row r="353" spans="1:15" x14ac:dyDescent="0.25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</row>
    <row r="354" spans="1:15" x14ac:dyDescent="0.25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</row>
    <row r="355" spans="1:15" x14ac:dyDescent="0.2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</row>
    <row r="356" spans="1:15" x14ac:dyDescent="0.25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</row>
    <row r="357" spans="1:15" x14ac:dyDescent="0.25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</row>
    <row r="358" spans="1:15" x14ac:dyDescent="0.25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</row>
    <row r="359" spans="1:15" x14ac:dyDescent="0.25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</row>
    <row r="360" spans="1:15" x14ac:dyDescent="0.25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</row>
  </sheetData>
  <mergeCells count="18">
    <mergeCell ref="A13:T13"/>
    <mergeCell ref="A14:T14"/>
    <mergeCell ref="A6:T6"/>
    <mergeCell ref="A8:T8"/>
    <mergeCell ref="A9:T9"/>
    <mergeCell ref="A10:T10"/>
    <mergeCell ref="A11:T11"/>
    <mergeCell ref="A12:T12"/>
    <mergeCell ref="A15:T15"/>
    <mergeCell ref="A16:T16"/>
    <mergeCell ref="E19:I19"/>
    <mergeCell ref="J19:O19"/>
    <mergeCell ref="A19:A20"/>
    <mergeCell ref="B19:B20"/>
    <mergeCell ref="C19:C20"/>
    <mergeCell ref="D19:D20"/>
    <mergeCell ref="A17:T17"/>
    <mergeCell ref="A18:O18"/>
  </mergeCells>
  <phoneticPr fontId="45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workbookViewId="0">
      <selection activeCell="B24" sqref="B24:E24"/>
    </sheetView>
  </sheetViews>
  <sheetFormatPr defaultRowHeight="15" x14ac:dyDescent="0.25"/>
  <cols>
    <col min="2" max="2" width="28" customWidth="1"/>
    <col min="3" max="3" width="24.140625" customWidth="1"/>
    <col min="4" max="4" width="20" customWidth="1"/>
    <col min="5" max="5" width="15.85546875" customWidth="1"/>
  </cols>
  <sheetData>
    <row r="1" spans="1:8" ht="18.75" x14ac:dyDescent="0.25">
      <c r="A1" s="89"/>
      <c r="B1" s="14"/>
      <c r="C1" s="14"/>
      <c r="D1" s="14"/>
      <c r="E1" s="14"/>
      <c r="F1" s="90" t="s">
        <v>22</v>
      </c>
    </row>
    <row r="2" spans="1:8" ht="18.75" x14ac:dyDescent="0.3">
      <c r="A2" s="89"/>
      <c r="B2" s="14"/>
      <c r="C2" s="14"/>
      <c r="D2" s="14"/>
      <c r="E2" s="14"/>
      <c r="F2" s="91" t="s">
        <v>6</v>
      </c>
    </row>
    <row r="3" spans="1:8" ht="18.75" x14ac:dyDescent="0.3">
      <c r="A3" s="92"/>
      <c r="B3" s="14"/>
      <c r="C3" s="14"/>
      <c r="D3" s="14"/>
      <c r="E3" s="14"/>
      <c r="F3" s="91" t="s">
        <v>21</v>
      </c>
    </row>
    <row r="4" spans="1:8" ht="15.75" x14ac:dyDescent="0.25">
      <c r="A4" s="92"/>
      <c r="B4" s="14"/>
      <c r="C4" s="14"/>
      <c r="D4" s="14"/>
      <c r="E4" s="14"/>
      <c r="F4" s="14"/>
    </row>
    <row r="5" spans="1:8" ht="15.75" x14ac:dyDescent="0.25">
      <c r="A5" s="207" t="str">
        <f>'1. паспорт местоположение'!$A$5</f>
        <v>Год раскрытия информации: 2019 год</v>
      </c>
      <c r="B5" s="207"/>
      <c r="C5" s="207"/>
      <c r="D5" s="207"/>
      <c r="E5" s="207"/>
      <c r="F5" s="207"/>
    </row>
    <row r="6" spans="1:8" ht="15.75" x14ac:dyDescent="0.25">
      <c r="A6" s="93"/>
      <c r="B6" s="94"/>
      <c r="C6" s="94"/>
      <c r="D6" s="94"/>
      <c r="E6" s="94"/>
      <c r="F6" s="94"/>
    </row>
    <row r="7" spans="1:8" ht="18.75" x14ac:dyDescent="0.25">
      <c r="A7" s="258" t="s">
        <v>5</v>
      </c>
      <c r="B7" s="258"/>
      <c r="C7" s="258"/>
      <c r="D7" s="258"/>
      <c r="E7" s="258"/>
      <c r="F7" s="258"/>
    </row>
    <row r="8" spans="1:8" ht="18.75" x14ac:dyDescent="0.25">
      <c r="A8" s="95"/>
      <c r="B8" s="95"/>
      <c r="C8" s="95"/>
      <c r="D8" s="95"/>
      <c r="E8" s="95"/>
      <c r="F8" s="95"/>
    </row>
    <row r="9" spans="1:8" ht="15.75" x14ac:dyDescent="0.25">
      <c r="A9" s="214" t="s">
        <v>282</v>
      </c>
      <c r="B9" s="214"/>
      <c r="C9" s="214"/>
      <c r="D9" s="214"/>
      <c r="E9" s="214"/>
      <c r="F9" s="214"/>
    </row>
    <row r="10" spans="1:8" ht="15.75" x14ac:dyDescent="0.25">
      <c r="A10" s="257" t="s">
        <v>4</v>
      </c>
      <c r="B10" s="257"/>
      <c r="C10" s="257"/>
      <c r="D10" s="257"/>
      <c r="E10" s="257"/>
      <c r="F10" s="257"/>
    </row>
    <row r="11" spans="1:8" ht="18.75" x14ac:dyDescent="0.25">
      <c r="A11" s="95"/>
      <c r="B11" s="95"/>
      <c r="C11" s="95"/>
      <c r="D11" s="95"/>
      <c r="E11" s="95"/>
      <c r="F11" s="95"/>
    </row>
    <row r="12" spans="1:8" ht="15.75" x14ac:dyDescent="0.25">
      <c r="A12" s="214" t="str">
        <f>'1. паспорт местоположение'!$A$12</f>
        <v>I_Che153</v>
      </c>
      <c r="B12" s="214"/>
      <c r="C12" s="214"/>
      <c r="D12" s="214"/>
      <c r="E12" s="214"/>
      <c r="F12" s="214"/>
    </row>
    <row r="13" spans="1:8" ht="15.75" x14ac:dyDescent="0.25">
      <c r="A13" s="257" t="s">
        <v>3</v>
      </c>
      <c r="B13" s="257"/>
      <c r="C13" s="257"/>
      <c r="D13" s="257"/>
      <c r="E13" s="257"/>
      <c r="F13" s="257"/>
    </row>
    <row r="14" spans="1:8" ht="18.75" x14ac:dyDescent="0.25">
      <c r="A14" s="8"/>
      <c r="B14" s="8"/>
      <c r="C14" s="8"/>
      <c r="D14" s="8"/>
      <c r="E14" s="8"/>
      <c r="F14" s="8"/>
    </row>
    <row r="15" spans="1:8" ht="91.5" customHeight="1" x14ac:dyDescent="0.25">
      <c r="A15" s="213" t="str">
        <f>'1. паспорт местоположение'!$A$15</f>
        <v>Строительство ВЛ-110кВ Грозненская ТЭС-Плиево-Новая (до границы с Республикой Ингушетия) с организацией схемы плавки гололеда протяженностью 53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5" s="213"/>
      <c r="C15" s="213"/>
      <c r="D15" s="213"/>
      <c r="E15" s="213"/>
      <c r="F15" s="213"/>
      <c r="G15" s="213"/>
      <c r="H15" s="213"/>
    </row>
    <row r="16" spans="1:8" ht="15.75" x14ac:dyDescent="0.25">
      <c r="A16" s="257" t="s">
        <v>2</v>
      </c>
      <c r="B16" s="257"/>
      <c r="C16" s="257"/>
      <c r="D16" s="257"/>
      <c r="E16" s="257"/>
      <c r="F16" s="257"/>
    </row>
    <row r="17" spans="1:6" ht="18.75" x14ac:dyDescent="0.25">
      <c r="A17" s="96"/>
      <c r="B17" s="96"/>
      <c r="C17" s="96"/>
      <c r="D17" s="96"/>
      <c r="E17" s="96"/>
      <c r="F17" s="96"/>
    </row>
    <row r="18" spans="1:6" ht="18.75" x14ac:dyDescent="0.25">
      <c r="A18" s="262" t="s">
        <v>283</v>
      </c>
      <c r="B18" s="262"/>
      <c r="C18" s="262"/>
      <c r="D18" s="262"/>
      <c r="E18" s="262"/>
      <c r="F18" s="262"/>
    </row>
    <row r="19" spans="1:6" x14ac:dyDescent="0.25">
      <c r="A19" s="97"/>
      <c r="B19" s="97"/>
      <c r="C19" s="97"/>
      <c r="D19" s="97"/>
      <c r="E19" s="97"/>
      <c r="F19" s="97"/>
    </row>
    <row r="20" spans="1:6" ht="15.75" thickBot="1" x14ac:dyDescent="0.3">
      <c r="A20" s="97"/>
      <c r="B20" s="97"/>
      <c r="C20" s="97"/>
      <c r="D20" s="97"/>
      <c r="E20" s="97"/>
      <c r="F20" s="97"/>
    </row>
    <row r="21" spans="1:6" ht="15.75" x14ac:dyDescent="0.25">
      <c r="A21" s="97"/>
      <c r="B21" s="263" t="s">
        <v>284</v>
      </c>
      <c r="C21" s="264"/>
      <c r="D21" s="264"/>
      <c r="E21" s="265"/>
      <c r="F21" s="97"/>
    </row>
    <row r="22" spans="1:6" ht="15.75" x14ac:dyDescent="0.25">
      <c r="A22" s="97"/>
      <c r="B22" s="259" t="s">
        <v>285</v>
      </c>
      <c r="C22" s="260"/>
      <c r="D22" s="260" t="s">
        <v>286</v>
      </c>
      <c r="E22" s="261"/>
      <c r="F22" s="97"/>
    </row>
    <row r="23" spans="1:6" ht="63" x14ac:dyDescent="0.25">
      <c r="A23" s="97"/>
      <c r="B23" s="98" t="s">
        <v>287</v>
      </c>
      <c r="C23" s="99" t="s">
        <v>288</v>
      </c>
      <c r="D23" s="99" t="s">
        <v>289</v>
      </c>
      <c r="E23" s="100" t="s">
        <v>290</v>
      </c>
      <c r="F23" s="97"/>
    </row>
    <row r="24" spans="1:6" ht="15.75" x14ac:dyDescent="0.25">
      <c r="A24" s="97"/>
      <c r="B24" s="101">
        <v>48.02</v>
      </c>
      <c r="C24" s="103">
        <v>0.18</v>
      </c>
      <c r="D24" s="102">
        <v>10</v>
      </c>
      <c r="E24" s="102">
        <v>15</v>
      </c>
      <c r="F24" s="97"/>
    </row>
    <row r="25" spans="1:6" x14ac:dyDescent="0.25">
      <c r="A25" s="97"/>
      <c r="B25" s="97"/>
      <c r="C25" s="97"/>
      <c r="D25" s="97"/>
      <c r="E25" s="97"/>
      <c r="F25" s="97"/>
    </row>
    <row r="26" spans="1:6" x14ac:dyDescent="0.25">
      <c r="A26" s="97"/>
      <c r="B26" s="97"/>
      <c r="C26" s="97"/>
      <c r="D26" s="97"/>
      <c r="E26" s="97"/>
      <c r="F26" s="97"/>
    </row>
    <row r="27" spans="1:6" x14ac:dyDescent="0.25">
      <c r="A27" s="97"/>
      <c r="B27" s="97"/>
      <c r="C27" s="97"/>
      <c r="D27" s="97"/>
      <c r="E27" s="97"/>
      <c r="F27" s="97"/>
    </row>
    <row r="28" spans="1:6" x14ac:dyDescent="0.25">
      <c r="A28" s="97"/>
      <c r="B28" s="97"/>
      <c r="C28" s="97"/>
      <c r="D28" s="97"/>
      <c r="E28" s="97"/>
      <c r="F28" s="97"/>
    </row>
    <row r="29" spans="1:6" x14ac:dyDescent="0.25">
      <c r="A29" s="97"/>
      <c r="B29" s="97"/>
      <c r="C29" s="97"/>
      <c r="D29" s="97"/>
      <c r="E29" s="97"/>
      <c r="F29" s="97"/>
    </row>
    <row r="30" spans="1:6" x14ac:dyDescent="0.25">
      <c r="A30" s="97"/>
      <c r="B30" s="97"/>
      <c r="C30" s="97"/>
      <c r="D30" s="97"/>
      <c r="E30" s="97"/>
      <c r="F30" s="97"/>
    </row>
    <row r="31" spans="1:6" x14ac:dyDescent="0.25">
      <c r="A31" s="97"/>
      <c r="B31" s="97"/>
      <c r="C31" s="97"/>
      <c r="D31" s="97"/>
      <c r="E31" s="97"/>
      <c r="F31" s="97"/>
    </row>
  </sheetData>
  <mergeCells count="12">
    <mergeCell ref="B22:C22"/>
    <mergeCell ref="D22:E22"/>
    <mergeCell ref="A16:F16"/>
    <mergeCell ref="A18:F18"/>
    <mergeCell ref="B21:E21"/>
    <mergeCell ref="A15:H15"/>
    <mergeCell ref="A13:F13"/>
    <mergeCell ref="A5:F5"/>
    <mergeCell ref="A7:F7"/>
    <mergeCell ref="A9:F9"/>
    <mergeCell ref="A10:F10"/>
    <mergeCell ref="A12:F12"/>
  </mergeCells>
  <phoneticPr fontId="45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193"/>
  <sheetViews>
    <sheetView view="pageBreakPreview" zoomScale="85" zoomScaleNormal="100" zoomScaleSheetLayoutView="85" workbookViewId="0">
      <selection activeCell="H24" sqref="H24"/>
    </sheetView>
  </sheetViews>
  <sheetFormatPr defaultColWidth="0" defaultRowHeight="15.75" x14ac:dyDescent="0.25"/>
  <cols>
    <col min="1" max="1" width="9.140625" style="49" customWidth="1"/>
    <col min="2" max="2" width="37.7109375" style="49" customWidth="1"/>
    <col min="3" max="3" width="12.85546875" style="49" bestFit="1" customWidth="1"/>
    <col min="4" max="4" width="12.85546875" style="49" customWidth="1"/>
    <col min="5" max="6" width="0" style="49" hidden="1" customWidth="1"/>
    <col min="7" max="7" width="13" style="49" customWidth="1"/>
    <col min="8" max="8" width="15.5703125" style="49" customWidth="1"/>
    <col min="9" max="10" width="18.28515625" style="49" customWidth="1"/>
    <col min="11" max="11" width="26.140625" style="49" customWidth="1"/>
    <col min="12" max="12" width="32.28515625" style="49" customWidth="1"/>
    <col min="13" max="252" width="9.140625" style="49" customWidth="1"/>
    <col min="253" max="253" width="37.7109375" style="49" customWidth="1"/>
    <col min="254" max="254" width="9.140625" style="49" customWidth="1"/>
    <col min="255" max="255" width="12.85546875" style="49" customWidth="1"/>
    <col min="256" max="16384" width="0" style="49" hidden="1"/>
  </cols>
  <sheetData>
    <row r="1" spans="1:44" ht="18.75" x14ac:dyDescent="0.25">
      <c r="L1" s="33" t="s">
        <v>22</v>
      </c>
    </row>
    <row r="2" spans="1:44" ht="18.75" x14ac:dyDescent="0.3">
      <c r="L2" s="13" t="s">
        <v>6</v>
      </c>
    </row>
    <row r="3" spans="1:44" ht="18.75" x14ac:dyDescent="0.3">
      <c r="L3" s="13" t="s">
        <v>21</v>
      </c>
    </row>
    <row r="4" spans="1:44" ht="18.75" x14ac:dyDescent="0.3">
      <c r="K4" s="13"/>
    </row>
    <row r="5" spans="1:44" x14ac:dyDescent="0.25">
      <c r="A5" s="207" t="str">
        <f>'1. паспорт местоположение'!$A$5</f>
        <v>Год раскрытия информации: 2019 год</v>
      </c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</row>
    <row r="6" spans="1:44" ht="18.75" x14ac:dyDescent="0.3">
      <c r="K6" s="13"/>
    </row>
    <row r="7" spans="1:44" ht="18.75" x14ac:dyDescent="0.25">
      <c r="A7" s="211" t="s">
        <v>5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</row>
    <row r="8" spans="1:44" ht="18.75" x14ac:dyDescent="0.25">
      <c r="A8" s="211"/>
      <c r="B8" s="211"/>
      <c r="C8" s="211"/>
      <c r="D8" s="211"/>
      <c r="E8" s="211"/>
      <c r="F8" s="211"/>
      <c r="G8" s="211"/>
      <c r="H8" s="211"/>
      <c r="I8" s="211"/>
      <c r="J8" s="211"/>
      <c r="K8" s="211"/>
      <c r="L8" s="211"/>
    </row>
    <row r="9" spans="1:44" x14ac:dyDescent="0.25">
      <c r="A9" s="212" t="s">
        <v>282</v>
      </c>
      <c r="B9" s="212"/>
      <c r="C9" s="212"/>
      <c r="D9" s="212"/>
      <c r="E9" s="212"/>
      <c r="F9" s="212"/>
      <c r="G9" s="212"/>
      <c r="H9" s="212"/>
      <c r="I9" s="212"/>
      <c r="J9" s="212"/>
      <c r="K9" s="212"/>
      <c r="L9" s="212"/>
    </row>
    <row r="10" spans="1:44" x14ac:dyDescent="0.25">
      <c r="A10" s="208" t="s">
        <v>4</v>
      </c>
      <c r="B10" s="208"/>
      <c r="C10" s="208"/>
      <c r="D10" s="208"/>
      <c r="E10" s="208"/>
      <c r="F10" s="208"/>
      <c r="G10" s="208"/>
      <c r="H10" s="208"/>
      <c r="I10" s="208"/>
      <c r="J10" s="208"/>
      <c r="K10" s="208"/>
      <c r="L10" s="208"/>
    </row>
    <row r="11" spans="1:44" ht="18.75" x14ac:dyDescent="0.25">
      <c r="A11" s="211"/>
      <c r="B11" s="211"/>
      <c r="C11" s="211"/>
      <c r="D11" s="211"/>
      <c r="E11" s="211"/>
      <c r="F11" s="211"/>
      <c r="G11" s="211"/>
      <c r="H11" s="211"/>
      <c r="I11" s="211"/>
      <c r="J11" s="211"/>
      <c r="K11" s="211"/>
      <c r="L11" s="211"/>
    </row>
    <row r="12" spans="1:44" x14ac:dyDescent="0.25">
      <c r="A12" s="212" t="str">
        <f>'1. паспорт местоположение'!$A$12</f>
        <v>I_Che153</v>
      </c>
      <c r="B12" s="212"/>
      <c r="C12" s="212"/>
      <c r="D12" s="212"/>
      <c r="E12" s="212"/>
      <c r="F12" s="212"/>
      <c r="G12" s="212"/>
      <c r="H12" s="212"/>
      <c r="I12" s="212"/>
      <c r="J12" s="212"/>
      <c r="K12" s="212"/>
      <c r="L12" s="212"/>
    </row>
    <row r="13" spans="1:44" x14ac:dyDescent="0.25">
      <c r="A13" s="208" t="s">
        <v>3</v>
      </c>
      <c r="B13" s="208"/>
      <c r="C13" s="208"/>
      <c r="D13" s="208"/>
      <c r="E13" s="208"/>
      <c r="F13" s="208"/>
      <c r="G13" s="208"/>
      <c r="H13" s="208"/>
      <c r="I13" s="208"/>
      <c r="J13" s="208"/>
      <c r="K13" s="208"/>
      <c r="L13" s="208"/>
    </row>
    <row r="14" spans="1:44" ht="18.75" x14ac:dyDescent="0.25">
      <c r="A14" s="221"/>
      <c r="B14" s="221"/>
      <c r="C14" s="221"/>
      <c r="D14" s="221"/>
      <c r="E14" s="221"/>
      <c r="F14" s="221"/>
      <c r="G14" s="221"/>
      <c r="H14" s="221"/>
      <c r="I14" s="221"/>
      <c r="J14" s="221"/>
      <c r="K14" s="221"/>
      <c r="L14" s="221"/>
    </row>
    <row r="15" spans="1:44" ht="65.25" customHeight="1" x14ac:dyDescent="0.25">
      <c r="A15" s="222" t="str">
        <f>'1. паспорт местоположение'!$A$15</f>
        <v>Строительство ВЛ-110кВ Грозненская ТЭС-Плиево-Новая (до границы с Республикой Ингушетия) с организацией схемы плавки гололеда протяженностью 53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5" s="222"/>
      <c r="C15" s="222"/>
      <c r="D15" s="222"/>
      <c r="E15" s="222"/>
      <c r="F15" s="222"/>
      <c r="G15" s="222"/>
      <c r="H15" s="222"/>
      <c r="I15" s="222"/>
      <c r="J15" s="222"/>
      <c r="K15" s="222"/>
      <c r="L15" s="222"/>
    </row>
    <row r="16" spans="1:44" x14ac:dyDescent="0.25">
      <c r="A16" s="208" t="s">
        <v>2</v>
      </c>
      <c r="B16" s="208"/>
      <c r="C16" s="208"/>
      <c r="D16" s="208"/>
      <c r="E16" s="208"/>
      <c r="F16" s="208"/>
      <c r="G16" s="208"/>
      <c r="H16" s="208"/>
      <c r="I16" s="208"/>
      <c r="J16" s="208"/>
      <c r="K16" s="208"/>
      <c r="L16" s="208"/>
    </row>
    <row r="17" spans="1:12" ht="15.75" customHeight="1" x14ac:dyDescent="0.25">
      <c r="L17" s="63"/>
    </row>
    <row r="18" spans="1:12" x14ac:dyDescent="0.25">
      <c r="K18" s="62"/>
    </row>
    <row r="19" spans="1:12" ht="15.75" customHeight="1" x14ac:dyDescent="0.25">
      <c r="A19" s="273" t="s">
        <v>257</v>
      </c>
      <c r="B19" s="273"/>
      <c r="C19" s="273"/>
      <c r="D19" s="273"/>
      <c r="E19" s="273"/>
      <c r="F19" s="273"/>
      <c r="G19" s="273"/>
      <c r="H19" s="273"/>
      <c r="I19" s="273"/>
      <c r="J19" s="273"/>
      <c r="K19" s="273"/>
      <c r="L19" s="273"/>
    </row>
    <row r="20" spans="1:12" x14ac:dyDescent="0.25">
      <c r="A20" s="51"/>
      <c r="B20" s="51"/>
      <c r="C20" s="61"/>
      <c r="D20" s="61"/>
      <c r="E20" s="61"/>
      <c r="F20" s="61"/>
      <c r="G20" s="61"/>
      <c r="H20" s="61"/>
      <c r="I20" s="61"/>
      <c r="J20" s="61"/>
      <c r="K20" s="61"/>
      <c r="L20" s="61"/>
    </row>
    <row r="21" spans="1:12" ht="28.5" customHeight="1" x14ac:dyDescent="0.25">
      <c r="A21" s="269" t="s">
        <v>141</v>
      </c>
      <c r="B21" s="269" t="s">
        <v>140</v>
      </c>
      <c r="C21" s="272" t="s">
        <v>202</v>
      </c>
      <c r="D21" s="272"/>
      <c r="E21" s="272"/>
      <c r="F21" s="272"/>
      <c r="G21" s="272"/>
      <c r="H21" s="272"/>
      <c r="I21" s="271" t="s">
        <v>139</v>
      </c>
      <c r="J21" s="274" t="s">
        <v>204</v>
      </c>
      <c r="K21" s="269" t="s">
        <v>138</v>
      </c>
      <c r="L21" s="266" t="s">
        <v>203</v>
      </c>
    </row>
    <row r="22" spans="1:12" ht="58.5" customHeight="1" x14ac:dyDescent="0.25">
      <c r="A22" s="269"/>
      <c r="B22" s="269"/>
      <c r="C22" s="270" t="s">
        <v>0</v>
      </c>
      <c r="D22" s="270"/>
      <c r="E22" s="75"/>
      <c r="F22" s="76"/>
      <c r="G22" s="267" t="s">
        <v>431</v>
      </c>
      <c r="H22" s="268"/>
      <c r="I22" s="271"/>
      <c r="J22" s="275"/>
      <c r="K22" s="269"/>
      <c r="L22" s="266"/>
    </row>
    <row r="23" spans="1:12" ht="38.25" customHeight="1" x14ac:dyDescent="0.25">
      <c r="A23" s="269"/>
      <c r="B23" s="269"/>
      <c r="C23" s="60" t="s">
        <v>137</v>
      </c>
      <c r="D23" s="60" t="s">
        <v>136</v>
      </c>
      <c r="E23" s="60" t="s">
        <v>137</v>
      </c>
      <c r="F23" s="60" t="s">
        <v>136</v>
      </c>
      <c r="G23" s="60" t="s">
        <v>137</v>
      </c>
      <c r="H23" s="60" t="s">
        <v>136</v>
      </c>
      <c r="I23" s="271"/>
      <c r="J23" s="276"/>
      <c r="K23" s="269"/>
      <c r="L23" s="266"/>
    </row>
    <row r="24" spans="1:12" x14ac:dyDescent="0.25">
      <c r="A24" s="55">
        <v>1</v>
      </c>
      <c r="B24" s="55">
        <v>2</v>
      </c>
      <c r="C24" s="60">
        <v>3</v>
      </c>
      <c r="D24" s="60">
        <v>4</v>
      </c>
      <c r="E24" s="60">
        <v>5</v>
      </c>
      <c r="F24" s="60">
        <v>6</v>
      </c>
      <c r="G24" s="60">
        <v>7</v>
      </c>
      <c r="H24" s="60">
        <v>8</v>
      </c>
      <c r="I24" s="60">
        <v>9</v>
      </c>
      <c r="J24" s="60">
        <v>10</v>
      </c>
      <c r="K24" s="60">
        <v>11</v>
      </c>
      <c r="L24" s="60">
        <v>12</v>
      </c>
    </row>
    <row r="25" spans="1:12" s="150" customFormat="1" ht="31.5" x14ac:dyDescent="0.25">
      <c r="A25" s="145">
        <v>1</v>
      </c>
      <c r="B25" s="146" t="s">
        <v>135</v>
      </c>
      <c r="C25" s="146"/>
      <c r="D25" s="147"/>
      <c r="E25" s="147"/>
      <c r="F25" s="147"/>
      <c r="G25" s="147"/>
      <c r="H25" s="147"/>
      <c r="I25" s="147"/>
      <c r="J25" s="147"/>
      <c r="K25" s="148"/>
      <c r="L25" s="149"/>
    </row>
    <row r="26" spans="1:12" s="150" customFormat="1" ht="21.75" customHeight="1" x14ac:dyDescent="0.25">
      <c r="A26" s="145" t="s">
        <v>134</v>
      </c>
      <c r="B26" s="151" t="s">
        <v>206</v>
      </c>
      <c r="C26" s="85" t="s">
        <v>302</v>
      </c>
      <c r="D26" s="85" t="s">
        <v>302</v>
      </c>
      <c r="E26" s="85" t="s">
        <v>279</v>
      </c>
      <c r="F26" s="85" t="s">
        <v>279</v>
      </c>
      <c r="G26" s="85">
        <v>43159</v>
      </c>
      <c r="H26" s="85">
        <v>43159</v>
      </c>
      <c r="I26" s="167">
        <v>1</v>
      </c>
      <c r="J26" s="167">
        <v>1</v>
      </c>
      <c r="K26" s="148"/>
      <c r="L26" s="148"/>
    </row>
    <row r="27" spans="1:12" s="152" customFormat="1" ht="39" customHeight="1" x14ac:dyDescent="0.25">
      <c r="A27" s="145" t="s">
        <v>133</v>
      </c>
      <c r="B27" s="151" t="s">
        <v>208</v>
      </c>
      <c r="C27" s="85" t="s">
        <v>302</v>
      </c>
      <c r="D27" s="85" t="s">
        <v>302</v>
      </c>
      <c r="E27" s="85" t="s">
        <v>279</v>
      </c>
      <c r="F27" s="85" t="s">
        <v>279</v>
      </c>
      <c r="G27" s="85">
        <v>43159</v>
      </c>
      <c r="H27" s="85">
        <v>43159</v>
      </c>
      <c r="I27" s="167">
        <v>1</v>
      </c>
      <c r="J27" s="167">
        <v>1</v>
      </c>
      <c r="K27" s="148"/>
      <c r="L27" s="148"/>
    </row>
    <row r="28" spans="1:12" s="152" customFormat="1" ht="56.25" customHeight="1" x14ac:dyDescent="0.25">
      <c r="A28" s="145" t="s">
        <v>207</v>
      </c>
      <c r="B28" s="151" t="s">
        <v>212</v>
      </c>
      <c r="C28" s="85" t="s">
        <v>302</v>
      </c>
      <c r="D28" s="85" t="s">
        <v>302</v>
      </c>
      <c r="E28" s="85" t="s">
        <v>279</v>
      </c>
      <c r="F28" s="85" t="s">
        <v>279</v>
      </c>
      <c r="G28" s="85">
        <v>43405</v>
      </c>
      <c r="H28" s="85">
        <v>43405</v>
      </c>
      <c r="I28" s="167">
        <v>0</v>
      </c>
      <c r="J28" s="167">
        <v>0</v>
      </c>
      <c r="K28" s="148"/>
      <c r="L28" s="148"/>
    </row>
    <row r="29" spans="1:12" s="152" customFormat="1" ht="36" customHeight="1" x14ac:dyDescent="0.25">
      <c r="A29" s="145" t="s">
        <v>132</v>
      </c>
      <c r="B29" s="151" t="s">
        <v>211</v>
      </c>
      <c r="C29" s="85" t="s">
        <v>302</v>
      </c>
      <c r="D29" s="85" t="s">
        <v>302</v>
      </c>
      <c r="E29" s="85" t="s">
        <v>279</v>
      </c>
      <c r="F29" s="85" t="s">
        <v>279</v>
      </c>
      <c r="G29" s="85">
        <v>43423</v>
      </c>
      <c r="H29" s="85">
        <v>43423</v>
      </c>
      <c r="I29" s="167">
        <v>0</v>
      </c>
      <c r="J29" s="167">
        <v>0</v>
      </c>
      <c r="K29" s="148"/>
      <c r="L29" s="148"/>
    </row>
    <row r="30" spans="1:12" s="152" customFormat="1" ht="42" customHeight="1" x14ac:dyDescent="0.25">
      <c r="A30" s="145" t="s">
        <v>131</v>
      </c>
      <c r="B30" s="151" t="s">
        <v>213</v>
      </c>
      <c r="C30" s="85" t="s">
        <v>302</v>
      </c>
      <c r="D30" s="85" t="s">
        <v>302</v>
      </c>
      <c r="E30" s="85" t="s">
        <v>302</v>
      </c>
      <c r="F30" s="85" t="s">
        <v>302</v>
      </c>
      <c r="G30" s="85">
        <v>43433</v>
      </c>
      <c r="H30" s="85">
        <v>43433</v>
      </c>
      <c r="I30" s="153">
        <v>0</v>
      </c>
      <c r="J30" s="153">
        <v>0</v>
      </c>
      <c r="K30" s="148"/>
      <c r="L30" s="148"/>
    </row>
    <row r="31" spans="1:12" s="152" customFormat="1" ht="37.5" customHeight="1" x14ac:dyDescent="0.25">
      <c r="A31" s="145" t="s">
        <v>130</v>
      </c>
      <c r="B31" s="154" t="s">
        <v>209</v>
      </c>
      <c r="C31" s="85" t="s">
        <v>302</v>
      </c>
      <c r="D31" s="85" t="s">
        <v>302</v>
      </c>
      <c r="E31" s="85" t="s">
        <v>302</v>
      </c>
      <c r="F31" s="85" t="s">
        <v>302</v>
      </c>
      <c r="G31" s="85">
        <v>43095</v>
      </c>
      <c r="H31" s="85">
        <v>43095</v>
      </c>
      <c r="I31" s="153">
        <v>1</v>
      </c>
      <c r="J31" s="153">
        <v>1</v>
      </c>
      <c r="K31" s="148"/>
      <c r="L31" s="148"/>
    </row>
    <row r="32" spans="1:12" s="152" customFormat="1" ht="42.75" customHeight="1" x14ac:dyDescent="0.25">
      <c r="A32" s="145" t="s">
        <v>128</v>
      </c>
      <c r="B32" s="154" t="s">
        <v>214</v>
      </c>
      <c r="C32" s="85" t="s">
        <v>302</v>
      </c>
      <c r="D32" s="85" t="s">
        <v>302</v>
      </c>
      <c r="E32" s="85" t="s">
        <v>302</v>
      </c>
      <c r="F32" s="85" t="s">
        <v>302</v>
      </c>
      <c r="G32" s="85">
        <v>43332</v>
      </c>
      <c r="H32" s="85">
        <v>43332</v>
      </c>
      <c r="I32" s="153">
        <v>0</v>
      </c>
      <c r="J32" s="153">
        <v>0</v>
      </c>
      <c r="K32" s="148"/>
      <c r="L32" s="148"/>
    </row>
    <row r="33" spans="1:12" s="152" customFormat="1" ht="50.25" customHeight="1" x14ac:dyDescent="0.25">
      <c r="A33" s="145" t="s">
        <v>225</v>
      </c>
      <c r="B33" s="154" t="s">
        <v>156</v>
      </c>
      <c r="C33" s="85" t="s">
        <v>302</v>
      </c>
      <c r="D33" s="85" t="s">
        <v>302</v>
      </c>
      <c r="E33" s="85" t="s">
        <v>302</v>
      </c>
      <c r="F33" s="85" t="s">
        <v>302</v>
      </c>
      <c r="G33" s="85">
        <v>43357</v>
      </c>
      <c r="H33" s="85">
        <v>43357</v>
      </c>
      <c r="I33" s="153">
        <v>0</v>
      </c>
      <c r="J33" s="153">
        <v>0</v>
      </c>
      <c r="K33" s="148"/>
      <c r="L33" s="148"/>
    </row>
    <row r="34" spans="1:12" s="152" customFormat="1" ht="47.25" customHeight="1" x14ac:dyDescent="0.25">
      <c r="A34" s="145" t="s">
        <v>226</v>
      </c>
      <c r="B34" s="154" t="s">
        <v>218</v>
      </c>
      <c r="C34" s="85" t="s">
        <v>302</v>
      </c>
      <c r="D34" s="85" t="s">
        <v>302</v>
      </c>
      <c r="E34" s="85" t="s">
        <v>302</v>
      </c>
      <c r="F34" s="85" t="s">
        <v>302</v>
      </c>
      <c r="G34" s="85" t="s">
        <v>279</v>
      </c>
      <c r="H34" s="85" t="s">
        <v>279</v>
      </c>
      <c r="I34" s="155"/>
      <c r="J34" s="155"/>
      <c r="K34" s="155"/>
      <c r="L34" s="148"/>
    </row>
    <row r="35" spans="1:12" s="152" customFormat="1" ht="49.5" customHeight="1" x14ac:dyDescent="0.25">
      <c r="A35" s="145" t="s">
        <v>227</v>
      </c>
      <c r="B35" s="154" t="s">
        <v>129</v>
      </c>
      <c r="C35" s="85" t="s">
        <v>302</v>
      </c>
      <c r="D35" s="85" t="s">
        <v>302</v>
      </c>
      <c r="E35" s="85" t="s">
        <v>302</v>
      </c>
      <c r="F35" s="85" t="s">
        <v>302</v>
      </c>
      <c r="G35" s="85">
        <v>43360</v>
      </c>
      <c r="H35" s="85">
        <v>43360</v>
      </c>
      <c r="I35" s="153">
        <v>0</v>
      </c>
      <c r="J35" s="153">
        <v>0</v>
      </c>
      <c r="K35" s="155"/>
      <c r="L35" s="148"/>
    </row>
    <row r="36" spans="1:12" s="150" customFormat="1" ht="37.5" customHeight="1" x14ac:dyDescent="0.25">
      <c r="A36" s="145" t="s">
        <v>228</v>
      </c>
      <c r="B36" s="154" t="s">
        <v>210</v>
      </c>
      <c r="C36" s="85" t="s">
        <v>302</v>
      </c>
      <c r="D36" s="85" t="s">
        <v>302</v>
      </c>
      <c r="E36" s="85" t="s">
        <v>302</v>
      </c>
      <c r="F36" s="85" t="s">
        <v>302</v>
      </c>
      <c r="G36" s="85">
        <v>43434</v>
      </c>
      <c r="H36" s="85">
        <v>43434</v>
      </c>
      <c r="I36" s="153">
        <v>0</v>
      </c>
      <c r="J36" s="153">
        <v>0</v>
      </c>
      <c r="K36" s="148"/>
      <c r="L36" s="148"/>
    </row>
    <row r="37" spans="1:12" s="150" customFormat="1" ht="21.75" customHeight="1" x14ac:dyDescent="0.25">
      <c r="A37" s="145" t="s">
        <v>229</v>
      </c>
      <c r="B37" s="154" t="s">
        <v>127</v>
      </c>
      <c r="C37" s="85" t="s">
        <v>302</v>
      </c>
      <c r="D37" s="85" t="s">
        <v>302</v>
      </c>
      <c r="E37" s="85" t="s">
        <v>302</v>
      </c>
      <c r="F37" s="85" t="s">
        <v>302</v>
      </c>
      <c r="G37" s="85">
        <v>43332</v>
      </c>
      <c r="H37" s="85">
        <v>43332</v>
      </c>
      <c r="I37" s="153">
        <v>0</v>
      </c>
      <c r="J37" s="153">
        <v>0</v>
      </c>
      <c r="K37" s="148"/>
      <c r="L37" s="148"/>
    </row>
    <row r="38" spans="1:12" s="150" customFormat="1" x14ac:dyDescent="0.25">
      <c r="A38" s="145" t="s">
        <v>230</v>
      </c>
      <c r="B38" s="146" t="s">
        <v>126</v>
      </c>
      <c r="C38" s="85"/>
      <c r="D38" s="85"/>
      <c r="E38" s="148"/>
      <c r="F38" s="148"/>
      <c r="G38" s="59"/>
      <c r="H38" s="148"/>
      <c r="I38" s="148"/>
      <c r="J38" s="148"/>
      <c r="K38" s="148"/>
      <c r="L38" s="148"/>
    </row>
    <row r="39" spans="1:12" s="150" customFormat="1" ht="74.25" customHeight="1" x14ac:dyDescent="0.25">
      <c r="A39" s="145">
        <v>2</v>
      </c>
      <c r="B39" s="154" t="s">
        <v>215</v>
      </c>
      <c r="C39" s="85" t="s">
        <v>302</v>
      </c>
      <c r="D39" s="85" t="s">
        <v>302</v>
      </c>
      <c r="E39" s="84" t="s">
        <v>293</v>
      </c>
      <c r="F39" s="84" t="s">
        <v>293</v>
      </c>
      <c r="G39" s="84">
        <v>43437</v>
      </c>
      <c r="H39" s="84">
        <v>43437</v>
      </c>
      <c r="I39" s="153">
        <v>0</v>
      </c>
      <c r="J39" s="153">
        <v>0</v>
      </c>
      <c r="K39" s="148"/>
      <c r="L39" s="148"/>
    </row>
    <row r="40" spans="1:12" s="150" customFormat="1" ht="33.75" customHeight="1" x14ac:dyDescent="0.25">
      <c r="A40" s="145" t="s">
        <v>125</v>
      </c>
      <c r="B40" s="154" t="s">
        <v>217</v>
      </c>
      <c r="C40" s="85" t="s">
        <v>302</v>
      </c>
      <c r="D40" s="85" t="s">
        <v>302</v>
      </c>
      <c r="E40" s="85" t="s">
        <v>302</v>
      </c>
      <c r="F40" s="85" t="s">
        <v>302</v>
      </c>
      <c r="G40" s="85" t="s">
        <v>279</v>
      </c>
      <c r="H40" s="85" t="s">
        <v>279</v>
      </c>
      <c r="I40" s="153"/>
      <c r="J40" s="153"/>
      <c r="K40" s="148"/>
      <c r="L40" s="148"/>
    </row>
    <row r="41" spans="1:12" s="150" customFormat="1" ht="63" customHeight="1" x14ac:dyDescent="0.25">
      <c r="A41" s="145" t="s">
        <v>124</v>
      </c>
      <c r="B41" s="146" t="s">
        <v>277</v>
      </c>
      <c r="C41" s="85"/>
      <c r="D41" s="85"/>
      <c r="E41" s="148"/>
      <c r="F41" s="148"/>
      <c r="G41" s="148"/>
      <c r="H41" s="148"/>
      <c r="I41" s="156"/>
      <c r="J41" s="156"/>
      <c r="K41" s="148"/>
      <c r="L41" s="148"/>
    </row>
    <row r="42" spans="1:12" s="150" customFormat="1" ht="58.5" customHeight="1" x14ac:dyDescent="0.25">
      <c r="A42" s="145">
        <v>3</v>
      </c>
      <c r="B42" s="154" t="s">
        <v>216</v>
      </c>
      <c r="C42" s="85" t="s">
        <v>302</v>
      </c>
      <c r="D42" s="85" t="s">
        <v>302</v>
      </c>
      <c r="E42" s="85" t="s">
        <v>302</v>
      </c>
      <c r="F42" s="85" t="s">
        <v>302</v>
      </c>
      <c r="G42" s="85">
        <v>43444</v>
      </c>
      <c r="H42" s="85">
        <v>43444</v>
      </c>
      <c r="I42" s="153">
        <v>0</v>
      </c>
      <c r="J42" s="153">
        <v>0</v>
      </c>
      <c r="K42" s="148"/>
      <c r="L42" s="148"/>
    </row>
    <row r="43" spans="1:12" s="150" customFormat="1" ht="34.5" customHeight="1" x14ac:dyDescent="0.25">
      <c r="A43" s="145" t="s">
        <v>123</v>
      </c>
      <c r="B43" s="154" t="s">
        <v>121</v>
      </c>
      <c r="C43" s="85" t="s">
        <v>302</v>
      </c>
      <c r="D43" s="85" t="s">
        <v>302</v>
      </c>
      <c r="E43" s="85" t="s">
        <v>302</v>
      </c>
      <c r="F43" s="85" t="s">
        <v>302</v>
      </c>
      <c r="G43" s="85" t="s">
        <v>279</v>
      </c>
      <c r="H43" s="85" t="s">
        <v>279</v>
      </c>
      <c r="I43" s="153"/>
      <c r="J43" s="153"/>
      <c r="K43" s="148"/>
      <c r="L43" s="148"/>
    </row>
    <row r="44" spans="1:12" s="150" customFormat="1" ht="24.75" customHeight="1" x14ac:dyDescent="0.25">
      <c r="A44" s="145" t="s">
        <v>122</v>
      </c>
      <c r="B44" s="154" t="s">
        <v>119</v>
      </c>
      <c r="C44" s="85" t="s">
        <v>302</v>
      </c>
      <c r="D44" s="85" t="s">
        <v>302</v>
      </c>
      <c r="E44" s="85" t="s">
        <v>302</v>
      </c>
      <c r="F44" s="85" t="s">
        <v>302</v>
      </c>
      <c r="G44" s="85" t="s">
        <v>279</v>
      </c>
      <c r="H44" s="85" t="s">
        <v>279</v>
      </c>
      <c r="I44" s="153"/>
      <c r="J44" s="153"/>
      <c r="K44" s="148"/>
      <c r="L44" s="148"/>
    </row>
    <row r="45" spans="1:12" s="150" customFormat="1" ht="90.75" customHeight="1" x14ac:dyDescent="0.25">
      <c r="A45" s="145" t="s">
        <v>120</v>
      </c>
      <c r="B45" s="154" t="s">
        <v>221</v>
      </c>
      <c r="C45" s="85" t="s">
        <v>302</v>
      </c>
      <c r="D45" s="85" t="s">
        <v>302</v>
      </c>
      <c r="E45" s="85" t="s">
        <v>302</v>
      </c>
      <c r="F45" s="85" t="s">
        <v>302</v>
      </c>
      <c r="G45" s="85">
        <v>43594</v>
      </c>
      <c r="H45" s="85">
        <v>43594</v>
      </c>
      <c r="I45" s="153">
        <v>0</v>
      </c>
      <c r="J45" s="153">
        <v>0</v>
      </c>
      <c r="K45" s="148"/>
      <c r="L45" s="148"/>
    </row>
    <row r="46" spans="1:12" s="150" customFormat="1" ht="167.25" customHeight="1" x14ac:dyDescent="0.25">
      <c r="A46" s="145" t="s">
        <v>118</v>
      </c>
      <c r="B46" s="154" t="s">
        <v>219</v>
      </c>
      <c r="C46" s="85" t="s">
        <v>302</v>
      </c>
      <c r="D46" s="85" t="s">
        <v>302</v>
      </c>
      <c r="E46" s="85" t="s">
        <v>279</v>
      </c>
      <c r="F46" s="85" t="s">
        <v>279</v>
      </c>
      <c r="G46" s="162" t="s">
        <v>279</v>
      </c>
      <c r="H46" s="162" t="s">
        <v>279</v>
      </c>
      <c r="I46" s="156"/>
      <c r="J46" s="156"/>
      <c r="K46" s="148"/>
      <c r="L46" s="148"/>
    </row>
    <row r="47" spans="1:12" s="150" customFormat="1" ht="30.75" customHeight="1" x14ac:dyDescent="0.25">
      <c r="A47" s="145" t="s">
        <v>116</v>
      </c>
      <c r="B47" s="154" t="s">
        <v>117</v>
      </c>
      <c r="C47" s="85" t="s">
        <v>302</v>
      </c>
      <c r="D47" s="85" t="s">
        <v>302</v>
      </c>
      <c r="E47" s="85" t="s">
        <v>302</v>
      </c>
      <c r="F47" s="85" t="s">
        <v>302</v>
      </c>
      <c r="G47" s="85">
        <v>43595</v>
      </c>
      <c r="H47" s="85">
        <v>43615</v>
      </c>
      <c r="I47" s="153">
        <v>0</v>
      </c>
      <c r="J47" s="153">
        <v>0</v>
      </c>
      <c r="K47" s="148"/>
      <c r="L47" s="148"/>
    </row>
    <row r="48" spans="1:12" s="150" customFormat="1" ht="37.5" customHeight="1" x14ac:dyDescent="0.25">
      <c r="A48" s="145" t="s">
        <v>231</v>
      </c>
      <c r="B48" s="146" t="s">
        <v>115</v>
      </c>
      <c r="C48" s="85"/>
      <c r="D48" s="85"/>
      <c r="E48" s="85"/>
      <c r="F48" s="85"/>
      <c r="G48" s="85"/>
      <c r="H48" s="85"/>
      <c r="I48" s="156"/>
      <c r="J48" s="156"/>
      <c r="K48" s="148"/>
      <c r="L48" s="148"/>
    </row>
    <row r="49" spans="1:12" s="150" customFormat="1" ht="35.25" customHeight="1" x14ac:dyDescent="0.25">
      <c r="A49" s="145">
        <v>4</v>
      </c>
      <c r="B49" s="154" t="s">
        <v>113</v>
      </c>
      <c r="C49" s="85" t="s">
        <v>302</v>
      </c>
      <c r="D49" s="85" t="s">
        <v>302</v>
      </c>
      <c r="E49" s="85" t="s">
        <v>302</v>
      </c>
      <c r="F49" s="85" t="s">
        <v>302</v>
      </c>
      <c r="G49" s="85">
        <v>43620</v>
      </c>
      <c r="H49" s="85">
        <v>43621</v>
      </c>
      <c r="I49" s="153">
        <v>0</v>
      </c>
      <c r="J49" s="153">
        <v>0</v>
      </c>
      <c r="K49" s="148"/>
      <c r="L49" s="148"/>
    </row>
    <row r="50" spans="1:12" s="150" customFormat="1" ht="86.25" customHeight="1" x14ac:dyDescent="0.25">
      <c r="A50" s="145" t="s">
        <v>114</v>
      </c>
      <c r="B50" s="154" t="s">
        <v>220</v>
      </c>
      <c r="C50" s="85" t="s">
        <v>302</v>
      </c>
      <c r="D50" s="85" t="s">
        <v>302</v>
      </c>
      <c r="E50" s="85" t="s">
        <v>302</v>
      </c>
      <c r="F50" s="85" t="s">
        <v>302</v>
      </c>
      <c r="G50" s="85">
        <v>43635</v>
      </c>
      <c r="H50" s="85">
        <v>43635</v>
      </c>
      <c r="I50" s="153">
        <v>0</v>
      </c>
      <c r="J50" s="153">
        <v>0</v>
      </c>
      <c r="K50" s="148"/>
      <c r="L50" s="148"/>
    </row>
    <row r="51" spans="1:12" s="150" customFormat="1" ht="77.25" customHeight="1" x14ac:dyDescent="0.25">
      <c r="A51" s="145" t="s">
        <v>112</v>
      </c>
      <c r="B51" s="154" t="s">
        <v>222</v>
      </c>
      <c r="C51" s="85" t="s">
        <v>302</v>
      </c>
      <c r="D51" s="85" t="s">
        <v>302</v>
      </c>
      <c r="E51" s="85" t="s">
        <v>302</v>
      </c>
      <c r="F51" s="85" t="s">
        <v>302</v>
      </c>
      <c r="G51" s="85">
        <v>43626</v>
      </c>
      <c r="H51" s="85">
        <v>43626</v>
      </c>
      <c r="I51" s="153">
        <v>0</v>
      </c>
      <c r="J51" s="153">
        <v>0</v>
      </c>
      <c r="K51" s="148"/>
      <c r="L51" s="148"/>
    </row>
    <row r="52" spans="1:12" s="150" customFormat="1" ht="71.25" customHeight="1" x14ac:dyDescent="0.25">
      <c r="A52" s="145" t="s">
        <v>110</v>
      </c>
      <c r="B52" s="154" t="s">
        <v>111</v>
      </c>
      <c r="C52" s="85" t="s">
        <v>302</v>
      </c>
      <c r="D52" s="85" t="s">
        <v>302</v>
      </c>
      <c r="E52" s="85" t="s">
        <v>279</v>
      </c>
      <c r="F52" s="85" t="s">
        <v>279</v>
      </c>
      <c r="G52" s="85">
        <v>43629</v>
      </c>
      <c r="H52" s="85">
        <v>43629</v>
      </c>
      <c r="I52" s="156">
        <v>0</v>
      </c>
      <c r="J52" s="156">
        <v>0</v>
      </c>
      <c r="K52" s="148"/>
      <c r="L52" s="148"/>
    </row>
    <row r="53" spans="1:12" s="150" customFormat="1" ht="48" customHeight="1" x14ac:dyDescent="0.25">
      <c r="A53" s="145" t="s">
        <v>108</v>
      </c>
      <c r="B53" s="150" t="s">
        <v>223</v>
      </c>
      <c r="C53" s="85" t="s">
        <v>302</v>
      </c>
      <c r="D53" s="85" t="s">
        <v>302</v>
      </c>
      <c r="E53" s="85" t="s">
        <v>302</v>
      </c>
      <c r="F53" s="85" t="s">
        <v>302</v>
      </c>
      <c r="G53" s="85">
        <v>43646</v>
      </c>
      <c r="H53" s="85">
        <v>43646</v>
      </c>
      <c r="I53" s="153">
        <v>0</v>
      </c>
      <c r="J53" s="153">
        <v>0</v>
      </c>
      <c r="K53" s="148"/>
      <c r="L53" s="148"/>
    </row>
    <row r="54" spans="1:12" s="150" customFormat="1" ht="46.5" customHeight="1" x14ac:dyDescent="0.25">
      <c r="A54" s="145" t="s">
        <v>224</v>
      </c>
      <c r="B54" s="154" t="s">
        <v>109</v>
      </c>
      <c r="C54" s="85" t="s">
        <v>302</v>
      </c>
      <c r="D54" s="85" t="s">
        <v>302</v>
      </c>
      <c r="E54" s="85" t="s">
        <v>302</v>
      </c>
      <c r="F54" s="85" t="s">
        <v>302</v>
      </c>
      <c r="G54" s="85">
        <v>43640</v>
      </c>
      <c r="H54" s="85">
        <v>43640</v>
      </c>
      <c r="I54" s="153">
        <v>0</v>
      </c>
      <c r="J54" s="153">
        <v>0</v>
      </c>
      <c r="K54" s="148"/>
      <c r="L54" s="148"/>
    </row>
    <row r="55" spans="1:12" s="150" customFormat="1" x14ac:dyDescent="0.25"/>
    <row r="56" spans="1:12" s="150" customFormat="1" x14ac:dyDescent="0.25"/>
    <row r="57" spans="1:12" s="150" customFormat="1" x14ac:dyDescent="0.25"/>
    <row r="58" spans="1:12" s="150" customFormat="1" x14ac:dyDescent="0.25"/>
    <row r="59" spans="1:12" s="150" customFormat="1" x14ac:dyDescent="0.25"/>
    <row r="60" spans="1:12" s="150" customFormat="1" x14ac:dyDescent="0.25"/>
    <row r="61" spans="1:12" s="150" customFormat="1" x14ac:dyDescent="0.25"/>
    <row r="62" spans="1:12" s="150" customFormat="1" x14ac:dyDescent="0.25"/>
    <row r="63" spans="1:12" s="150" customFormat="1" x14ac:dyDescent="0.25"/>
    <row r="64" spans="1:12" s="150" customFormat="1" x14ac:dyDescent="0.25"/>
    <row r="65" s="150" customFormat="1" x14ac:dyDescent="0.25"/>
    <row r="66" s="150" customFormat="1" x14ac:dyDescent="0.25"/>
    <row r="67" s="150" customFormat="1" x14ac:dyDescent="0.25"/>
    <row r="68" s="150" customFormat="1" x14ac:dyDescent="0.25"/>
    <row r="69" s="150" customFormat="1" x14ac:dyDescent="0.25"/>
    <row r="70" s="150" customFormat="1" x14ac:dyDescent="0.25"/>
    <row r="71" s="150" customFormat="1" x14ac:dyDescent="0.25"/>
    <row r="72" s="150" customFormat="1" x14ac:dyDescent="0.25"/>
    <row r="73" s="150" customFormat="1" x14ac:dyDescent="0.25"/>
    <row r="74" s="150" customFormat="1" x14ac:dyDescent="0.25"/>
    <row r="75" s="150" customFormat="1" x14ac:dyDescent="0.25"/>
    <row r="76" s="150" customFormat="1" x14ac:dyDescent="0.25"/>
    <row r="77" s="150" customFormat="1" x14ac:dyDescent="0.25"/>
    <row r="78" s="150" customFormat="1" x14ac:dyDescent="0.25"/>
    <row r="79" s="150" customFormat="1" x14ac:dyDescent="0.25"/>
    <row r="80" s="150" customFormat="1" x14ac:dyDescent="0.25"/>
    <row r="81" s="150" customFormat="1" x14ac:dyDescent="0.25"/>
    <row r="82" s="150" customFormat="1" x14ac:dyDescent="0.25"/>
    <row r="83" s="150" customFormat="1" x14ac:dyDescent="0.25"/>
    <row r="84" s="150" customFormat="1" x14ac:dyDescent="0.25"/>
    <row r="85" s="150" customFormat="1" x14ac:dyDescent="0.25"/>
    <row r="86" s="150" customFormat="1" x14ac:dyDescent="0.25"/>
    <row r="87" s="150" customFormat="1" x14ac:dyDescent="0.25"/>
    <row r="88" s="150" customFormat="1" x14ac:dyDescent="0.25"/>
    <row r="89" s="150" customFormat="1" x14ac:dyDescent="0.25"/>
    <row r="90" s="150" customFormat="1" x14ac:dyDescent="0.25"/>
    <row r="91" s="150" customFormat="1" x14ac:dyDescent="0.25"/>
    <row r="92" s="150" customFormat="1" x14ac:dyDescent="0.25"/>
    <row r="93" s="150" customFormat="1" x14ac:dyDescent="0.25"/>
    <row r="94" s="150" customFormat="1" x14ac:dyDescent="0.25"/>
    <row r="95" s="150" customFormat="1" x14ac:dyDescent="0.25"/>
    <row r="96" s="150" customFormat="1" x14ac:dyDescent="0.25"/>
    <row r="97" s="150" customFormat="1" x14ac:dyDescent="0.25"/>
    <row r="98" s="150" customFormat="1" x14ac:dyDescent="0.25"/>
    <row r="99" s="150" customFormat="1" x14ac:dyDescent="0.25"/>
    <row r="100" s="150" customFormat="1" x14ac:dyDescent="0.25"/>
    <row r="101" s="150" customFormat="1" x14ac:dyDescent="0.25"/>
    <row r="102" s="150" customFormat="1" x14ac:dyDescent="0.25"/>
    <row r="103" s="150" customFormat="1" x14ac:dyDescent="0.25"/>
    <row r="104" s="150" customFormat="1" x14ac:dyDescent="0.25"/>
    <row r="105" s="150" customFormat="1" x14ac:dyDescent="0.25"/>
    <row r="106" s="150" customFormat="1" x14ac:dyDescent="0.25"/>
    <row r="107" s="150" customFormat="1" x14ac:dyDescent="0.25"/>
    <row r="108" s="150" customFormat="1" x14ac:dyDescent="0.25"/>
    <row r="109" s="150" customFormat="1" x14ac:dyDescent="0.25"/>
    <row r="110" s="150" customFormat="1" x14ac:dyDescent="0.25"/>
    <row r="111" s="150" customFormat="1" x14ac:dyDescent="0.25"/>
    <row r="112" s="150" customFormat="1" x14ac:dyDescent="0.25"/>
    <row r="113" s="150" customFormat="1" x14ac:dyDescent="0.25"/>
    <row r="114" s="150" customFormat="1" x14ac:dyDescent="0.25"/>
    <row r="115" s="150" customFormat="1" x14ac:dyDescent="0.25"/>
    <row r="116" s="150" customFormat="1" x14ac:dyDescent="0.25"/>
    <row r="117" s="150" customFormat="1" x14ac:dyDescent="0.25"/>
    <row r="118" s="150" customFormat="1" x14ac:dyDescent="0.25"/>
    <row r="119" s="150" customFormat="1" x14ac:dyDescent="0.25"/>
    <row r="120" s="150" customFormat="1" x14ac:dyDescent="0.25"/>
    <row r="121" s="150" customFormat="1" x14ac:dyDescent="0.25"/>
    <row r="122" s="150" customFormat="1" x14ac:dyDescent="0.25"/>
    <row r="123" s="150" customFormat="1" x14ac:dyDescent="0.25"/>
    <row r="124" s="150" customFormat="1" x14ac:dyDescent="0.25"/>
    <row r="125" s="150" customFormat="1" x14ac:dyDescent="0.25"/>
    <row r="126" s="150" customFormat="1" x14ac:dyDescent="0.25"/>
    <row r="127" s="150" customFormat="1" x14ac:dyDescent="0.25"/>
    <row r="128" s="150" customFormat="1" x14ac:dyDescent="0.25"/>
    <row r="129" s="150" customFormat="1" x14ac:dyDescent="0.25"/>
    <row r="130" s="150" customFormat="1" x14ac:dyDescent="0.25"/>
    <row r="131" s="150" customFormat="1" x14ac:dyDescent="0.25"/>
    <row r="132" s="150" customFormat="1" x14ac:dyDescent="0.25"/>
    <row r="133" s="150" customFormat="1" x14ac:dyDescent="0.25"/>
    <row r="134" s="150" customFormat="1" x14ac:dyDescent="0.25"/>
    <row r="135" s="150" customFormat="1" x14ac:dyDescent="0.25"/>
    <row r="136" s="150" customFormat="1" x14ac:dyDescent="0.25"/>
    <row r="137" s="150" customFormat="1" x14ac:dyDescent="0.25"/>
    <row r="138" s="150" customFormat="1" x14ac:dyDescent="0.25"/>
    <row r="139" s="150" customFormat="1" x14ac:dyDescent="0.25"/>
    <row r="140" s="150" customFormat="1" x14ac:dyDescent="0.25"/>
    <row r="141" s="150" customFormat="1" x14ac:dyDescent="0.25"/>
    <row r="142" s="150" customFormat="1" x14ac:dyDescent="0.25"/>
    <row r="143" s="150" customFormat="1" x14ac:dyDescent="0.25"/>
    <row r="144" s="150" customFormat="1" x14ac:dyDescent="0.25"/>
    <row r="145" s="150" customFormat="1" x14ac:dyDescent="0.25"/>
    <row r="146" s="150" customFormat="1" x14ac:dyDescent="0.25"/>
    <row r="147" s="150" customFormat="1" x14ac:dyDescent="0.25"/>
    <row r="148" s="150" customFormat="1" x14ac:dyDescent="0.25"/>
    <row r="149" s="150" customFormat="1" x14ac:dyDescent="0.25"/>
    <row r="150" s="150" customFormat="1" x14ac:dyDescent="0.25"/>
    <row r="151" s="150" customFormat="1" x14ac:dyDescent="0.25"/>
    <row r="152" s="150" customFormat="1" x14ac:dyDescent="0.25"/>
    <row r="153" s="150" customFormat="1" x14ac:dyDescent="0.25"/>
    <row r="154" s="150" customFormat="1" x14ac:dyDescent="0.25"/>
    <row r="155" s="150" customFormat="1" x14ac:dyDescent="0.25"/>
    <row r="156" s="150" customFormat="1" x14ac:dyDescent="0.25"/>
    <row r="157" s="150" customFormat="1" x14ac:dyDescent="0.25"/>
    <row r="158" s="150" customFormat="1" x14ac:dyDescent="0.25"/>
    <row r="159" s="150" customFormat="1" x14ac:dyDescent="0.25"/>
    <row r="160" s="150" customFormat="1" x14ac:dyDescent="0.25"/>
    <row r="161" s="150" customFormat="1" x14ac:dyDescent="0.25"/>
    <row r="162" s="150" customFormat="1" x14ac:dyDescent="0.25"/>
    <row r="163" s="150" customFormat="1" x14ac:dyDescent="0.25"/>
    <row r="164" s="150" customFormat="1" x14ac:dyDescent="0.25"/>
    <row r="165" s="150" customFormat="1" x14ac:dyDescent="0.25"/>
    <row r="166" s="150" customFormat="1" x14ac:dyDescent="0.25"/>
    <row r="167" s="150" customFormat="1" x14ac:dyDescent="0.25"/>
    <row r="168" s="150" customFormat="1" x14ac:dyDescent="0.25"/>
    <row r="169" s="150" customFormat="1" x14ac:dyDescent="0.25"/>
    <row r="170" s="150" customFormat="1" x14ac:dyDescent="0.25"/>
    <row r="171" s="150" customFormat="1" x14ac:dyDescent="0.25"/>
    <row r="172" s="150" customFormat="1" x14ac:dyDescent="0.25"/>
    <row r="173" s="150" customFormat="1" x14ac:dyDescent="0.25"/>
    <row r="174" s="150" customFormat="1" x14ac:dyDescent="0.25"/>
    <row r="175" s="150" customFormat="1" x14ac:dyDescent="0.25"/>
    <row r="176" s="150" customFormat="1" x14ac:dyDescent="0.25"/>
    <row r="177" s="150" customFormat="1" x14ac:dyDescent="0.25"/>
    <row r="178" s="150" customFormat="1" x14ac:dyDescent="0.25"/>
    <row r="179" s="150" customFormat="1" x14ac:dyDescent="0.25"/>
    <row r="180" s="150" customFormat="1" x14ac:dyDescent="0.25"/>
    <row r="181" s="150" customFormat="1" x14ac:dyDescent="0.25"/>
    <row r="182" s="150" customFormat="1" x14ac:dyDescent="0.25"/>
    <row r="183" s="150" customFormat="1" x14ac:dyDescent="0.25"/>
    <row r="184" s="150" customFormat="1" x14ac:dyDescent="0.25"/>
    <row r="185" s="150" customFormat="1" x14ac:dyDescent="0.25"/>
    <row r="186" s="150" customFormat="1" x14ac:dyDescent="0.25"/>
    <row r="187" s="150" customFormat="1" x14ac:dyDescent="0.25"/>
    <row r="188" s="150" customFormat="1" x14ac:dyDescent="0.25"/>
    <row r="189" s="150" customFormat="1" x14ac:dyDescent="0.25"/>
    <row r="190" s="150" customFormat="1" x14ac:dyDescent="0.25"/>
    <row r="191" s="150" customFormat="1" x14ac:dyDescent="0.25"/>
    <row r="192" s="150" customFormat="1" x14ac:dyDescent="0.25"/>
    <row r="193" s="150" customFormat="1" x14ac:dyDescent="0.25"/>
  </sheetData>
  <mergeCells count="21">
    <mergeCell ref="A14:L14"/>
    <mergeCell ref="A16:L16"/>
    <mergeCell ref="L21:L23"/>
    <mergeCell ref="G22:H22"/>
    <mergeCell ref="A12:L12"/>
    <mergeCell ref="K21:K23"/>
    <mergeCell ref="C22:D22"/>
    <mergeCell ref="A13:L13"/>
    <mergeCell ref="I21:I23"/>
    <mergeCell ref="C21:H21"/>
    <mergeCell ref="A19:L19"/>
    <mergeCell ref="A21:A23"/>
    <mergeCell ref="A15:L15"/>
    <mergeCell ref="J21:J23"/>
    <mergeCell ref="B21:B23"/>
    <mergeCell ref="A11:L11"/>
    <mergeCell ref="A5:L5"/>
    <mergeCell ref="A7:L7"/>
    <mergeCell ref="A9:L9"/>
    <mergeCell ref="A10:L10"/>
    <mergeCell ref="A8:L8"/>
  </mergeCells>
  <phoneticPr fontId="45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12</vt:i4>
      </vt:variant>
    </vt:vector>
  </HeadingPairs>
  <TitlesOfParts>
    <vt:vector size="24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5 анализ эконом эфф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Андриянова Яна Владимировна</cp:lastModifiedBy>
  <cp:lastPrinted>2016-07-01T09:08:50Z</cp:lastPrinted>
  <dcterms:created xsi:type="dcterms:W3CDTF">2015-08-16T15:31:05Z</dcterms:created>
  <dcterms:modified xsi:type="dcterms:W3CDTF">2019-11-10T09:10:08Z</dcterms:modified>
</cp:coreProperties>
</file>