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710" yWindow="120" windowWidth="12465" windowHeight="11745" tabRatio="903"/>
  </bookViews>
  <sheets>
    <sheet name="1. паспорт местоположение" sheetId="7" r:id="rId1"/>
    <sheet name="2. паспорт  ТП" sheetId="24" r:id="rId2"/>
    <sheet name="3.1. паспорт Техсостояние ПС" sheetId="13" r:id="rId3"/>
    <sheet name="3.2 паспорт Техсостояние ЛЭП" sheetId="14" r:id="rId4"/>
    <sheet name="3.3 паспорт описание" sheetId="6" r:id="rId5"/>
    <sheet name="3.4. Паспорт надежность" sheetId="25" r:id="rId6"/>
    <sheet name="4.паспорт бюджет" sheetId="26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27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местоположение'!$A$1:$C$54</definedName>
    <definedName name="_xlnm.Print_Area" localSheetId="1">'2. паспорт  ТП'!$A$1:$S$22</definedName>
    <definedName name="_xlnm.Print_Area" localSheetId="2">'3.1. паспорт Техсостояние ПС'!$A$2:$T$49</definedName>
    <definedName name="_xlnm.Print_Area" localSheetId="3">'3.2 паспорт Техсостояние ЛЭП'!$A$1:$AA$26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график'!$A$1:$J$54</definedName>
    <definedName name="_xlnm.Print_Area" localSheetId="9">'6.2. Паспорт фин осв ввод'!$A$1:$K$64</definedName>
    <definedName name="_xlnm.Print_Area" localSheetId="10">'7. Паспорт отчет о закупке'!$A$1:$AV$32</definedName>
  </definedNames>
  <calcPr calcId="145621"/>
</workbook>
</file>

<file path=xl/calcChain.xml><?xml version="1.0" encoding="utf-8"?>
<calcChain xmlns="http://schemas.openxmlformats.org/spreadsheetml/2006/main">
  <c r="B27" i="22" l="1"/>
  <c r="B25" i="22"/>
  <c r="K64" i="15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C57" i="15"/>
  <c r="K56" i="15"/>
  <c r="J56" i="15"/>
  <c r="I56" i="15"/>
  <c r="H56" i="15"/>
  <c r="G56" i="15"/>
  <c r="C56" i="15"/>
  <c r="K55" i="15"/>
  <c r="J55" i="15"/>
  <c r="I55" i="15"/>
  <c r="H55" i="15"/>
  <c r="G55" i="15"/>
  <c r="C55" i="15"/>
  <c r="K54" i="15"/>
  <c r="J54" i="15"/>
  <c r="I54" i="15"/>
  <c r="H54" i="15"/>
  <c r="G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C52" i="15"/>
  <c r="K50" i="15"/>
  <c r="J50" i="15"/>
  <c r="I50" i="15"/>
  <c r="H50" i="15"/>
  <c r="G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C47" i="15"/>
  <c r="K46" i="15"/>
  <c r="J46" i="15"/>
  <c r="I46" i="15"/>
  <c r="H46" i="15"/>
  <c r="G46" i="15"/>
  <c r="C46" i="15"/>
  <c r="K45" i="15"/>
  <c r="J45" i="15"/>
  <c r="I45" i="15"/>
  <c r="H45" i="15"/>
  <c r="G45" i="15"/>
  <c r="C45" i="15"/>
  <c r="K44" i="15"/>
  <c r="J44" i="15"/>
  <c r="I44" i="15"/>
  <c r="H44" i="15"/>
  <c r="G44" i="15"/>
  <c r="C44" i="15"/>
  <c r="K42" i="15"/>
  <c r="J42" i="15"/>
  <c r="I42" i="15"/>
  <c r="H42" i="15"/>
  <c r="G42" i="15"/>
  <c r="C42" i="15"/>
  <c r="K41" i="15"/>
  <c r="J41" i="15"/>
  <c r="I41" i="15"/>
  <c r="H41" i="15"/>
  <c r="G41" i="15"/>
  <c r="C41" i="15"/>
  <c r="K40" i="15"/>
  <c r="J40" i="15"/>
  <c r="I40" i="15"/>
  <c r="H40" i="15"/>
  <c r="G40" i="15"/>
  <c r="C40" i="15"/>
  <c r="K39" i="15"/>
  <c r="J39" i="15"/>
  <c r="I39" i="15"/>
  <c r="H39" i="15"/>
  <c r="G39" i="15"/>
  <c r="C39" i="15"/>
  <c r="K38" i="15"/>
  <c r="J38" i="15"/>
  <c r="I38" i="15"/>
  <c r="H38" i="15"/>
  <c r="G38" i="15"/>
  <c r="C38" i="15"/>
  <c r="K37" i="15"/>
  <c r="J37" i="15"/>
  <c r="I37" i="15"/>
  <c r="H37" i="15"/>
  <c r="G37" i="15"/>
  <c r="C37" i="15"/>
  <c r="K36" i="15"/>
  <c r="J36" i="15"/>
  <c r="I36" i="15"/>
  <c r="H36" i="15"/>
  <c r="G36" i="15"/>
  <c r="C36" i="15"/>
  <c r="J34" i="15"/>
  <c r="K34" i="15" s="1"/>
  <c r="G34" i="15"/>
  <c r="C34" i="15"/>
  <c r="J33" i="15"/>
  <c r="K33" i="15" s="1"/>
  <c r="G33" i="15"/>
  <c r="C33" i="15"/>
  <c r="J32" i="15"/>
  <c r="K32" i="15" s="1"/>
  <c r="G32" i="15"/>
  <c r="C32" i="15"/>
  <c r="J31" i="15"/>
  <c r="K31" i="15" s="1"/>
  <c r="G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C30" i="6"/>
  <c r="C29" i="6"/>
  <c r="C28" i="6"/>
  <c r="A15" i="7"/>
  <c r="B77" i="22" l="1"/>
  <c r="B79" i="22"/>
  <c r="B78" i="22" s="1"/>
  <c r="F41" i="15" l="1"/>
  <c r="E41" i="15" s="1"/>
  <c r="F39" i="15"/>
  <c r="E39" i="15" s="1"/>
  <c r="F37" i="15"/>
  <c r="E37" i="15" s="1"/>
  <c r="F64" i="15"/>
  <c r="E64" i="15" s="1"/>
  <c r="F63" i="15"/>
  <c r="E63" i="15" s="1"/>
  <c r="F62" i="15"/>
  <c r="E62" i="15" s="1"/>
  <c r="F61" i="15"/>
  <c r="E61" i="15" s="1"/>
  <c r="F60" i="15"/>
  <c r="E60" i="15" s="1"/>
  <c r="F59" i="15"/>
  <c r="F58" i="15"/>
  <c r="F57" i="15"/>
  <c r="E57" i="15" s="1"/>
  <c r="F56" i="15"/>
  <c r="E56" i="15" s="1"/>
  <c r="F55" i="15"/>
  <c r="E55" i="15" s="1"/>
  <c r="F54" i="15"/>
  <c r="E54" i="15" s="1"/>
  <c r="F53" i="15"/>
  <c r="E53" i="15" s="1"/>
  <c r="F52" i="15"/>
  <c r="E52" i="15" s="1"/>
  <c r="F51" i="15"/>
  <c r="F50" i="15"/>
  <c r="E50" i="15" s="1"/>
  <c r="F49" i="15"/>
  <c r="E49" i="15" s="1"/>
  <c r="F48" i="15"/>
  <c r="E48" i="15" s="1"/>
  <c r="F47" i="15"/>
  <c r="E47" i="15" s="1"/>
  <c r="F46" i="15"/>
  <c r="E46" i="15" s="1"/>
  <c r="F45" i="15"/>
  <c r="E45" i="15" s="1"/>
  <c r="F44" i="15"/>
  <c r="E44" i="15" s="1"/>
  <c r="F43" i="15"/>
  <c r="F42" i="15"/>
  <c r="E42" i="15" s="1"/>
  <c r="F40" i="15"/>
  <c r="E40" i="15" s="1"/>
  <c r="F38" i="15"/>
  <c r="E38" i="15" s="1"/>
  <c r="F36" i="15"/>
  <c r="E36" i="15" s="1"/>
  <c r="F34" i="15"/>
  <c r="E34" i="15" s="1"/>
  <c r="F33" i="15"/>
  <c r="E33" i="15" s="1"/>
  <c r="E32" i="15"/>
  <c r="F31" i="15"/>
  <c r="E31" i="15" s="1"/>
  <c r="D29" i="15"/>
  <c r="E29" i="15"/>
  <c r="C29" i="15"/>
  <c r="D28" i="15"/>
  <c r="E28" i="15"/>
  <c r="C28" i="15"/>
  <c r="D27" i="15"/>
  <c r="F26" i="15"/>
  <c r="E26" i="15" s="1"/>
  <c r="C26" i="15"/>
  <c r="F25" i="15"/>
  <c r="D25" i="15"/>
  <c r="F27" i="15" l="1"/>
  <c r="E27" i="15" s="1"/>
  <c r="E25" i="15"/>
  <c r="C25" i="15"/>
  <c r="C27" i="15" s="1"/>
  <c r="D26" i="15"/>
  <c r="B54" i="22" l="1"/>
  <c r="B49" i="22"/>
  <c r="B39" i="22"/>
  <c r="B29" i="22"/>
  <c r="B30" i="22"/>
  <c r="AE32" i="27"/>
  <c r="AE31" i="27"/>
  <c r="AE30" i="27"/>
  <c r="B76" i="22"/>
  <c r="F25" i="27"/>
  <c r="G25" i="27"/>
  <c r="H25" i="27" s="1"/>
  <c r="I25" i="27" s="1"/>
  <c r="J25" i="27" s="1"/>
  <c r="K25" i="27" s="1"/>
  <c r="L25" i="27" s="1"/>
  <c r="M25" i="27" s="1"/>
  <c r="N25" i="27" s="1"/>
  <c r="O25" i="27" s="1"/>
  <c r="P25" i="27" s="1"/>
  <c r="Q25" i="27" s="1"/>
  <c r="R25" i="27" s="1"/>
  <c r="S25" i="27" s="1"/>
  <c r="T25" i="27" s="1"/>
  <c r="U25" i="27" s="1"/>
  <c r="V25" i="27" s="1"/>
  <c r="W25" i="27" s="1"/>
  <c r="X25" i="27" s="1"/>
  <c r="Y25" i="27" s="1"/>
  <c r="Z25" i="27" s="1"/>
  <c r="AA25" i="27" s="1"/>
  <c r="AB25" i="27" s="1"/>
  <c r="AC25" i="27" s="1"/>
  <c r="AD25" i="27" s="1"/>
  <c r="AE25" i="27" s="1"/>
  <c r="AF25" i="27" s="1"/>
  <c r="AG25" i="27" s="1"/>
  <c r="AH25" i="27" s="1"/>
  <c r="AI25" i="27" s="1"/>
  <c r="AJ25" i="27" s="1"/>
  <c r="AK25" i="27" s="1"/>
  <c r="AL25" i="27" s="1"/>
  <c r="AM25" i="27" s="1"/>
  <c r="AN25" i="27" s="1"/>
  <c r="AO25" i="27" s="1"/>
  <c r="AP25" i="27" s="1"/>
  <c r="AQ25" i="27" s="1"/>
  <c r="AR25" i="27" s="1"/>
  <c r="AS25" i="27" s="1"/>
  <c r="AT25" i="27" s="1"/>
  <c r="AU25" i="27" s="1"/>
  <c r="AV25" i="27" s="1"/>
  <c r="A15" i="22"/>
  <c r="A16" i="13"/>
  <c r="A12" i="22"/>
  <c r="A11" i="15"/>
  <c r="A12" i="16"/>
  <c r="A12" i="23"/>
  <c r="A12" i="6"/>
  <c r="E12" i="14"/>
  <c r="A13" i="13"/>
  <c r="A14" i="15"/>
  <c r="A15" i="16"/>
  <c r="A15" i="23"/>
  <c r="A15" i="6"/>
  <c r="E15" i="14"/>
  <c r="A14" i="24"/>
  <c r="A5" i="22"/>
  <c r="A4" i="15" s="1"/>
  <c r="A5" i="27"/>
  <c r="A5" i="16"/>
  <c r="A5" i="23"/>
  <c r="A6" i="26"/>
  <c r="A4" i="25"/>
  <c r="A5" i="6"/>
  <c r="A5" i="14"/>
  <c r="A6" i="13"/>
  <c r="A4" i="24"/>
  <c r="B26" i="22"/>
  <c r="A11" i="24"/>
  <c r="A15" i="27"/>
  <c r="A12" i="27"/>
  <c r="A16" i="26"/>
  <c r="A13" i="26"/>
  <c r="A14" i="25"/>
  <c r="A11" i="25"/>
  <c r="C48" i="7" l="1"/>
  <c r="B40" i="22"/>
  <c r="C47" i="7" l="1"/>
</calcChain>
</file>

<file path=xl/sharedStrings.xml><?xml version="1.0" encoding="utf-8"?>
<sst xmlns="http://schemas.openxmlformats.org/spreadsheetml/2006/main" count="1179" uniqueCount="539">
  <si>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</si>
  <si>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</si>
  <si>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</si>
  <si>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</si>
  <si>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</si>
  <si>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</si>
  <si>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</si>
  <si>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</si>
  <si>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</si>
  <si>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</si>
  <si>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</si>
  <si>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</si>
  <si>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</si>
  <si>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</si>
  <si>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</si>
  <si>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</si>
  <si>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</si>
  <si>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</si>
  <si>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</si>
  <si>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</si>
  <si>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</si>
  <si>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</si>
  <si>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</si>
  <si>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</si>
  <si>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</si>
  <si>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</si>
  <si>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</si>
  <si>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</si>
  <si>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</si>
  <si>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Напряжение, кВ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</si>
  <si>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</si>
  <si>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</si>
  <si>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</si>
  <si>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</si>
  <si>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</si>
  <si>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</si>
  <si>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</si>
  <si>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</si>
  <si>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</si>
  <si>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</si>
  <si>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</si>
  <si>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</si>
  <si>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t>рабочее</t>
  </si>
  <si>
    <t>проектное</t>
  </si>
  <si>
    <t>Тип опор (преобладающий вид
прокладки КЛ)</t>
  </si>
  <si>
    <t>Год реконструкции (модернизации)</t>
  </si>
  <si>
    <t>Протяженность по трассе, км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</si>
  <si>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</si>
  <si>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</si>
  <si>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</si>
  <si>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</si>
  <si>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</si>
  <si>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</si>
  <si>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</si>
  <si>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</si>
  <si>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</si>
  <si>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</si>
  <si>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</si>
  <si>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</si>
  <si>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</si>
  <si>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</si>
  <si>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</si>
  <si>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</si>
  <si>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</si>
  <si>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</si>
  <si>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</si>
  <si>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</si>
  <si>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</si>
  <si>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</si>
  <si>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</si>
  <si>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</si>
  <si>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</si>
  <si>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</si>
  <si>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</si>
  <si>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</si>
  <si>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</si>
  <si>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</si>
  <si>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</si>
  <si>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</si>
  <si>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</si>
  <si>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</si>
  <si>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</si>
  <si>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</si>
  <si>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</si>
  <si>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</si>
  <si>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</si>
  <si>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</si>
  <si>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</si>
  <si>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</si>
  <si>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</si>
  <si>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</si>
  <si>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</si>
  <si>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</si>
  <si>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</si>
  <si>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</si>
  <si>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</si>
  <si>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</si>
  <si>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</si>
  <si>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</si>
  <si>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</si>
  <si>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</si>
  <si>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</si>
  <si>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</si>
  <si>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</si>
  <si>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</si>
  <si>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</si>
  <si>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</si>
  <si>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</si>
  <si>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</si>
  <si>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</si>
  <si>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</si>
  <si>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</si>
  <si>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</si>
  <si>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</si>
  <si>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</si>
  <si>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</si>
  <si>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</si>
  <si>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</si>
  <si>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</si>
  <si>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</si>
  <si>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</si>
  <si>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</si>
  <si>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</si>
  <si>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</si>
  <si>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</si>
  <si>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</si>
  <si>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</si>
  <si>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</si>
  <si>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</si>
  <si>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</si>
  <si>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</si>
  <si>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</si>
  <si>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</si>
  <si>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</si>
  <si>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</si>
  <si>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</si>
  <si>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</si>
  <si>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</si>
  <si>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</si>
  <si>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</si>
  <si>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</si>
  <si>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</si>
  <si>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</si>
  <si>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</si>
  <si>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</si>
  <si>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</si>
  <si>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</si>
  <si>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</si>
  <si>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</si>
  <si>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</si>
  <si>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</si>
  <si>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</si>
  <si>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Диспетчерское наименование оборудования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</si>
  <si>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</si>
  <si>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</si>
  <si>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</si>
  <si>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</si>
  <si>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</si>
  <si>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</si>
  <si>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</si>
  <si>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</si>
  <si>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</si>
  <si>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</si>
  <si>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</si>
  <si>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</si>
  <si>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</si>
  <si>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</si>
  <si>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</si>
  <si>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</si>
  <si>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</si>
  <si>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</si>
  <si>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</si>
  <si>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</si>
  <si>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</si>
  <si>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</si>
  <si>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</si>
  <si>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</si>
  <si>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</si>
  <si>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</si>
  <si>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</si>
  <si>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</si>
  <si>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</si>
  <si>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</si>
  <si>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</si>
  <si>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</si>
  <si>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</si>
  <si>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</si>
  <si>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</si>
  <si>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</si>
  <si>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</si>
  <si>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</si>
  <si>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</si>
  <si>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</si>
  <si>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</si>
  <si>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</si>
  <si>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</si>
  <si>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</si>
  <si>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</si>
  <si>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</si>
  <si>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</si>
  <si>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</si>
  <si>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</si>
  <si>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</si>
  <si>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</si>
  <si>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</si>
  <si>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</si>
  <si>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</si>
  <si>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</si>
  <si>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</si>
  <si>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</si>
  <si>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</si>
  <si>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</si>
  <si>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</si>
  <si>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</si>
  <si>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</si>
  <si>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</si>
  <si>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</si>
  <si>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</si>
  <si>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</si>
  <si>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</si>
  <si>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</si>
  <si>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</si>
  <si>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</si>
  <si>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</si>
  <si>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</si>
  <si>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</si>
  <si>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</si>
  <si>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</si>
  <si>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</si>
  <si>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</si>
  <si>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</si>
  <si>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</si>
  <si>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</si>
  <si>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</si>
  <si>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</si>
  <si>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</si>
  <si>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</si>
  <si>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</si>
  <si>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</si>
  <si>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</si>
  <si>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</si>
  <si>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</si>
  <si>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</si>
  <si>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</si>
  <si>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</si>
  <si>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</si>
  <si>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</si>
  <si>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</si>
  <si>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</si>
  <si>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</si>
  <si>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</si>
  <si>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</si>
  <si>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</si>
  <si>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</si>
  <si>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</si>
  <si>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>Тип линии</t>
  </si>
  <si>
    <t xml:space="preserve">Раздел 3.2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</si>
  <si>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</si>
  <si>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</si>
  <si>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</si>
  <si>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</si>
  <si>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 xml:space="preserve">Диспетчерское наименование линии электропередачи </t>
  </si>
  <si>
    <t>Количество капитальных ремонтов участка линии электропередачи  с начала
эксплуатации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</si>
  <si>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</si>
  <si>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</si>
  <si>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</si>
  <si>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</si>
  <si>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Год последнего капитального ремонта  участка линии электропередачи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</si>
  <si>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</si>
  <si>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</si>
  <si>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</si>
  <si>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</si>
  <si>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</si>
  <si>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</si>
  <si>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</si>
  <si>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</si>
  <si>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</si>
  <si>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</si>
  <si>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Чеченская Республика</t>
  </si>
  <si>
    <t>не требуется</t>
  </si>
  <si>
    <t>ВЛ</t>
  </si>
  <si>
    <t>Год 2017</t>
  </si>
  <si>
    <t>ПАО "МРСК Северного Кавказа"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</si>
  <si>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</si>
  <si>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</si>
  <si>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</si>
  <si>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</si>
  <si>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</si>
  <si>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Внутренняя норма доходности (IRR),
%</t>
  </si>
  <si>
    <t>простой</t>
  </si>
  <si>
    <t>дискон-
тированный</t>
  </si>
  <si>
    <t>Год 2016</t>
  </si>
  <si>
    <t>ПБ-110-8; У-110-2(3)</t>
  </si>
  <si>
    <t xml:space="preserve">Цели </t>
  </si>
  <si>
    <t>АО "Чеченэнерго"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</si>
  <si>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</si>
  <si>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</si>
  <si>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</si>
  <si>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</si>
  <si>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</si>
  <si>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</si>
  <si>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нд</t>
  </si>
  <si>
    <t>23</t>
  </si>
  <si>
    <t>24</t>
  </si>
  <si>
    <t>25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</si>
  <si>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</si>
  <si>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</si>
  <si>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</si>
  <si>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</si>
  <si>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</si>
  <si>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</si>
  <si>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</si>
  <si>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</si>
  <si>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</si>
  <si>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</si>
  <si>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</si>
  <si>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</si>
  <si>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</si>
  <si>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</si>
  <si>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</si>
  <si>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</si>
  <si>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</si>
  <si>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</si>
  <si>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</si>
  <si>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</si>
  <si>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</si>
  <si>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</si>
  <si>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</si>
  <si>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</si>
  <si>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</si>
  <si>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</si>
  <si>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</si>
  <si>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</si>
  <si>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</si>
  <si>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t>Nt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</si>
  <si>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</si>
  <si>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</si>
  <si>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</si>
  <si>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</si>
  <si>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</si>
  <si>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</si>
  <si>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</si>
  <si>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</si>
  <si>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</si>
  <si>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</si>
  <si>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</si>
  <si>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</si>
  <si>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</si>
  <si>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</si>
  <si>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</si>
  <si>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</si>
  <si>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</si>
  <si>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</si>
  <si>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</si>
  <si>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</si>
  <si>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</si>
  <si>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</si>
  <si>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</si>
  <si>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</si>
  <si>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</si>
  <si>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</si>
  <si>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</si>
  <si>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</si>
  <si>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</si>
  <si>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</si>
  <si>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</si>
  <si>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</si>
  <si>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</si>
  <si>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</si>
  <si>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</si>
  <si>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</si>
  <si>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</si>
  <si>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</si>
  <si>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</si>
  <si>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</si>
  <si>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</si>
  <si>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</si>
  <si>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</si>
  <si>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</si>
  <si>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</si>
  <si>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</si>
  <si>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</si>
  <si>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</si>
  <si>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</si>
  <si>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</si>
  <si>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</si>
  <si>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</si>
  <si>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</si>
  <si>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Другое</t>
  </si>
  <si>
    <t>N-1</t>
  </si>
  <si>
    <t>N</t>
  </si>
  <si>
    <t>N+1</t>
  </si>
  <si>
    <t>N+2</t>
  </si>
  <si>
    <t>N+3</t>
  </si>
  <si>
    <t>N+4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</si>
  <si>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</si>
  <si>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</si>
  <si>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</si>
  <si>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</si>
  <si>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</si>
  <si>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</si>
  <si>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</si>
  <si>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</si>
  <si>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</si>
  <si>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</si>
  <si>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</si>
  <si>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</si>
  <si>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</si>
  <si>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</si>
  <si>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</si>
  <si>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</si>
  <si>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</si>
  <si>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</si>
  <si>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</si>
  <si>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</si>
  <si>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</si>
  <si>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</si>
  <si>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</si>
  <si>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</si>
  <si>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</si>
  <si>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</si>
  <si>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</si>
  <si>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</si>
  <si>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</si>
  <si>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</si>
  <si>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</si>
  <si>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</si>
  <si>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</si>
  <si>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</si>
  <si>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</si>
  <si>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</si>
  <si>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</si>
  <si>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подведения итогов конкурентной процедуры 
(число, месяц, год)</t>
  </si>
  <si>
    <t>По решению комиссии</t>
  </si>
  <si>
    <t>Номер процедуры</t>
  </si>
  <si>
    <t>Интернет-адрес площадки</t>
  </si>
  <si>
    <t>объем заключенного договора в ценах ___ года с НДС, млн. руб.</t>
  </si>
  <si>
    <t>объем заключенного договора в ценах __2016_ года с НДС, млн. руб.</t>
  </si>
  <si>
    <t>освоено по договору, млн. руб. с НДС</t>
  </si>
  <si>
    <t>Сметная стоимость проекта в ценах 2018 года с НДС, млн. руб.</t>
  </si>
  <si>
    <t>УСР</t>
  </si>
  <si>
    <t>Строительство ВЛ110кВ Грозненская ТЭС -ГРП110 1,2 цепь АС300 5,3х2км</t>
  </si>
  <si>
    <t>АС-300</t>
  </si>
  <si>
    <t>I_Che150</t>
  </si>
  <si>
    <r>
      <t>объем заключенного договора в ценах __</t>
    </r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>__года с НДС, млн. руб.</t>
    </r>
  </si>
  <si>
    <t>ООО "Успех" № 16-18-ЧечЭ</t>
  </si>
  <si>
    <t>ЗП</t>
  </si>
  <si>
    <t>ООО "Успех"</t>
  </si>
  <si>
    <t>Возможно реализовать в установленный срок</t>
  </si>
  <si>
    <t xml:space="preserve">№155/2018 от 28.02.2018 </t>
  </si>
  <si>
    <t>в работе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</si>
  <si>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</si>
  <si>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</si>
  <si>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г.Грозный Заводской р-н, Грознеский р-н</t>
  </si>
  <si>
    <t>+</t>
  </si>
  <si>
    <t>-</t>
  </si>
  <si>
    <t>региональный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</si>
  <si>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110 кв - 5,3 км. Показатель максимальной мощности присоединяемых объектов по производству электрической энергии - 5548,8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</si>
  <si>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Объект включен в СиПР (Распоряжение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годы")</t>
  </si>
  <si>
    <t>не проводились</t>
  </si>
  <si>
    <t>г.Грозный Заводской р-н</t>
  </si>
  <si>
    <t>Грозненская ТЭС</t>
  </si>
  <si>
    <t>ПС 110 кВ "ГРП-110"</t>
  </si>
  <si>
    <t xml:space="preserve">Строительство ВЛ-110кВ Грозненская ТЭС-ГРП110 ВЛ №-2 (2 цепь) протяженностью 5,3 км </t>
  </si>
  <si>
    <t>ВЛ110кВ Грозненская ТЭС -ГРП110 1,2 цепь АС300 5,3х2км</t>
  </si>
  <si>
    <t>Исполнение обязательств по договору технологического присоединения №155/2018 28.02.2018</t>
  </si>
  <si>
    <t>Обеспечение выдачи мощности Грозненской ТЭС</t>
  </si>
  <si>
    <t>Строительство ВЛ110кВ Грозненская ТЭС -ГРП110 2 цепь АС300 5,3 км</t>
  </si>
  <si>
    <t>- ; 9,53 млн.руб./км</t>
  </si>
  <si>
    <t>Разделение на этапы не предусмотрено</t>
  </si>
  <si>
    <t>Договор технологического присоединения от 28.02.2018 №155/2018, заключенный в соответствиеи с правилами ТП (утв. Постановлением Правительства РФ от 27.12.2004г. №861); 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t>
  </si>
  <si>
    <t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</si>
  <si>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5,3 км (5,3 км)</t>
  </si>
  <si>
    <t>ООО "Лидер"</t>
  </si>
  <si>
    <t>ПИР</t>
  </si>
  <si>
    <t>30 225,881</t>
  </si>
  <si>
    <t>35345,541</t>
  </si>
  <si>
    <t xml:space="preserve">25.12.2017 </t>
  </si>
  <si>
    <t>26.12.2017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</si>
  <si>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</si>
  <si>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</si>
  <si>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</si>
  <si>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</si>
  <si>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</si>
  <si>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</si>
  <si>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</si>
  <si>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12.2018/12.2018</t>
  </si>
  <si>
    <t>0</t>
  </si>
  <si>
    <t xml:space="preserve">услуги </t>
  </si>
  <si>
    <t xml:space="preserve">ООО "Лидер" / ООО "Сибирь-инжиниринг"/ООО "АВЭС ИНЖИНИРИНГ"/ООО проектно-строительная фирма "Бештаупроект" </t>
  </si>
  <si>
    <t>29 953,84/30 051,06/30 074,75/30 183,50800</t>
  </si>
  <si>
    <t xml:space="preserve">ООО "Сибирь-инжиниринг"/ООО проектно-строительная фирма "Бештаупроект" </t>
  </si>
  <si>
    <t>29 953,84</t>
  </si>
  <si>
    <t>929511</t>
  </si>
  <si>
    <t>www.b2b-mrsk.ru</t>
  </si>
  <si>
    <t>27.11.2017</t>
  </si>
  <si>
    <t>13.12.2017</t>
  </si>
  <si>
    <t>Закупка у ЕИ  не осуществлялась</t>
  </si>
  <si>
    <t>30.06.2018</t>
  </si>
  <si>
    <t>Разработка проектно-сметной документации в целях реализации мероприятий по технологическому присоединению Грозненской ТЭС отражена по инвестиционным проектам I_Che147-I_Che162</t>
  </si>
  <si>
    <t>СМР</t>
  </si>
  <si>
    <t>_</t>
  </si>
  <si>
    <t>ООО "Успех" № 16-18-ЧечЭ от 12.03.2018г. Доп.сог.№2 от 12.11.18г.</t>
  </si>
  <si>
    <t>объем заключенного договора в ценах ______ года с НДС, млн. руб.</t>
  </si>
  <si>
    <t xml:space="preserve">ООО "Успех" </t>
  </si>
  <si>
    <t>ООО "Лидер" № 84-17-ЧечЭ от 26.12.2017г. ( доп.соглашение №1 от 20.04.2018г., №2 от 20.08.2018, №3 от 22.10.2018г.)</t>
  </si>
  <si>
    <t>ООО "АБРИС" 07-18-ЧЭ  от 26.11.2018 (кадастровые работы) (не облагается НДС)</t>
  </si>
  <si>
    <t>объем заключенного договора в ценах 2018 года с НДС, млн. руб.</t>
  </si>
  <si>
    <t>ООО "АБРИС" 03-18-ЧЭ  от 03.12.2018 (кадастровые работы) (не облагается НДС)</t>
  </si>
  <si>
    <t>Лидер (ООО) 11-18-ЧЭ  от 03.12.2018 (авторский надзор)</t>
  </si>
  <si>
    <t>- прочие затраты по объекту, в т.ч.</t>
  </si>
  <si>
    <t>заработная плата производственного персонала</t>
  </si>
  <si>
    <t>проценты за пользование кредитными средствами</t>
  </si>
  <si>
    <t>Строительство</t>
  </si>
  <si>
    <t>Дополнительное соглашение № 1 от 20.04.2018г.к договору  № 84-17-ЧечЭ от26.12.2017</t>
  </si>
  <si>
    <t>20.04.2018</t>
  </si>
  <si>
    <t>31.06.2018г.</t>
  </si>
  <si>
    <t xml:space="preserve">Дополнительное соглашение №2  от 12.11.2018г.к договору  № 16-18-ЧечЭ от 12.03.2018г. </t>
  </si>
  <si>
    <t>Экономия по договору</t>
  </si>
  <si>
    <t>5,3</t>
  </si>
  <si>
    <t>Услуги</t>
  </si>
  <si>
    <t>Кадастровые работы</t>
  </si>
  <si>
    <t>торги не проводились</t>
  </si>
  <si>
    <t>ООО "АБРИС"</t>
  </si>
  <si>
    <t>не проводилась</t>
  </si>
  <si>
    <t>п. 7.5.5. Положения о закупке</t>
  </si>
  <si>
    <t>27.11.2018 г.</t>
  </si>
  <si>
    <t>ПР 271118/18</t>
  </si>
  <si>
    <t>12.11.18 г.</t>
  </si>
  <si>
    <t>ПР 121118/18</t>
  </si>
  <si>
    <t>Авторский надзор</t>
  </si>
  <si>
    <t>Лидер (ООО)</t>
  </si>
  <si>
    <t>Факт 2018 года</t>
  </si>
  <si>
    <t xml:space="preserve">2019 год </t>
  </si>
  <si>
    <t xml:space="preserve"> по состоянию на 01.01.2018</t>
  </si>
  <si>
    <t>по состоянию на 01.01.2019</t>
  </si>
  <si>
    <t>Итого за год (нарастающим итогом)</t>
  </si>
  <si>
    <t>за отчетный квартал</t>
  </si>
  <si>
    <t>Год раскрытия информации: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</si>
</sst>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;[Red]#,##0.00"/>
    <numFmt numFmtId="169" formatCode="0.0%"/>
  </numFmts>
  <fonts count="6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58" fillId="0" borderId="0" applyNumberFormat="0" applyFill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7" fillId="0" borderId="0"/>
    <xf numFmtId="0" fontId="28" fillId="0" borderId="0"/>
    <xf numFmtId="0" fontId="13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9" fillId="0" borderId="0"/>
    <xf numFmtId="0" fontId="10" fillId="0" borderId="0"/>
    <xf numFmtId="0" fontId="59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57" fillId="0" borderId="0"/>
    <xf numFmtId="0" fontId="1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4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383">
    <xf numFmtId="0" fontId="0" fillId="0" borderId="0" xfId="0"/>
    <xf numFmtId="0" fontId="60" fillId="0" borderId="0" xfId="58"/>
    <xf numFmtId="0" fontId="5" fillId="0" borderId="0" xfId="58" applyFont="1"/>
    <xf numFmtId="0" fontId="3" fillId="0" borderId="0" xfId="58" applyFont="1" applyAlignment="1">
      <alignment horizontal="center" vertical="center"/>
    </xf>
    <xf numFmtId="0" fontId="6" fillId="0" borderId="0" xfId="58" applyFont="1" applyAlignment="1">
      <alignment vertical="center"/>
    </xf>
    <xf numFmtId="0" fontId="7" fillId="0" borderId="0" xfId="58" applyFont="1" applyAlignment="1">
      <alignment vertical="center"/>
    </xf>
    <xf numFmtId="0" fontId="8" fillId="0" borderId="0" xfId="58" applyFont="1" applyAlignment="1">
      <alignment vertical="center"/>
    </xf>
    <xf numFmtId="0" fontId="9" fillId="0" borderId="0" xfId="58" applyFont="1" applyBorder="1"/>
    <xf numFmtId="0" fontId="3" fillId="0" borderId="0" xfId="58" applyFont="1" applyFill="1" applyBorder="1" applyAlignment="1">
      <alignment horizontal="center" vertical="center"/>
    </xf>
    <xf numFmtId="0" fontId="3" fillId="0" borderId="0" xfId="58" applyFont="1" applyFill="1" applyBorder="1" applyAlignment="1">
      <alignment vertical="center"/>
    </xf>
    <xf numFmtId="0" fontId="9" fillId="0" borderId="0" xfId="58" applyFont="1"/>
    <xf numFmtId="0" fontId="4" fillId="0" borderId="0" xfId="58" applyFont="1" applyAlignment="1">
      <alignment vertical="center"/>
    </xf>
    <xf numFmtId="0" fontId="4" fillId="0" borderId="0" xfId="58" applyFont="1" applyAlignment="1">
      <alignment horizontal="center" vertical="center"/>
    </xf>
    <xf numFmtId="0" fontId="11" fillId="0" borderId="0" xfId="44" applyFont="1" applyAlignment="1">
      <alignment horizontal="right"/>
    </xf>
    <xf numFmtId="0" fontId="9" fillId="0" borderId="0" xfId="58" applyFont="1" applyFill="1"/>
    <xf numFmtId="0" fontId="12" fillId="0" borderId="0" xfId="58" applyFont="1" applyAlignment="1">
      <alignment horizontal="left" vertical="center"/>
    </xf>
    <xf numFmtId="0" fontId="14" fillId="0" borderId="0" xfId="58" applyFont="1"/>
    <xf numFmtId="0" fontId="60" fillId="0" borderId="0" xfId="58" applyBorder="1"/>
    <xf numFmtId="49" fontId="6" fillId="0" borderId="10" xfId="58" applyNumberFormat="1" applyFont="1" applyFill="1" applyBorder="1" applyAlignment="1">
      <alignment vertical="center"/>
    </xf>
    <xf numFmtId="0" fontId="6" fillId="0" borderId="10" xfId="58" applyFont="1" applyBorder="1" applyAlignment="1">
      <alignment vertical="center" wrapText="1"/>
    </xf>
    <xf numFmtId="0" fontId="6" fillId="0" borderId="11" xfId="58" applyFont="1" applyBorder="1" applyAlignment="1">
      <alignment vertical="center" wrapText="1"/>
    </xf>
    <xf numFmtId="0" fontId="5" fillId="0" borderId="0" xfId="58" applyFont="1" applyBorder="1"/>
    <xf numFmtId="0" fontId="3" fillId="0" borderId="0" xfId="58" applyFont="1" applyBorder="1" applyAlignment="1">
      <alignment horizontal="center" vertical="center"/>
    </xf>
    <xf numFmtId="0" fontId="6" fillId="0" borderId="0" xfId="58" applyFont="1" applyBorder="1" applyAlignment="1">
      <alignment vertical="center"/>
    </xf>
    <xf numFmtId="0" fontId="10" fillId="0" borderId="11" xfId="44" applyFont="1" applyFill="1" applyBorder="1" applyAlignment="1">
      <alignment vertical="center" wrapText="1"/>
    </xf>
    <xf numFmtId="0" fontId="5" fillId="24" borderId="0" xfId="58" applyFont="1" applyFill="1"/>
    <xf numFmtId="0" fontId="5" fillId="24" borderId="0" xfId="58" applyFont="1" applyFill="1" applyBorder="1"/>
    <xf numFmtId="0" fontId="3" fillId="24" borderId="0" xfId="58" applyFont="1" applyFill="1" applyBorder="1" applyAlignment="1">
      <alignment horizontal="center" vertical="center"/>
    </xf>
    <xf numFmtId="0" fontId="6" fillId="24" borderId="0" xfId="58" applyFont="1" applyFill="1" applyBorder="1" applyAlignment="1">
      <alignment vertical="center"/>
    </xf>
    <xf numFmtId="0" fontId="6" fillId="0" borderId="10" xfId="58" applyFont="1" applyFill="1" applyBorder="1" applyAlignment="1">
      <alignment vertical="center" wrapText="1"/>
    </xf>
    <xf numFmtId="0" fontId="6" fillId="0" borderId="11" xfId="58" applyFont="1" applyFill="1" applyBorder="1" applyAlignment="1">
      <alignment vertical="center" wrapText="1"/>
    </xf>
    <xf numFmtId="0" fontId="6" fillId="0" borderId="10" xfId="58" applyFont="1" applyBorder="1" applyAlignment="1">
      <alignment horizontal="center" vertical="center" wrapText="1"/>
    </xf>
    <xf numFmtId="0" fontId="6" fillId="0" borderId="11" xfId="58" applyFont="1" applyBorder="1" applyAlignment="1">
      <alignment horizontal="center" vertical="center" wrapText="1"/>
    </xf>
    <xf numFmtId="0" fontId="11" fillId="0" borderId="0" xfId="44" applyFont="1" applyAlignment="1">
      <alignment horizontal="right" vertical="center"/>
    </xf>
    <xf numFmtId="0" fontId="6" fillId="0" borderId="10" xfId="58" applyFont="1" applyBorder="1" applyAlignment="1">
      <alignment horizontal="left" vertical="center" wrapText="1"/>
    </xf>
    <xf numFmtId="0" fontId="6" fillId="0" borderId="11" xfId="58" applyFont="1" applyBorder="1" applyAlignment="1">
      <alignment horizontal="left" vertical="center" wrapText="1"/>
    </xf>
    <xf numFmtId="0" fontId="10" fillId="0" borderId="0" xfId="44" applyFont="1" applyFill="1" applyAlignment="1">
      <alignment horizontal="right"/>
    </xf>
    <xf numFmtId="0" fontId="10" fillId="0" borderId="10" xfId="44" applyFont="1" applyFill="1" applyBorder="1" applyAlignment="1">
      <alignment horizontal="left" vertical="center" wrapText="1"/>
    </xf>
    <xf numFmtId="0" fontId="10" fillId="0" borderId="0" xfId="42" applyFont="1" applyAlignment="1">
      <alignment horizontal="left"/>
    </xf>
    <xf numFmtId="0" fontId="10" fillId="0" borderId="0" xfId="42" applyFont="1" applyBorder="1" applyAlignment="1">
      <alignment horizontal="left"/>
    </xf>
    <xf numFmtId="0" fontId="10" fillId="0" borderId="0" xfId="42" applyNumberFormat="1" applyFont="1" applyBorder="1" applyAlignment="1">
      <alignment horizontal="left" vertical="center"/>
    </xf>
    <xf numFmtId="0" fontId="10" fillId="0" borderId="0" xfId="42" applyNumberFormat="1" applyFont="1" applyBorder="1" applyAlignment="1">
      <alignment vertical="center"/>
    </xf>
    <xf numFmtId="0" fontId="39" fillId="0" borderId="0" xfId="42" applyFont="1" applyAlignment="1">
      <alignment horizontal="left"/>
    </xf>
    <xf numFmtId="0" fontId="40" fillId="0" borderId="0" xfId="42" applyFont="1" applyAlignment="1">
      <alignment horizontal="left"/>
    </xf>
    <xf numFmtId="0" fontId="10" fillId="0" borderId="0" xfId="42" applyFont="1" applyAlignment="1">
      <alignment horizontal="left" vertical="center"/>
    </xf>
    <xf numFmtId="49" fontId="10" fillId="0" borderId="10" xfId="42" applyNumberFormat="1" applyFont="1" applyBorder="1" applyAlignment="1">
      <alignment horizontal="center" vertical="center"/>
    </xf>
    <xf numFmtId="0" fontId="10" fillId="0" borderId="10" xfId="42" applyFont="1" applyBorder="1" applyAlignment="1">
      <alignment horizontal="left" vertical="center" wrapText="1"/>
    </xf>
    <xf numFmtId="0" fontId="10" fillId="0" borderId="10" xfId="42" applyFont="1" applyBorder="1" applyAlignment="1">
      <alignment horizontal="center" vertical="center"/>
    </xf>
    <xf numFmtId="0" fontId="10" fillId="0" borderId="10" xfId="42" applyFont="1" applyBorder="1" applyAlignment="1">
      <alignment horizontal="left" vertical="center"/>
    </xf>
    <xf numFmtId="0" fontId="10" fillId="0" borderId="10" xfId="42" applyFont="1" applyBorder="1" applyAlignment="1">
      <alignment horizontal="center" vertical="top"/>
    </xf>
    <xf numFmtId="0" fontId="10" fillId="0" borderId="0" xfId="44" applyFont="1"/>
    <xf numFmtId="0" fontId="10" fillId="0" borderId="0" xfId="44" applyFont="1" applyFill="1"/>
    <xf numFmtId="0" fontId="10" fillId="0" borderId="0" xfId="44" applyFont="1" applyFill="1" applyAlignment="1">
      <alignment horizontal="left" vertical="center" wrapText="1"/>
    </xf>
    <xf numFmtId="0" fontId="10" fillId="0" borderId="0" xfId="44" applyFont="1" applyFill="1" applyBorder="1" applyAlignment="1"/>
    <xf numFmtId="0" fontId="10" fillId="0" borderId="0" xfId="44" applyFont="1" applyFill="1" applyBorder="1" applyAlignment="1">
      <alignment horizontal="left"/>
    </xf>
    <xf numFmtId="0" fontId="10" fillId="0" borderId="0" xfId="44" applyFont="1" applyFill="1" applyBorder="1" applyAlignment="1">
      <alignment horizontal="left" wrapText="1"/>
    </xf>
    <xf numFmtId="0" fontId="10" fillId="0" borderId="0" xfId="44" applyFont="1" applyFill="1" applyAlignment="1">
      <alignment horizontal="left" wrapText="1"/>
    </xf>
    <xf numFmtId="0" fontId="10" fillId="0" borderId="0" xfId="44" applyFont="1" applyFill="1" applyBorder="1"/>
    <xf numFmtId="0" fontId="10" fillId="0" borderId="0" xfId="44" applyFont="1" applyFill="1" applyBorder="1" applyAlignment="1">
      <alignment horizontal="center" vertical="center" wrapText="1"/>
    </xf>
    <xf numFmtId="0" fontId="10" fillId="0" borderId="0" xfId="44" applyFont="1" applyFill="1" applyBorder="1" applyAlignment="1">
      <alignment horizontal="left" vertical="center" wrapText="1"/>
    </xf>
    <xf numFmtId="0" fontId="37" fillId="0" borderId="10" xfId="44" applyFont="1" applyFill="1" applyBorder="1" applyAlignment="1">
      <alignment horizontal="center" vertical="center" wrapText="1"/>
    </xf>
    <xf numFmtId="49" fontId="10" fillId="0" borderId="10" xfId="44" applyNumberFormat="1" applyFont="1" applyFill="1" applyBorder="1" applyAlignment="1">
      <alignment horizontal="center" vertical="center" wrapText="1"/>
    </xf>
    <xf numFmtId="0" fontId="37" fillId="0" borderId="10" xfId="44" applyFont="1" applyFill="1" applyBorder="1" applyAlignment="1">
      <alignment horizontal="left" vertical="center" wrapText="1"/>
    </xf>
    <xf numFmtId="49" fontId="37" fillId="0" borderId="10" xfId="44" applyNumberFormat="1" applyFont="1" applyFill="1" applyBorder="1" applyAlignment="1">
      <alignment horizontal="center" vertical="center" wrapText="1"/>
    </xf>
    <xf numFmtId="0" fontId="10" fillId="0" borderId="13" xfId="44" applyFont="1" applyFill="1" applyBorder="1" applyAlignment="1">
      <alignment horizontal="left" vertical="center" wrapText="1"/>
    </xf>
    <xf numFmtId="0" fontId="11" fillId="0" borderId="0" xfId="44" applyFont="1" applyFill="1" applyAlignment="1"/>
    <xf numFmtId="0" fontId="7" fillId="0" borderId="0" xfId="44" applyFont="1" applyFill="1" applyAlignment="1">
      <alignment vertical="center"/>
    </xf>
    <xf numFmtId="0" fontId="37" fillId="0" borderId="10" xfId="44" applyNumberFormat="1" applyFont="1" applyFill="1" applyBorder="1" applyAlignment="1">
      <alignment horizontal="center" vertical="top" wrapText="1"/>
    </xf>
    <xf numFmtId="0" fontId="10" fillId="0" borderId="0" xfId="44" applyFont="1" applyBorder="1" applyAlignment="1"/>
    <xf numFmtId="0" fontId="10" fillId="0" borderId="0" xfId="44" applyFont="1" applyAlignment="1">
      <alignment horizontal="right"/>
    </xf>
    <xf numFmtId="0" fontId="37" fillId="0" borderId="0" xfId="44" applyFont="1" applyFill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10" xfId="42" applyFont="1" applyBorder="1" applyAlignment="1">
      <alignment horizontal="center" vertical="center" wrapText="1"/>
    </xf>
    <xf numFmtId="0" fontId="37" fillId="0" borderId="12" xfId="42" applyFont="1" applyBorder="1" applyAlignment="1">
      <alignment horizontal="center" vertical="center" wrapText="1"/>
    </xf>
    <xf numFmtId="0" fontId="37" fillId="0" borderId="10" xfId="42" applyFont="1" applyBorder="1" applyAlignment="1">
      <alignment horizontal="center" vertical="top"/>
    </xf>
    <xf numFmtId="0" fontId="35" fillId="0" borderId="0" xfId="44" applyFont="1" applyFill="1"/>
    <xf numFmtId="0" fontId="10" fillId="0" borderId="0" xfId="44" applyFill="1"/>
    <xf numFmtId="2" fontId="43" fillId="0" borderId="0" xfId="44" applyNumberFormat="1" applyFont="1" applyFill="1" applyAlignment="1">
      <alignment horizontal="right" vertical="top" wrapText="1"/>
    </xf>
    <xf numFmtId="0" fontId="35" fillId="0" borderId="0" xfId="44" applyFont="1" applyFill="1" applyAlignment="1">
      <alignment horizontal="right"/>
    </xf>
    <xf numFmtId="0" fontId="36" fillId="0" borderId="15" xfId="44" applyFont="1" applyFill="1" applyBorder="1" applyAlignment="1">
      <alignment horizontal="left" vertical="center" wrapText="1"/>
    </xf>
    <xf numFmtId="0" fontId="36" fillId="0" borderId="15" xfId="44" applyFont="1" applyFill="1" applyBorder="1" applyAlignment="1">
      <alignment horizontal="center" vertical="center" wrapText="1"/>
    </xf>
    <xf numFmtId="1" fontId="36" fillId="0" borderId="0" xfId="44" applyNumberFormat="1" applyFont="1" applyFill="1" applyAlignment="1">
      <alignment horizontal="left" vertical="top"/>
    </xf>
    <xf numFmtId="49" fontId="35" fillId="0" borderId="0" xfId="44" applyNumberFormat="1" applyFont="1" applyFill="1" applyAlignment="1">
      <alignment horizontal="left" vertical="top" wrapText="1"/>
    </xf>
    <xf numFmtId="49" fontId="35" fillId="0" borderId="0" xfId="44" applyNumberFormat="1" applyFont="1" applyFill="1" applyBorder="1" applyAlignment="1">
      <alignment horizontal="left" vertical="top"/>
    </xf>
    <xf numFmtId="0" fontId="35" fillId="0" borderId="0" xfId="44" applyFont="1" applyFill="1" applyBorder="1" applyAlignment="1">
      <alignment horizontal="center" vertical="center"/>
    </xf>
    <xf numFmtId="0" fontId="42" fillId="0" borderId="0" xfId="44" applyFont="1" applyFill="1" applyAlignment="1">
      <alignment horizontal="center"/>
    </xf>
    <xf numFmtId="0" fontId="6" fillId="0" borderId="10" xfId="58" applyFont="1" applyFill="1" applyBorder="1" applyAlignment="1">
      <alignment horizontal="left" vertical="center" wrapText="1"/>
    </xf>
    <xf numFmtId="0" fontId="37" fillId="0" borderId="10" xfId="42" applyFont="1" applyFill="1" applyBorder="1" applyAlignment="1">
      <alignment horizontal="center" vertical="center" wrapText="1"/>
    </xf>
    <xf numFmtId="0" fontId="37" fillId="0" borderId="12" xfId="42" applyFont="1" applyFill="1" applyBorder="1" applyAlignment="1">
      <alignment horizontal="center" vertical="center" wrapText="1"/>
    </xf>
    <xf numFmtId="0" fontId="37" fillId="0" borderId="0" xfId="0" applyFont="1" applyFill="1" applyAlignment="1"/>
    <xf numFmtId="0" fontId="37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6" fillId="25" borderId="11" xfId="58" applyFont="1" applyFill="1" applyBorder="1" applyAlignment="1">
      <alignment vertical="center" wrapText="1"/>
    </xf>
    <xf numFmtId="0" fontId="36" fillId="0" borderId="15" xfId="44" applyFont="1" applyFill="1" applyBorder="1" applyAlignment="1">
      <alignment vertical="center" wrapText="1"/>
    </xf>
    <xf numFmtId="0" fontId="35" fillId="0" borderId="16" xfId="44" applyFont="1" applyFill="1" applyBorder="1" applyAlignment="1">
      <alignment vertical="center" wrapText="1"/>
    </xf>
    <xf numFmtId="0" fontId="35" fillId="0" borderId="17" xfId="44" applyFont="1" applyFill="1" applyBorder="1" applyAlignment="1">
      <alignment vertical="center" wrapText="1"/>
    </xf>
    <xf numFmtId="0" fontId="10" fillId="25" borderId="10" xfId="42" applyFont="1" applyFill="1" applyBorder="1" applyAlignment="1">
      <alignment horizontal="center" vertical="center" wrapText="1"/>
    </xf>
    <xf numFmtId="2" fontId="10" fillId="0" borderId="0" xfId="44" applyNumberFormat="1" applyFont="1" applyFill="1" applyBorder="1" applyAlignment="1">
      <alignment horizontal="left" vertical="center" wrapText="1"/>
    </xf>
    <xf numFmtId="0" fontId="14" fillId="0" borderId="0" xfId="58" applyFont="1" applyFill="1"/>
    <xf numFmtId="0" fontId="11" fillId="0" borderId="0" xfId="44" applyFont="1" applyFill="1" applyAlignment="1">
      <alignment horizontal="right" vertical="center"/>
    </xf>
    <xf numFmtId="0" fontId="11" fillId="0" borderId="0" xfId="44" applyFont="1" applyFill="1" applyAlignment="1">
      <alignment horizontal="right"/>
    </xf>
    <xf numFmtId="0" fontId="12" fillId="0" borderId="0" xfId="58" applyFont="1" applyFill="1" applyAlignment="1">
      <alignment horizontal="left" vertical="center"/>
    </xf>
    <xf numFmtId="0" fontId="12" fillId="0" borderId="0" xfId="58" applyFont="1" applyFill="1" applyAlignment="1">
      <alignment horizontal="center" vertical="center"/>
    </xf>
    <xf numFmtId="0" fontId="9" fillId="0" borderId="0" xfId="58" applyFont="1" applyFill="1" applyAlignment="1">
      <alignment horizontal="center"/>
    </xf>
    <xf numFmtId="0" fontId="4" fillId="0" borderId="0" xfId="58" applyFont="1" applyFill="1" applyAlignment="1">
      <alignment horizontal="center" vertical="center"/>
    </xf>
    <xf numFmtId="0" fontId="3" fillId="0" borderId="0" xfId="58" applyFont="1" applyFill="1" applyAlignment="1">
      <alignment horizontal="center" vertical="center"/>
    </xf>
    <xf numFmtId="0" fontId="57" fillId="0" borderId="0" xfId="59" applyFill="1"/>
    <xf numFmtId="0" fontId="34" fillId="25" borderId="18" xfId="44" applyFont="1" applyFill="1" applyBorder="1" applyAlignment="1">
      <alignment horizontal="center" vertical="center" wrapText="1"/>
    </xf>
    <xf numFmtId="0" fontId="34" fillId="25" borderId="14" xfId="44" applyFont="1" applyFill="1" applyBorder="1" applyAlignment="1">
      <alignment horizontal="center" vertical="center" wrapText="1"/>
    </xf>
    <xf numFmtId="0" fontId="34" fillId="25" borderId="19" xfId="44" applyFont="1" applyFill="1" applyBorder="1" applyAlignment="1">
      <alignment horizontal="center" vertical="center" wrapText="1"/>
    </xf>
    <xf numFmtId="4" fontId="10" fillId="25" borderId="10" xfId="44" applyNumberFormat="1" applyFont="1" applyFill="1" applyBorder="1" applyAlignment="1">
      <alignment horizontal="center" vertical="center" wrapText="1"/>
    </xf>
    <xf numFmtId="3" fontId="10" fillId="25" borderId="10" xfId="44" applyNumberFormat="1" applyFont="1" applyFill="1" applyBorder="1" applyAlignment="1">
      <alignment horizontal="center" vertical="center" wrapText="1"/>
    </xf>
    <xf numFmtId="9" fontId="10" fillId="25" borderId="10" xfId="65" applyFont="1" applyFill="1" applyBorder="1" applyAlignment="1">
      <alignment horizontal="center" vertical="center" wrapText="1"/>
    </xf>
    <xf numFmtId="0" fontId="10" fillId="0" borderId="0" xfId="44" applyFont="1" applyAlignment="1">
      <alignment vertical="center" wrapText="1"/>
    </xf>
    <xf numFmtId="0" fontId="10" fillId="0" borderId="10" xfId="42" applyNumberFormat="1" applyFont="1" applyBorder="1" applyAlignment="1">
      <alignment horizontal="left" vertical="center" wrapText="1"/>
    </xf>
    <xf numFmtId="0" fontId="10" fillId="0" borderId="10" xfId="42" applyFont="1" applyBorder="1" applyAlignment="1">
      <alignment horizontal="left"/>
    </xf>
    <xf numFmtId="49" fontId="6" fillId="0" borderId="10" xfId="58" applyNumberFormat="1" applyFont="1" applyFill="1" applyBorder="1" applyAlignment="1">
      <alignment horizontal="center" vertical="center" wrapText="1"/>
    </xf>
    <xf numFmtId="0" fontId="47" fillId="0" borderId="10" xfId="58" applyFont="1" applyFill="1" applyBorder="1" applyAlignment="1">
      <alignment vertical="center" wrapText="1"/>
    </xf>
    <xf numFmtId="0" fontId="10" fillId="25" borderId="10" xfId="0" applyFont="1" applyFill="1" applyBorder="1" applyAlignment="1">
      <alignment vertical="center" wrapText="1"/>
    </xf>
    <xf numFmtId="49" fontId="6" fillId="0" borderId="10" xfId="58" applyNumberFormat="1" applyFont="1" applyFill="1" applyBorder="1" applyAlignment="1">
      <alignment horizontal="left" vertical="center" wrapText="1"/>
    </xf>
    <xf numFmtId="0" fontId="5" fillId="0" borderId="0" xfId="58" applyFont="1" applyFill="1"/>
    <xf numFmtId="0" fontId="34" fillId="0" borderId="10" xfId="58" applyFont="1" applyBorder="1" applyAlignment="1">
      <alignment horizontal="center" vertical="center" wrapText="1"/>
    </xf>
    <xf numFmtId="0" fontId="48" fillId="0" borderId="10" xfId="44" applyFont="1" applyFill="1" applyBorder="1" applyAlignment="1">
      <alignment horizontal="center" vertical="center" wrapText="1"/>
    </xf>
    <xf numFmtId="0" fontId="34" fillId="0" borderId="11" xfId="58" applyFont="1" applyBorder="1" applyAlignment="1">
      <alignment horizontal="center" vertical="center" wrapText="1"/>
    </xf>
    <xf numFmtId="0" fontId="49" fillId="0" borderId="0" xfId="55" applyFont="1" applyFill="1" applyAlignment="1"/>
    <xf numFmtId="0" fontId="0" fillId="0" borderId="0" xfId="0" applyFill="1"/>
    <xf numFmtId="0" fontId="49" fillId="0" borderId="0" xfId="55" applyFont="1" applyAlignment="1"/>
    <xf numFmtId="0" fontId="48" fillId="0" borderId="0" xfId="55" applyFont="1" applyFill="1" applyAlignment="1"/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0" fillId="0" borderId="10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24" fillId="0" borderId="0" xfId="0" applyFont="1"/>
    <xf numFmtId="0" fontId="34" fillId="0" borderId="10" xfId="58" applyFont="1" applyBorder="1" applyAlignment="1">
      <alignment horizontal="center" vertical="center"/>
    </xf>
    <xf numFmtId="0" fontId="4" fillId="0" borderId="10" xfId="58" applyFont="1" applyBorder="1" applyAlignment="1">
      <alignment horizontal="center" vertical="center"/>
    </xf>
    <xf numFmtId="49" fontId="6" fillId="0" borderId="10" xfId="58" applyNumberFormat="1" applyFont="1" applyBorder="1" applyAlignment="1">
      <alignment vertical="center"/>
    </xf>
    <xf numFmtId="0" fontId="49" fillId="25" borderId="0" xfId="54" applyFont="1" applyFill="1"/>
    <xf numFmtId="0" fontId="35" fillId="0" borderId="21" xfId="44" applyFont="1" applyFill="1" applyBorder="1" applyAlignment="1">
      <alignment vertical="center" wrapText="1"/>
    </xf>
    <xf numFmtId="0" fontId="34" fillId="25" borderId="22" xfId="58" applyFont="1" applyFill="1" applyBorder="1" applyAlignment="1">
      <alignment vertical="center" wrapText="1"/>
    </xf>
    <xf numFmtId="0" fontId="34" fillId="25" borderId="20" xfId="58" applyFont="1" applyFill="1" applyBorder="1" applyAlignment="1">
      <alignment vertical="center" wrapText="1"/>
    </xf>
    <xf numFmtId="49" fontId="6" fillId="0" borderId="10" xfId="58" applyNumberFormat="1" applyFont="1" applyFill="1" applyBorder="1" applyAlignment="1">
      <alignment vertical="center" wrapText="1"/>
    </xf>
    <xf numFmtId="0" fontId="10" fillId="25" borderId="10" xfId="44" applyFont="1" applyFill="1" applyBorder="1" applyAlignment="1">
      <alignment horizontal="left" vertical="center" wrapText="1"/>
    </xf>
    <xf numFmtId="0" fontId="5" fillId="0" borderId="0" xfId="58" applyFont="1" applyAlignment="1">
      <alignment vertical="center" wrapText="1"/>
    </xf>
    <xf numFmtId="0" fontId="60" fillId="0" borderId="0" xfId="58" applyAlignment="1">
      <alignment vertical="center" wrapText="1"/>
    </xf>
    <xf numFmtId="2" fontId="54" fillId="0" borderId="10" xfId="58" applyNumberFormat="1" applyFont="1" applyBorder="1" applyAlignment="1">
      <alignment horizontal="left"/>
    </xf>
    <xf numFmtId="2" fontId="6" fillId="0" borderId="10" xfId="58" applyNumberFormat="1" applyFont="1" applyBorder="1" applyAlignment="1">
      <alignment horizontal="left"/>
    </xf>
    <xf numFmtId="0" fontId="37" fillId="0" borderId="10" xfId="44" applyNumberFormat="1" applyFont="1" applyBorder="1" applyAlignment="1">
      <alignment horizontal="center" vertical="center" wrapText="1"/>
    </xf>
    <xf numFmtId="0" fontId="37" fillId="0" borderId="10" xfId="44" applyFont="1" applyBorder="1" applyAlignment="1">
      <alignment vertical="center" wrapText="1"/>
    </xf>
    <xf numFmtId="0" fontId="10" fillId="0" borderId="0" xfId="44" applyFont="1" applyFill="1" applyAlignment="1">
      <alignment vertical="center" wrapText="1"/>
    </xf>
    <xf numFmtId="0" fontId="10" fillId="0" borderId="10" xfId="44" applyFont="1" applyBorder="1" applyAlignment="1">
      <alignment vertical="center" wrapText="1"/>
    </xf>
    <xf numFmtId="0" fontId="10" fillId="0" borderId="0" xfId="44" applyFont="1" applyFill="1" applyBorder="1" applyAlignment="1">
      <alignment vertical="center" wrapText="1"/>
    </xf>
    <xf numFmtId="9" fontId="10" fillId="0" borderId="10" xfId="44" applyNumberFormat="1" applyFont="1" applyFill="1" applyBorder="1" applyAlignment="1">
      <alignment horizontal="center" vertical="center" wrapText="1"/>
    </xf>
    <xf numFmtId="0" fontId="10" fillId="0" borderId="10" xfId="44" applyFont="1" applyBorder="1" applyAlignment="1">
      <alignment horizontal="justify" vertical="center" wrapText="1"/>
    </xf>
    <xf numFmtId="0" fontId="6" fillId="0" borderId="0" xfId="58" applyFont="1" applyFill="1" applyBorder="1" applyAlignment="1">
      <alignment vertical="center"/>
    </xf>
    <xf numFmtId="0" fontId="35" fillId="0" borderId="23" xfId="44" applyFont="1" applyFill="1" applyBorder="1" applyAlignment="1">
      <alignment horizontal="justify" vertical="center" wrapText="1"/>
    </xf>
    <xf numFmtId="2" fontId="35" fillId="0" borderId="23" xfId="44" applyNumberFormat="1" applyFont="1" applyFill="1" applyBorder="1" applyAlignment="1">
      <alignment horizontal="justify" vertical="center" wrapText="1"/>
    </xf>
    <xf numFmtId="0" fontId="36" fillId="0" borderId="23" xfId="44" applyFont="1" applyFill="1" applyBorder="1" applyAlignment="1">
      <alignment horizontal="justify" vertical="center" wrapText="1"/>
    </xf>
    <xf numFmtId="0" fontId="10" fillId="0" borderId="10" xfId="42" applyNumberFormat="1" applyFont="1" applyBorder="1" applyAlignment="1">
      <alignment horizontal="center" vertical="center" wrapText="1"/>
    </xf>
    <xf numFmtId="2" fontId="6" fillId="26" borderId="10" xfId="58" applyNumberFormat="1" applyFont="1" applyFill="1" applyBorder="1" applyAlignment="1">
      <alignment horizontal="left" vertical="center" wrapText="1"/>
    </xf>
    <xf numFmtId="0" fontId="10" fillId="26" borderId="10" xfId="42" applyNumberFormat="1" applyFont="1" applyFill="1" applyBorder="1" applyAlignment="1">
      <alignment horizontal="left" vertical="center" wrapText="1"/>
    </xf>
    <xf numFmtId="0" fontId="10" fillId="26" borderId="10" xfId="42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top" wrapText="1"/>
    </xf>
    <xf numFmtId="0" fontId="10" fillId="0" borderId="10" xfId="42" applyFont="1" applyBorder="1" applyAlignment="1">
      <alignment horizontal="center"/>
    </xf>
    <xf numFmtId="0" fontId="10" fillId="0" borderId="0" xfId="44" applyFill="1" applyAlignment="1">
      <alignment vertical="center" wrapText="1"/>
    </xf>
    <xf numFmtId="0" fontId="35" fillId="0" borderId="15" xfId="44" applyFont="1" applyFill="1" applyBorder="1" applyAlignment="1">
      <alignment horizontal="justify" vertical="center" wrapText="1"/>
    </xf>
    <xf numFmtId="0" fontId="36" fillId="0" borderId="23" xfId="44" applyFont="1" applyFill="1" applyBorder="1" applyAlignment="1">
      <alignment vertical="center" wrapText="1"/>
    </xf>
    <xf numFmtId="0" fontId="36" fillId="0" borderId="17" xfId="44" applyFont="1" applyFill="1" applyBorder="1" applyAlignment="1">
      <alignment vertical="center" wrapText="1"/>
    </xf>
    <xf numFmtId="0" fontId="35" fillId="0" borderId="24" xfId="44" applyFont="1" applyFill="1" applyBorder="1" applyAlignment="1">
      <alignment horizontal="justify" vertical="center" wrapText="1"/>
    </xf>
    <xf numFmtId="0" fontId="36" fillId="0" borderId="17" xfId="44" applyFont="1" applyFill="1" applyBorder="1" applyAlignment="1">
      <alignment horizontal="justify" vertical="center" wrapText="1"/>
    </xf>
    <xf numFmtId="9" fontId="35" fillId="0" borderId="23" xfId="65" applyFont="1" applyFill="1" applyBorder="1" applyAlignment="1">
      <alignment horizontal="justify" vertical="center" wrapText="1"/>
    </xf>
    <xf numFmtId="0" fontId="35" fillId="0" borderId="15" xfId="44" applyFont="1" applyFill="1" applyBorder="1" applyAlignment="1">
      <alignment vertical="center" wrapText="1"/>
    </xf>
    <xf numFmtId="0" fontId="35" fillId="0" borderId="23" xfId="44" applyFont="1" applyFill="1" applyBorder="1" applyAlignment="1">
      <alignment vertical="center" wrapText="1"/>
    </xf>
    <xf numFmtId="0" fontId="35" fillId="0" borderId="25" xfId="44" applyFont="1" applyFill="1" applyBorder="1" applyAlignment="1">
      <alignment horizontal="justify" vertical="center" wrapText="1"/>
    </xf>
    <xf numFmtId="0" fontId="35" fillId="0" borderId="26" xfId="44" applyFont="1" applyFill="1" applyBorder="1" applyAlignment="1">
      <alignment horizontal="justify" vertical="center" wrapText="1"/>
    </xf>
    <xf numFmtId="0" fontId="36" fillId="0" borderId="23" xfId="44" applyFont="1" applyFill="1" applyBorder="1" applyAlignment="1">
      <alignment horizontal="center" vertical="center" wrapText="1"/>
    </xf>
    <xf numFmtId="0" fontId="60" fillId="0" borderId="10" xfId="58" applyBorder="1" applyAlignment="1">
      <alignment vertical="center" wrapText="1"/>
    </xf>
    <xf numFmtId="0" fontId="49" fillId="25" borderId="10" xfId="54" applyFont="1" applyFill="1" applyBorder="1" applyAlignment="1">
      <alignment horizontal="center" vertical="center" wrapText="1"/>
    </xf>
    <xf numFmtId="14" fontId="10" fillId="0" borderId="10" xfId="44" applyNumberFormat="1" applyFont="1" applyFill="1" applyBorder="1" applyAlignment="1">
      <alignment horizontal="center" vertical="center" wrapText="1"/>
    </xf>
    <xf numFmtId="0" fontId="10" fillId="0" borderId="10" xfId="44" applyFont="1" applyFill="1" applyBorder="1"/>
    <xf numFmtId="0" fontId="10" fillId="0" borderId="10" xfId="44" applyFont="1" applyFill="1" applyBorder="1" applyAlignment="1">
      <alignment horizontal="center" vertical="center"/>
    </xf>
    <xf numFmtId="14" fontId="10" fillId="0" borderId="10" xfId="44" applyNumberFormat="1" applyFont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/>
    </xf>
    <xf numFmtId="14" fontId="10" fillId="0" borderId="10" xfId="44" applyNumberFormat="1" applyFont="1" applyFill="1" applyBorder="1" applyAlignment="1">
      <alignment horizontal="center" vertical="center"/>
    </xf>
    <xf numFmtId="0" fontId="34" fillId="0" borderId="10" xfId="54" applyFont="1" applyFill="1" applyBorder="1" applyAlignment="1">
      <alignment horizontal="center" vertical="center" wrapText="1"/>
    </xf>
    <xf numFmtId="0" fontId="49" fillId="0" borderId="0" xfId="54" applyFont="1" applyFill="1"/>
    <xf numFmtId="0" fontId="34" fillId="0" borderId="10" xfId="54" applyFont="1" applyFill="1" applyBorder="1" applyAlignment="1">
      <alignment horizontal="center" vertical="center"/>
    </xf>
    <xf numFmtId="0" fontId="49" fillId="25" borderId="0" xfId="54" applyFont="1" applyFill="1" applyBorder="1" applyAlignment="1">
      <alignment horizontal="center" vertical="center" wrapText="1"/>
    </xf>
    <xf numFmtId="14" fontId="49" fillId="26" borderId="10" xfId="54" applyNumberFormat="1" applyFont="1" applyFill="1" applyBorder="1" applyAlignment="1">
      <alignment horizontal="center" vertical="center" wrapText="1"/>
    </xf>
    <xf numFmtId="168" fontId="49" fillId="25" borderId="10" xfId="54" applyNumberFormat="1" applyFont="1" applyFill="1" applyBorder="1" applyAlignment="1">
      <alignment horizontal="center" vertical="center" wrapText="1"/>
    </xf>
    <xf numFmtId="0" fontId="6" fillId="0" borderId="10" xfId="54" applyFont="1" applyFill="1" applyBorder="1" applyAlignment="1">
      <alignment horizontal="center" vertical="center"/>
    </xf>
    <xf numFmtId="0" fontId="6" fillId="0" borderId="0" xfId="54" applyFont="1" applyFill="1"/>
    <xf numFmtId="0" fontId="36" fillId="0" borderId="23" xfId="44" applyFont="1" applyFill="1" applyBorder="1" applyAlignment="1">
      <alignment horizontal="justify" vertical="top" wrapText="1"/>
    </xf>
    <xf numFmtId="0" fontId="35" fillId="26" borderId="23" xfId="44" applyFont="1" applyFill="1" applyBorder="1" applyAlignment="1">
      <alignment horizontal="justify" vertical="top" wrapText="1"/>
    </xf>
    <xf numFmtId="0" fontId="35" fillId="0" borderId="23" xfId="44" applyFont="1" applyFill="1" applyBorder="1" applyAlignment="1">
      <alignment horizontal="justify" vertical="top" wrapText="1"/>
    </xf>
    <xf numFmtId="2" fontId="35" fillId="26" borderId="23" xfId="44" applyNumberFormat="1" applyFont="1" applyFill="1" applyBorder="1" applyAlignment="1">
      <alignment horizontal="justify" vertical="top" wrapText="1"/>
    </xf>
    <xf numFmtId="0" fontId="36" fillId="26" borderId="23" xfId="44" applyFont="1" applyFill="1" applyBorder="1" applyAlignment="1">
      <alignment horizontal="justify" vertical="top" wrapText="1"/>
    </xf>
    <xf numFmtId="2" fontId="35" fillId="0" borderId="10" xfId="44" applyNumberFormat="1" applyFont="1" applyFill="1" applyBorder="1" applyAlignment="1">
      <alignment horizontal="justify" vertical="top" wrapText="1"/>
    </xf>
    <xf numFmtId="9" fontId="35" fillId="26" borderId="10" xfId="44" applyNumberFormat="1" applyFont="1" applyFill="1" applyBorder="1" applyAlignment="1">
      <alignment horizontal="justify" vertical="top" wrapText="1"/>
    </xf>
    <xf numFmtId="2" fontId="35" fillId="26" borderId="10" xfId="44" applyNumberFormat="1" applyFont="1" applyFill="1" applyBorder="1" applyAlignment="1">
      <alignment horizontal="justify" vertical="top" wrapText="1"/>
    </xf>
    <xf numFmtId="2" fontId="35" fillId="26" borderId="23" xfId="44" applyNumberFormat="1" applyFont="1" applyFill="1" applyBorder="1" applyAlignment="1">
      <alignment horizontal="justify" vertical="center" wrapText="1"/>
    </xf>
    <xf numFmtId="0" fontId="36" fillId="26" borderId="23" xfId="44" applyFont="1" applyFill="1" applyBorder="1" applyAlignment="1">
      <alignment horizontal="justify" vertical="center" wrapText="1"/>
    </xf>
    <xf numFmtId="0" fontId="10" fillId="26" borderId="0" xfId="44" applyFill="1" applyAlignment="1">
      <alignment vertical="center" wrapText="1"/>
    </xf>
    <xf numFmtId="0" fontId="35" fillId="26" borderId="23" xfId="44" applyFont="1" applyFill="1" applyBorder="1" applyAlignment="1">
      <alignment horizontal="justify" vertical="center" wrapText="1"/>
    </xf>
    <xf numFmtId="1" fontId="35" fillId="26" borderId="23" xfId="44" applyNumberFormat="1" applyFont="1" applyFill="1" applyBorder="1" applyAlignment="1">
      <alignment horizontal="justify" vertical="center" wrapText="1"/>
    </xf>
    <xf numFmtId="0" fontId="36" fillId="0" borderId="16" xfId="44" applyFont="1" applyFill="1" applyBorder="1" applyAlignment="1">
      <alignment vertical="center" wrapText="1"/>
    </xf>
    <xf numFmtId="2" fontId="36" fillId="0" borderId="23" xfId="44" applyNumberFormat="1" applyFont="1" applyFill="1" applyBorder="1" applyAlignment="1">
      <alignment horizontal="justify" vertical="center" wrapText="1"/>
    </xf>
    <xf numFmtId="0" fontId="36" fillId="0" borderId="15" xfId="44" applyFont="1" applyFill="1" applyBorder="1" applyAlignment="1">
      <alignment horizontal="justify" vertical="center" wrapText="1"/>
    </xf>
    <xf numFmtId="1" fontId="56" fillId="25" borderId="10" xfId="54" applyNumberFormat="1" applyFont="1" applyFill="1" applyBorder="1" applyAlignment="1">
      <alignment horizontal="center" vertical="center" wrapText="1"/>
    </xf>
    <xf numFmtId="49" fontId="56" fillId="25" borderId="10" xfId="54" applyNumberFormat="1" applyFont="1" applyFill="1" applyBorder="1" applyAlignment="1">
      <alignment horizontal="center" vertical="center" wrapText="1"/>
    </xf>
    <xf numFmtId="49" fontId="56" fillId="26" borderId="10" xfId="54" applyNumberFormat="1" applyFont="1" applyFill="1" applyBorder="1" applyAlignment="1">
      <alignment horizontal="center" vertical="center" wrapText="1"/>
    </xf>
    <xf numFmtId="4" fontId="56" fillId="26" borderId="10" xfId="54" applyNumberFormat="1" applyFont="1" applyFill="1" applyBorder="1" applyAlignment="1">
      <alignment horizontal="center" vertical="center" wrapText="1"/>
    </xf>
    <xf numFmtId="49" fontId="58" fillId="26" borderId="10" xfId="29" applyNumberFormat="1" applyFill="1" applyBorder="1" applyAlignment="1">
      <alignment horizontal="center" vertical="center" wrapText="1"/>
    </xf>
    <xf numFmtId="0" fontId="56" fillId="27" borderId="0" xfId="54" applyFont="1" applyFill="1" applyAlignment="1">
      <alignment horizontal="center" vertical="center" wrapText="1"/>
    </xf>
    <xf numFmtId="1" fontId="56" fillId="26" borderId="10" xfId="54" applyNumberFormat="1" applyFont="1" applyFill="1" applyBorder="1" applyAlignment="1">
      <alignment horizontal="center" vertical="center" wrapText="1"/>
    </xf>
    <xf numFmtId="168" fontId="10" fillId="0" borderId="0" xfId="44" applyNumberFormat="1" applyFill="1" applyAlignment="1">
      <alignment vertical="center" wrapText="1"/>
    </xf>
    <xf numFmtId="49" fontId="56" fillId="26" borderId="11" xfId="54" applyNumberFormat="1" applyFont="1" applyFill="1" applyBorder="1" applyAlignment="1">
      <alignment horizontal="center" vertical="center" wrapText="1"/>
    </xf>
    <xf numFmtId="49" fontId="56" fillId="26" borderId="22" xfId="54" applyNumberFormat="1" applyFont="1" applyFill="1" applyBorder="1" applyAlignment="1">
      <alignment horizontal="center" vertical="center" wrapText="1"/>
    </xf>
    <xf numFmtId="49" fontId="56" fillId="26" borderId="20" xfId="54" applyNumberFormat="1" applyFont="1" applyFill="1" applyBorder="1" applyAlignment="1">
      <alignment horizontal="center" vertical="center" wrapText="1"/>
    </xf>
    <xf numFmtId="0" fontId="56" fillId="26" borderId="0" xfId="54" applyFont="1" applyFill="1" applyAlignment="1">
      <alignment vertical="center"/>
    </xf>
    <xf numFmtId="0" fontId="56" fillId="26" borderId="0" xfId="54" applyFont="1" applyFill="1"/>
    <xf numFmtId="0" fontId="49" fillId="25" borderId="14" xfId="54" applyFont="1" applyFill="1" applyBorder="1" applyAlignment="1">
      <alignment horizontal="center" vertical="center" wrapText="1"/>
    </xf>
    <xf numFmtId="49" fontId="56" fillId="25" borderId="14" xfId="54" applyNumberFormat="1" applyFont="1" applyFill="1" applyBorder="1" applyAlignment="1">
      <alignment horizontal="center" vertical="center" wrapText="1"/>
    </xf>
    <xf numFmtId="168" fontId="49" fillId="25" borderId="14" xfId="54" applyNumberFormat="1" applyFont="1" applyFill="1" applyBorder="1" applyAlignment="1">
      <alignment horizontal="center" vertical="center" wrapText="1"/>
    </xf>
    <xf numFmtId="0" fontId="49" fillId="0" borderId="14" xfId="54" applyFont="1" applyFill="1" applyBorder="1" applyAlignment="1">
      <alignment horizontal="center" vertical="center" wrapText="1"/>
    </xf>
    <xf numFmtId="14" fontId="49" fillId="0" borderId="14" xfId="54" applyNumberFormat="1" applyFont="1" applyFill="1" applyBorder="1" applyAlignment="1">
      <alignment horizontal="center" vertical="center" wrapText="1"/>
    </xf>
    <xf numFmtId="0" fontId="49" fillId="26" borderId="14" xfId="54" applyFont="1" applyFill="1" applyBorder="1" applyAlignment="1">
      <alignment horizontal="center" vertical="center" wrapText="1"/>
    </xf>
    <xf numFmtId="0" fontId="49" fillId="0" borderId="10" xfId="54" applyFont="1" applyFill="1" applyBorder="1" applyAlignment="1">
      <alignment horizontal="center" vertical="center" wrapText="1"/>
    </xf>
    <xf numFmtId="167" fontId="49" fillId="0" borderId="10" xfId="54" applyNumberFormat="1" applyFont="1" applyFill="1" applyBorder="1" applyAlignment="1">
      <alignment horizontal="center" vertical="center" wrapText="1"/>
    </xf>
    <xf numFmtId="14" fontId="49" fillId="0" borderId="10" xfId="54" applyNumberFormat="1" applyFont="1" applyFill="1" applyBorder="1" applyAlignment="1">
      <alignment vertical="center" wrapText="1"/>
    </xf>
    <xf numFmtId="0" fontId="49" fillId="0" borderId="0" xfId="54" applyFont="1" applyFill="1" applyBorder="1" applyAlignment="1">
      <alignment horizontal="center" vertical="center" wrapText="1"/>
    </xf>
    <xf numFmtId="167" fontId="35" fillId="0" borderId="23" xfId="44" applyNumberFormat="1" applyFont="1" applyFill="1" applyBorder="1" applyAlignment="1">
      <alignment horizontal="justify" vertical="center" wrapText="1"/>
    </xf>
    <xf numFmtId="167" fontId="36" fillId="0" borderId="23" xfId="44" applyNumberFormat="1" applyFont="1" applyFill="1" applyBorder="1" applyAlignment="1">
      <alignment horizontal="justify" vertical="center" wrapText="1"/>
    </xf>
    <xf numFmtId="9" fontId="35" fillId="26" borderId="23" xfId="65" applyFont="1" applyFill="1" applyBorder="1" applyAlignment="1">
      <alignment horizontal="justify" vertical="top" wrapText="1"/>
    </xf>
    <xf numFmtId="169" fontId="35" fillId="0" borderId="23" xfId="65" applyNumberFormat="1" applyFont="1" applyFill="1" applyBorder="1" applyAlignment="1">
      <alignment horizontal="justify" vertical="center" wrapText="1"/>
    </xf>
    <xf numFmtId="0" fontId="37" fillId="0" borderId="10" xfId="44" applyFont="1" applyFill="1" applyBorder="1" applyAlignment="1">
      <alignment horizontal="center" vertical="center" wrapText="1"/>
    </xf>
    <xf numFmtId="0" fontId="61" fillId="0" borderId="10" xfId="58" applyFont="1" applyFill="1" applyBorder="1" applyAlignment="1">
      <alignment horizontal="left" vertical="center" wrapText="1"/>
    </xf>
    <xf numFmtId="0" fontId="10" fillId="0" borderId="14" xfId="44" applyFont="1" applyFill="1" applyBorder="1" applyAlignment="1">
      <alignment horizontal="center" vertical="center" wrapText="1"/>
    </xf>
    <xf numFmtId="0" fontId="10" fillId="0" borderId="10" xfId="44" applyFont="1" applyFill="1" applyBorder="1" applyAlignment="1">
      <alignment horizontal="center" vertical="center" textRotation="90" wrapText="1"/>
    </xf>
    <xf numFmtId="0" fontId="10" fillId="0" borderId="10" xfId="44" applyFont="1" applyFill="1" applyBorder="1" applyAlignment="1">
      <alignment horizontal="center" vertical="center" wrapText="1"/>
    </xf>
    <xf numFmtId="2" fontId="10" fillId="0" borderId="10" xfId="44" applyNumberFormat="1" applyFont="1" applyFill="1" applyBorder="1" applyAlignment="1">
      <alignment horizontal="center" vertical="center" wrapText="1"/>
    </xf>
    <xf numFmtId="1" fontId="10" fillId="0" borderId="10" xfId="44" applyNumberFormat="1" applyFont="1" applyFill="1" applyBorder="1" applyAlignment="1">
      <alignment horizontal="center" vertical="center" wrapText="1"/>
    </xf>
    <xf numFmtId="0" fontId="6" fillId="0" borderId="10" xfId="50" applyFont="1" applyFill="1" applyBorder="1" applyAlignment="1">
      <alignment horizontal="left" vertical="center" wrapText="1"/>
    </xf>
    <xf numFmtId="0" fontId="34" fillId="0" borderId="10" xfId="50" applyFont="1" applyFill="1" applyBorder="1" applyAlignment="1">
      <alignment horizontal="left" vertical="center" wrapText="1"/>
    </xf>
    <xf numFmtId="0" fontId="6" fillId="0" borderId="12" xfId="50" applyFont="1" applyFill="1" applyBorder="1" applyAlignment="1">
      <alignment horizontal="left" vertical="center" wrapText="1"/>
    </xf>
    <xf numFmtId="0" fontId="35" fillId="0" borderId="10" xfId="44" applyFont="1" applyFill="1" applyBorder="1" applyAlignment="1">
      <alignment horizontal="justify"/>
    </xf>
    <xf numFmtId="2" fontId="35" fillId="0" borderId="10" xfId="44" applyNumberFormat="1" applyFont="1" applyFill="1" applyBorder="1" applyAlignment="1">
      <alignment horizontal="justify"/>
    </xf>
    <xf numFmtId="49" fontId="6" fillId="0" borderId="11" xfId="58" applyNumberFormat="1" applyFont="1" applyFill="1" applyBorder="1" applyAlignment="1">
      <alignment horizontal="center" vertical="center"/>
    </xf>
    <xf numFmtId="49" fontId="6" fillId="0" borderId="22" xfId="58" applyNumberFormat="1" applyFont="1" applyFill="1" applyBorder="1" applyAlignment="1">
      <alignment horizontal="center" vertical="center"/>
    </xf>
    <xf numFmtId="49" fontId="6" fillId="0" borderId="20" xfId="58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6" fillId="0" borderId="0" xfId="58" applyFont="1" applyAlignment="1">
      <alignment horizontal="center" vertical="center"/>
    </xf>
    <xf numFmtId="0" fontId="7" fillId="0" borderId="0" xfId="58" applyFont="1" applyAlignment="1">
      <alignment horizontal="center" vertical="center" wrapText="1"/>
    </xf>
    <xf numFmtId="0" fontId="7" fillId="0" borderId="0" xfId="58" applyFont="1" applyAlignment="1">
      <alignment horizontal="center" vertical="center"/>
    </xf>
    <xf numFmtId="0" fontId="4" fillId="0" borderId="0" xfId="58" applyFont="1" applyAlignment="1">
      <alignment horizontal="center" vertical="center"/>
    </xf>
    <xf numFmtId="0" fontId="45" fillId="0" borderId="0" xfId="58" applyFont="1" applyAlignment="1">
      <alignment horizontal="center" vertical="center"/>
    </xf>
    <xf numFmtId="0" fontId="45" fillId="0" borderId="0" xfId="58" applyFont="1" applyFill="1" applyAlignment="1">
      <alignment horizontal="center" vertical="center" wrapText="1"/>
    </xf>
    <xf numFmtId="0" fontId="45" fillId="0" borderId="0" xfId="58" applyFont="1" applyFill="1" applyAlignment="1">
      <alignment horizontal="center" vertical="center"/>
    </xf>
    <xf numFmtId="0" fontId="34" fillId="0" borderId="10" xfId="58" applyFont="1" applyBorder="1" applyAlignment="1">
      <alignment horizontal="center" vertical="center" wrapText="1"/>
    </xf>
    <xf numFmtId="0" fontId="34" fillId="0" borderId="14" xfId="58" applyFont="1" applyBorder="1" applyAlignment="1">
      <alignment horizontal="center" vertical="center" wrapText="1"/>
    </xf>
    <xf numFmtId="0" fontId="34" fillId="0" borderId="12" xfId="58" applyFont="1" applyBorder="1" applyAlignment="1">
      <alignment horizontal="center" vertical="center" wrapText="1"/>
    </xf>
    <xf numFmtId="0" fontId="4" fillId="0" borderId="10" xfId="58" applyFont="1" applyBorder="1" applyAlignment="1">
      <alignment horizontal="center" vertical="center" wrapText="1"/>
    </xf>
    <xf numFmtId="0" fontId="3" fillId="0" borderId="0" xfId="58" applyFont="1" applyFill="1" applyAlignment="1">
      <alignment horizontal="center" vertical="center"/>
    </xf>
    <xf numFmtId="0" fontId="6" fillId="0" borderId="27" xfId="58" applyFont="1" applyBorder="1" applyAlignment="1">
      <alignment vertical="center"/>
    </xf>
    <xf numFmtId="0" fontId="3" fillId="0" borderId="0" xfId="58" applyFont="1" applyFill="1" applyBorder="1" applyAlignment="1">
      <alignment horizontal="center" vertical="center"/>
    </xf>
    <xf numFmtId="0" fontId="45" fillId="0" borderId="0" xfId="58" applyFont="1" applyAlignment="1">
      <alignment horizontal="center" vertical="center" wrapText="1"/>
    </xf>
    <xf numFmtId="0" fontId="37" fillId="0" borderId="28" xfId="42" applyFont="1" applyFill="1" applyBorder="1" applyAlignment="1">
      <alignment horizontal="center" vertical="center" wrapText="1"/>
    </xf>
    <xf numFmtId="0" fontId="37" fillId="0" borderId="29" xfId="42" applyFont="1" applyFill="1" applyBorder="1" applyAlignment="1">
      <alignment horizontal="center" vertical="center" wrapText="1"/>
    </xf>
    <xf numFmtId="0" fontId="37" fillId="0" borderId="30" xfId="42" applyFont="1" applyFill="1" applyBorder="1" applyAlignment="1">
      <alignment horizontal="center" vertical="center" wrapText="1"/>
    </xf>
    <xf numFmtId="0" fontId="37" fillId="0" borderId="31" xfId="42" applyFont="1" applyFill="1" applyBorder="1" applyAlignment="1">
      <alignment horizontal="center" vertical="center" wrapText="1"/>
    </xf>
    <xf numFmtId="0" fontId="37" fillId="0" borderId="11" xfId="42" applyFont="1" applyBorder="1" applyAlignment="1">
      <alignment horizontal="center" vertical="center" wrapText="1"/>
    </xf>
    <xf numFmtId="0" fontId="37" fillId="0" borderId="20" xfId="42" applyFont="1" applyBorder="1" applyAlignment="1">
      <alignment horizontal="center" vertical="center" wrapText="1"/>
    </xf>
    <xf numFmtId="0" fontId="37" fillId="0" borderId="22" xfId="42" applyFont="1" applyBorder="1" applyAlignment="1">
      <alignment horizontal="center" vertical="center" wrapText="1"/>
    </xf>
    <xf numFmtId="0" fontId="37" fillId="0" borderId="14" xfId="42" applyFont="1" applyBorder="1" applyAlignment="1">
      <alignment horizontal="center" vertical="center"/>
    </xf>
    <xf numFmtId="0" fontId="37" fillId="0" borderId="13" xfId="42" applyFont="1" applyBorder="1" applyAlignment="1">
      <alignment horizontal="center" vertical="center"/>
    </xf>
    <xf numFmtId="0" fontId="37" fillId="0" borderId="12" xfId="42" applyFont="1" applyBorder="1" applyAlignment="1">
      <alignment horizontal="center" vertical="center"/>
    </xf>
    <xf numFmtId="0" fontId="10" fillId="0" borderId="27" xfId="42" applyFont="1" applyBorder="1" applyAlignment="1">
      <alignment horizontal="left" vertical="center"/>
    </xf>
    <xf numFmtId="0" fontId="37" fillId="0" borderId="14" xfId="42" applyFont="1" applyFill="1" applyBorder="1" applyAlignment="1">
      <alignment horizontal="center" vertical="center" wrapText="1"/>
    </xf>
    <xf numFmtId="0" fontId="37" fillId="0" borderId="12" xfId="42" applyFont="1" applyFill="1" applyBorder="1" applyAlignment="1">
      <alignment horizontal="center" vertical="center" wrapText="1"/>
    </xf>
    <xf numFmtId="0" fontId="3" fillId="0" borderId="0" xfId="58" applyFont="1" applyAlignment="1">
      <alignment horizontal="center" vertical="center"/>
    </xf>
    <xf numFmtId="0" fontId="37" fillId="0" borderId="13" xfId="42" applyFont="1" applyFill="1" applyBorder="1" applyAlignment="1">
      <alignment horizontal="center" vertical="center" wrapText="1"/>
    </xf>
    <xf numFmtId="0" fontId="37" fillId="0" borderId="14" xfId="42" applyFont="1" applyBorder="1" applyAlignment="1">
      <alignment horizontal="center" vertical="center" wrapText="1"/>
    </xf>
    <xf numFmtId="0" fontId="37" fillId="0" borderId="12" xfId="42" applyFont="1" applyBorder="1" applyAlignment="1">
      <alignment horizontal="center" vertical="center" wrapText="1"/>
    </xf>
    <xf numFmtId="0" fontId="37" fillId="0" borderId="28" xfId="42" applyFont="1" applyBorder="1" applyAlignment="1">
      <alignment horizontal="center" vertical="center" wrapText="1"/>
    </xf>
    <xf numFmtId="0" fontId="37" fillId="0" borderId="29" xfId="42" applyFont="1" applyBorder="1" applyAlignment="1">
      <alignment horizontal="center" vertical="center" wrapText="1"/>
    </xf>
    <xf numFmtId="0" fontId="37" fillId="0" borderId="30" xfId="42" applyFont="1" applyBorder="1" applyAlignment="1">
      <alignment horizontal="center" vertical="center" wrapText="1"/>
    </xf>
    <xf numFmtId="0" fontId="37" fillId="0" borderId="31" xfId="42" applyFont="1" applyBorder="1" applyAlignment="1">
      <alignment horizontal="center" vertical="center" wrapText="1"/>
    </xf>
    <xf numFmtId="0" fontId="37" fillId="0" borderId="13" xfId="42" applyFont="1" applyBorder="1" applyAlignment="1">
      <alignment horizontal="center" vertical="center" wrapText="1"/>
    </xf>
    <xf numFmtId="0" fontId="55" fillId="0" borderId="0" xfId="58" applyFont="1" applyAlignment="1">
      <alignment horizontal="center" vertical="center" wrapText="1"/>
    </xf>
    <xf numFmtId="0" fontId="24" fillId="0" borderId="11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49" fillId="0" borderId="0" xfId="55" applyFont="1" applyFill="1" applyAlignment="1">
      <alignment horizontal="center"/>
    </xf>
    <xf numFmtId="0" fontId="49" fillId="0" borderId="0" xfId="55" applyFont="1" applyAlignment="1">
      <alignment horizontal="center"/>
    </xf>
    <xf numFmtId="0" fontId="48" fillId="0" borderId="0" xfId="55" applyFont="1" applyFill="1" applyAlignment="1">
      <alignment horizontal="center"/>
    </xf>
    <xf numFmtId="0" fontId="34" fillId="0" borderId="11" xfId="58" applyFont="1" applyBorder="1" applyAlignment="1">
      <alignment horizontal="center" vertical="center" wrapText="1"/>
    </xf>
    <xf numFmtId="0" fontId="34" fillId="0" borderId="22" xfId="58" applyFont="1" applyBorder="1" applyAlignment="1">
      <alignment horizontal="center" vertical="center" wrapText="1"/>
    </xf>
    <xf numFmtId="0" fontId="34" fillId="0" borderId="20" xfId="58" applyFont="1" applyBorder="1" applyAlignment="1">
      <alignment horizontal="center" vertical="center" wrapText="1"/>
    </xf>
    <xf numFmtId="0" fontId="4" fillId="0" borderId="27" xfId="58" applyFont="1" applyBorder="1" applyAlignment="1">
      <alignment horizontal="center" vertical="center" wrapText="1"/>
    </xf>
    <xf numFmtId="0" fontId="6" fillId="0" borderId="0" xfId="58" applyFont="1" applyFill="1" applyAlignment="1">
      <alignment horizontal="center" vertical="center"/>
    </xf>
    <xf numFmtId="0" fontId="4" fillId="0" borderId="0" xfId="58" applyFont="1" applyFill="1" applyAlignment="1">
      <alignment horizontal="center" vertical="center"/>
    </xf>
    <xf numFmtId="0" fontId="34" fillId="25" borderId="32" xfId="44" applyFont="1" applyFill="1" applyBorder="1" applyAlignment="1">
      <alignment horizontal="center" vertical="center" wrapText="1"/>
    </xf>
    <xf numFmtId="0" fontId="34" fillId="25" borderId="10" xfId="44" applyFont="1" applyFill="1" applyBorder="1" applyAlignment="1">
      <alignment horizontal="center" vertical="center" wrapText="1"/>
    </xf>
    <xf numFmtId="0" fontId="34" fillId="25" borderId="33" xfId="44" applyFont="1" applyFill="1" applyBorder="1" applyAlignment="1">
      <alignment horizontal="center" vertical="center" wrapText="1"/>
    </xf>
    <xf numFmtId="0" fontId="7" fillId="0" borderId="0" xfId="58" applyFont="1" applyFill="1" applyAlignment="1">
      <alignment horizontal="center" vertical="center"/>
    </xf>
    <xf numFmtId="0" fontId="34" fillId="25" borderId="34" xfId="44" applyFont="1" applyFill="1" applyBorder="1" applyAlignment="1">
      <alignment horizontal="center" vertical="center" wrapText="1"/>
    </xf>
    <xf numFmtId="0" fontId="34" fillId="25" borderId="35" xfId="44" applyFont="1" applyFill="1" applyBorder="1" applyAlignment="1">
      <alignment horizontal="center" vertical="center" wrapText="1"/>
    </xf>
    <xf numFmtId="0" fontId="34" fillId="25" borderId="36" xfId="44" applyFont="1" applyFill="1" applyBorder="1" applyAlignment="1">
      <alignment horizontal="center" vertical="center" wrapText="1"/>
    </xf>
    <xf numFmtId="0" fontId="37" fillId="0" borderId="30" xfId="44" applyFont="1" applyFill="1" applyBorder="1" applyAlignment="1">
      <alignment horizontal="center" vertical="center" wrapText="1"/>
    </xf>
    <xf numFmtId="0" fontId="37" fillId="0" borderId="31" xfId="44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164" fontId="37" fillId="0" borderId="12" xfId="72" applyFont="1" applyFill="1" applyBorder="1" applyAlignment="1">
      <alignment horizontal="center" vertical="center" wrapText="1"/>
    </xf>
    <xf numFmtId="0" fontId="37" fillId="0" borderId="10" xfId="44" applyNumberFormat="1" applyFont="1" applyFill="1" applyBorder="1" applyAlignment="1">
      <alignment horizontal="center" vertical="center" wrapText="1"/>
    </xf>
    <xf numFmtId="0" fontId="37" fillId="0" borderId="14" xfId="44" applyNumberFormat="1" applyFont="1" applyFill="1" applyBorder="1" applyAlignment="1">
      <alignment horizontal="center" vertical="center" wrapText="1"/>
    </xf>
    <xf numFmtId="0" fontId="37" fillId="0" borderId="13" xfId="44" applyNumberFormat="1" applyFont="1" applyFill="1" applyBorder="1" applyAlignment="1">
      <alignment horizontal="center" vertical="center" wrapText="1"/>
    </xf>
    <xf numFmtId="0" fontId="37" fillId="0" borderId="12" xfId="44" applyNumberFormat="1" applyFont="1" applyFill="1" applyBorder="1" applyAlignment="1">
      <alignment horizontal="center" vertical="center" wrapText="1"/>
    </xf>
    <xf numFmtId="0" fontId="37" fillId="0" borderId="10" xfId="44" applyFont="1" applyFill="1" applyBorder="1" applyAlignment="1">
      <alignment horizontal="center" vertical="center"/>
    </xf>
    <xf numFmtId="0" fontId="37" fillId="0" borderId="0" xfId="44" applyFont="1" applyFill="1" applyAlignment="1">
      <alignment horizontal="center" vertical="top" wrapText="1"/>
    </xf>
    <xf numFmtId="0" fontId="37" fillId="0" borderId="10" xfId="44" applyFont="1" applyFill="1" applyBorder="1" applyAlignment="1">
      <alignment horizontal="center" vertical="center" wrapText="1"/>
    </xf>
    <xf numFmtId="0" fontId="37" fillId="0" borderId="14" xfId="44" applyFont="1" applyFill="1" applyBorder="1" applyAlignment="1">
      <alignment horizontal="center" vertical="center" wrapText="1"/>
    </xf>
    <xf numFmtId="0" fontId="37" fillId="0" borderId="13" xfId="44" applyFont="1" applyFill="1" applyBorder="1" applyAlignment="1">
      <alignment horizontal="center" vertical="center" wrapText="1"/>
    </xf>
    <xf numFmtId="0" fontId="37" fillId="0" borderId="12" xfId="44" applyFont="1" applyFill="1" applyBorder="1" applyAlignment="1">
      <alignment horizontal="center" vertical="center" wrapText="1"/>
    </xf>
    <xf numFmtId="0" fontId="10" fillId="0" borderId="10" xfId="44" applyFont="1" applyFill="1" applyBorder="1" applyAlignment="1">
      <alignment horizontal="center" vertical="center"/>
    </xf>
    <xf numFmtId="0" fontId="37" fillId="0" borderId="0" xfId="44" applyFont="1" applyFill="1" applyAlignment="1">
      <alignment horizontal="center"/>
    </xf>
    <xf numFmtId="0" fontId="10" fillId="0" borderId="0" xfId="44" applyFont="1" applyFill="1" applyAlignment="1">
      <alignment horizontal="center"/>
    </xf>
    <xf numFmtId="0" fontId="10" fillId="0" borderId="14" xfId="44" applyFont="1" applyFill="1" applyBorder="1" applyAlignment="1">
      <alignment horizontal="center" vertical="center" wrapText="1"/>
    </xf>
    <xf numFmtId="0" fontId="10" fillId="0" borderId="13" xfId="44" applyFont="1" applyFill="1" applyBorder="1" applyAlignment="1">
      <alignment horizontal="center" vertical="center" wrapText="1"/>
    </xf>
    <xf numFmtId="0" fontId="10" fillId="0" borderId="12" xfId="44" applyFont="1" applyFill="1" applyBorder="1" applyAlignment="1">
      <alignment horizontal="center" vertical="center" wrapText="1"/>
    </xf>
    <xf numFmtId="0" fontId="10" fillId="0" borderId="10" xfId="61" applyFont="1" applyFill="1" applyBorder="1" applyAlignment="1">
      <alignment horizontal="center" vertical="center"/>
    </xf>
    <xf numFmtId="0" fontId="10" fillId="0" borderId="10" xfId="44" applyFont="1" applyFill="1" applyBorder="1" applyAlignment="1">
      <alignment horizontal="center" vertical="center" wrapText="1"/>
    </xf>
    <xf numFmtId="0" fontId="10" fillId="0" borderId="0" xfId="44" applyFont="1" applyFill="1" applyAlignment="1">
      <alignment horizontal="left" vertical="center" wrapText="1"/>
    </xf>
    <xf numFmtId="0" fontId="10" fillId="0" borderId="0" xfId="44" applyFont="1" applyFill="1" applyBorder="1" applyAlignment="1">
      <alignment horizontal="left" wrapText="1"/>
    </xf>
    <xf numFmtId="0" fontId="10" fillId="0" borderId="0" xfId="44" applyFont="1" applyFill="1" applyAlignment="1">
      <alignment horizontal="left" wrapText="1"/>
    </xf>
    <xf numFmtId="0" fontId="10" fillId="0" borderId="0" xfId="44" applyFont="1" applyFill="1" applyBorder="1" applyAlignment="1">
      <alignment horizontal="left"/>
    </xf>
    <xf numFmtId="0" fontId="48" fillId="0" borderId="10" xfId="54" applyFont="1" applyFill="1" applyBorder="1" applyAlignment="1">
      <alignment horizontal="center" vertical="center" wrapText="1"/>
    </xf>
    <xf numFmtId="0" fontId="34" fillId="0" borderId="10" xfId="54" applyFont="1" applyFill="1" applyBorder="1" applyAlignment="1">
      <alignment horizontal="center" vertical="center" wrapText="1"/>
    </xf>
    <xf numFmtId="0" fontId="34" fillId="0" borderId="14" xfId="54" applyFont="1" applyFill="1" applyBorder="1" applyAlignment="1">
      <alignment horizontal="center" vertical="center" wrapText="1"/>
    </xf>
    <xf numFmtId="0" fontId="34" fillId="0" borderId="12" xfId="54" applyFont="1" applyFill="1" applyBorder="1" applyAlignment="1">
      <alignment horizontal="center" vertical="center" wrapText="1"/>
    </xf>
    <xf numFmtId="0" fontId="37" fillId="0" borderId="14" xfId="54" applyFont="1" applyFill="1" applyBorder="1" applyAlignment="1" applyProtection="1">
      <alignment horizontal="center" vertical="center" wrapText="1"/>
    </xf>
    <xf numFmtId="0" fontId="37" fillId="0" borderId="12" xfId="54" applyFont="1" applyFill="1" applyBorder="1" applyAlignment="1" applyProtection="1">
      <alignment horizontal="center" vertical="center" wrapText="1"/>
    </xf>
    <xf numFmtId="0" fontId="34" fillId="0" borderId="10" xfId="54" applyFont="1" applyFill="1" applyBorder="1" applyAlignment="1">
      <alignment horizontal="center" vertical="center" textRotation="90" wrapText="1"/>
    </xf>
    <xf numFmtId="0" fontId="37" fillId="0" borderId="10" xfId="54" applyFont="1" applyFill="1" applyBorder="1" applyAlignment="1" applyProtection="1">
      <alignment horizontal="center" vertical="center" textRotation="90" wrapText="1"/>
    </xf>
    <xf numFmtId="0" fontId="34" fillId="0" borderId="14" xfId="54" applyFont="1" applyFill="1" applyBorder="1" applyAlignment="1">
      <alignment horizontal="center" vertical="center"/>
    </xf>
    <xf numFmtId="0" fontId="34" fillId="0" borderId="12" xfId="54" applyFont="1" applyFill="1" applyBorder="1" applyAlignment="1">
      <alignment horizontal="center" vertical="center"/>
    </xf>
    <xf numFmtId="0" fontId="34" fillId="0" borderId="28" xfId="54" applyFont="1" applyFill="1" applyBorder="1" applyAlignment="1">
      <alignment horizontal="center" vertical="center" wrapText="1"/>
    </xf>
    <xf numFmtId="0" fontId="34" fillId="0" borderId="38" xfId="54" applyFont="1" applyFill="1" applyBorder="1" applyAlignment="1">
      <alignment horizontal="center" vertical="center" wrapText="1"/>
    </xf>
    <xf numFmtId="0" fontId="34" fillId="0" borderId="30" xfId="54" applyFont="1" applyFill="1" applyBorder="1" applyAlignment="1">
      <alignment horizontal="center" vertical="center" wrapText="1"/>
    </xf>
    <xf numFmtId="0" fontId="34" fillId="0" borderId="14" xfId="50" applyFont="1" applyFill="1" applyBorder="1" applyAlignment="1">
      <alignment horizontal="center" vertical="center" textRotation="90" wrapText="1"/>
    </xf>
    <xf numFmtId="0" fontId="34" fillId="0" borderId="12" xfId="50" applyFont="1" applyFill="1" applyBorder="1" applyAlignment="1">
      <alignment horizontal="center" vertical="center" textRotation="90" wrapText="1"/>
    </xf>
    <xf numFmtId="0" fontId="34" fillId="0" borderId="13" xfId="54" applyFont="1" applyFill="1" applyBorder="1" applyAlignment="1">
      <alignment horizontal="center" vertical="center" wrapText="1"/>
    </xf>
    <xf numFmtId="0" fontId="49" fillId="25" borderId="0" xfId="54" applyFont="1" applyFill="1" applyAlignment="1">
      <alignment horizontal="center"/>
    </xf>
    <xf numFmtId="0" fontId="37" fillId="0" borderId="14" xfId="44" applyFont="1" applyFill="1" applyBorder="1" applyAlignment="1">
      <alignment horizontal="center" vertical="center" textRotation="90" wrapText="1"/>
    </xf>
    <xf numFmtId="0" fontId="37" fillId="0" borderId="12" xfId="44" applyFont="1" applyFill="1" applyBorder="1" applyAlignment="1">
      <alignment horizontal="center" vertical="center" textRotation="90" wrapText="1"/>
    </xf>
    <xf numFmtId="0" fontId="48" fillId="25" borderId="27" xfId="54" applyFont="1" applyFill="1" applyBorder="1" applyAlignment="1">
      <alignment horizontal="center"/>
    </xf>
    <xf numFmtId="0" fontId="34" fillId="0" borderId="11" xfId="54" applyFont="1" applyFill="1" applyBorder="1" applyAlignment="1">
      <alignment horizontal="center" vertical="center" wrapText="1"/>
    </xf>
    <xf numFmtId="0" fontId="34" fillId="0" borderId="22" xfId="54" applyFont="1" applyFill="1" applyBorder="1" applyAlignment="1">
      <alignment horizontal="center" vertical="center" wrapText="1"/>
    </xf>
    <xf numFmtId="0" fontId="34" fillId="0" borderId="20" xfId="54" applyFont="1" applyFill="1" applyBorder="1" applyAlignment="1">
      <alignment horizontal="center" vertical="center" wrapText="1"/>
    </xf>
    <xf numFmtId="0" fontId="34" fillId="0" borderId="14" xfId="54" applyFont="1" applyFill="1" applyBorder="1" applyAlignment="1">
      <alignment horizontal="center" vertical="center" textRotation="90" wrapText="1"/>
    </xf>
    <xf numFmtId="0" fontId="34" fillId="0" borderId="12" xfId="54" applyFont="1" applyFill="1" applyBorder="1" applyAlignment="1">
      <alignment horizontal="center" vertical="center" textRotation="90" wrapText="1"/>
    </xf>
    <xf numFmtId="49" fontId="56" fillId="26" borderId="11" xfId="54" applyNumberFormat="1" applyFont="1" applyFill="1" applyBorder="1" applyAlignment="1">
      <alignment horizontal="center" vertical="center" wrapText="1"/>
    </xf>
    <xf numFmtId="49" fontId="56" fillId="26" borderId="22" xfId="54" applyNumberFormat="1" applyFont="1" applyFill="1" applyBorder="1" applyAlignment="1">
      <alignment horizontal="center" vertical="center" wrapText="1"/>
    </xf>
    <xf numFmtId="49" fontId="56" fillId="26" borderId="20" xfId="54" applyNumberFormat="1" applyFont="1" applyFill="1" applyBorder="1" applyAlignment="1">
      <alignment horizontal="center" vertical="center" wrapText="1"/>
    </xf>
    <xf numFmtId="0" fontId="49" fillId="25" borderId="28" xfId="54" applyFont="1" applyFill="1" applyBorder="1" applyAlignment="1">
      <alignment horizontal="center" vertical="center" wrapText="1"/>
    </xf>
    <xf numFmtId="0" fontId="49" fillId="25" borderId="37" xfId="54" applyFont="1" applyFill="1" applyBorder="1" applyAlignment="1">
      <alignment horizontal="center" vertical="center" wrapText="1"/>
    </xf>
    <xf numFmtId="0" fontId="49" fillId="25" borderId="29" xfId="54" applyFont="1" applyFill="1" applyBorder="1" applyAlignment="1">
      <alignment horizontal="center" vertical="center" wrapText="1"/>
    </xf>
    <xf numFmtId="0" fontId="37" fillId="25" borderId="0" xfId="0" applyFont="1" applyFill="1" applyAlignment="1">
      <alignment horizontal="center" vertical="center"/>
    </xf>
    <xf numFmtId="0" fontId="4" fillId="25" borderId="0" xfId="58" applyFont="1" applyFill="1" applyAlignment="1">
      <alignment horizontal="center" vertical="center"/>
    </xf>
    <xf numFmtId="0" fontId="45" fillId="25" borderId="0" xfId="58" applyFont="1" applyFill="1" applyAlignment="1">
      <alignment horizontal="center" vertical="center"/>
    </xf>
    <xf numFmtId="0" fontId="6" fillId="25" borderId="0" xfId="58" applyFont="1" applyFill="1" applyAlignment="1">
      <alignment horizontal="center" vertical="center"/>
    </xf>
    <xf numFmtId="0" fontId="3" fillId="25" borderId="0" xfId="58" applyFont="1" applyFill="1" applyBorder="1" applyAlignment="1">
      <alignment horizontal="center" vertical="center"/>
    </xf>
    <xf numFmtId="0" fontId="35" fillId="0" borderId="15" xfId="44" applyFont="1" applyFill="1" applyBorder="1" applyAlignment="1">
      <alignment horizontal="left" vertical="center" wrapText="1"/>
    </xf>
    <xf numFmtId="0" fontId="35" fillId="0" borderId="16" xfId="44" applyFont="1" applyFill="1" applyBorder="1" applyAlignment="1">
      <alignment horizontal="left" vertical="center" wrapText="1"/>
    </xf>
    <xf numFmtId="0" fontId="35" fillId="0" borderId="17" xfId="44" applyFont="1" applyFill="1" applyBorder="1" applyAlignment="1">
      <alignment horizontal="left" vertical="center" wrapText="1"/>
    </xf>
    <xf numFmtId="0" fontId="36" fillId="0" borderId="0" xfId="44" applyFont="1" applyFill="1" applyAlignment="1">
      <alignment horizontal="center" wrapText="1"/>
    </xf>
    <xf numFmtId="0" fontId="36" fillId="0" borderId="0" xfId="44" applyFont="1" applyFill="1" applyAlignment="1">
      <alignment horizontal="center"/>
    </xf>
    <xf numFmtId="0" fontId="42" fillId="0" borderId="0" xfId="44" applyFont="1" applyFill="1" applyAlignment="1">
      <alignment horizontal="center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29" builtinId="8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 2" xfId="38"/>
    <cellStyle name="Обычный 12" xfId="39"/>
    <cellStyle name="Обычный 12 2" xfId="40"/>
    <cellStyle name="Обычный 2" xfId="41"/>
    <cellStyle name="Обычный 2 2" xfId="42"/>
    <cellStyle name="Обычный 2_Xl0000845" xfId="43"/>
    <cellStyle name="Обычный 3" xfId="44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2" xfId="52"/>
    <cellStyle name="Обычный 6 2 2" xfId="53"/>
    <cellStyle name="Обычный 6 2 3" xfId="54"/>
    <cellStyle name="Обычный 6 2 3_Паспорт инвестроекта для Оли замечания" xfId="55"/>
    <cellStyle name="Обычный 6 2_Xl0000845" xfId="56"/>
    <cellStyle name="Обычный 6_Xl0000845" xfId="57"/>
    <cellStyle name="Обычный 7" xfId="58"/>
    <cellStyle name="Обычный 7 2" xfId="59"/>
    <cellStyle name="Обычный 8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2" builtinId="3"/>
    <cellStyle name="Финансовый 2" xfId="73"/>
    <cellStyle name="Финансовый 2 2 2 2 2" xfId="74"/>
    <cellStyle name="Финансовый 3" xfId="75"/>
    <cellStyle name="Хороший 2" xfId="76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&#1054;&#1090;&#1095;&#1077;&#1090;%203%20&#1082;&#1074;&#1072;&#1088;&#1090;&#1072;&#1083;%202019%20&#1075;&#1086;&#1076;&#1072;/&#1055;&#1072;&#1089;&#1087;&#1086;&#1090;&#1088;&#1072;%20&#1076;&#1083;&#1103;%203%20&#1082;&#1074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D2">
            <v>1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2018г</v>
          </cell>
          <cell r="R4" t="str">
            <v>план 2019</v>
          </cell>
          <cell r="X4" t="str">
            <v>план 2018 1кв</v>
          </cell>
          <cell r="AD4" t="str">
            <v>план 2018 2кв</v>
          </cell>
          <cell r="AJ4" t="str">
            <v>план 2018 3кв</v>
          </cell>
          <cell r="AP4" t="str">
            <v>план 2018 4кв</v>
          </cell>
          <cell r="AV4" t="str">
            <v>план 2018</v>
          </cell>
          <cell r="BB4" t="str">
            <v>план квартал финансирования</v>
          </cell>
          <cell r="BG4" t="str">
            <v>факт 2018</v>
          </cell>
          <cell r="BM4" t="str">
            <v>факт 1кв 2018</v>
          </cell>
          <cell r="BS4" t="str">
            <v>факт 2кв 2018</v>
          </cell>
          <cell r="BY4" t="str">
            <v>факт 3кв 2018</v>
          </cell>
          <cell r="CE4" t="str">
            <v>факт 4кв 2018</v>
          </cell>
          <cell r="CK4" t="str">
            <v>факт квартал 2018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2019</v>
          </cell>
          <cell r="DG4" t="str">
            <v>освоение на01.01.18</v>
          </cell>
          <cell r="DH4" t="str">
            <v>освоение на01.01.19</v>
          </cell>
          <cell r="DI4" t="str">
            <v>Факт 2018</v>
          </cell>
          <cell r="DN4" t="str">
            <v>План 2019</v>
          </cell>
          <cell r="EC4" t="str">
            <v>Факт 2019</v>
          </cell>
          <cell r="EH4" t="str">
            <v>Факт 1 кв 2019</v>
          </cell>
          <cell r="EM4" t="str">
            <v>Факт 2кв 2019</v>
          </cell>
          <cell r="ER4" t="str">
            <v>Факт 3кв 2019</v>
          </cell>
          <cell r="EW4" t="str">
            <v>Факт 4кв 2019</v>
          </cell>
          <cell r="FB4" t="str">
            <v>Факт освоено текущий квартал 2018</v>
          </cell>
          <cell r="FN4" t="str">
            <v>Ввод план</v>
          </cell>
          <cell r="FZ4" t="str">
            <v>Ввод факт2018</v>
          </cell>
          <cell r="GK4" t="str">
            <v>Ввод план2019</v>
          </cell>
          <cell r="GV4" t="str">
            <v>Ввод план2018 1кв</v>
          </cell>
          <cell r="HG4" t="str">
            <v>Ввод план2018 2кв</v>
          </cell>
          <cell r="HR4" t="str">
            <v>Ввод план2018 3кв</v>
          </cell>
          <cell r="IC4" t="str">
            <v>Ввод план2018 4кв</v>
          </cell>
          <cell r="IN4" t="str">
            <v>Ввод план2019 нужный квартал</v>
          </cell>
          <cell r="IY4" t="str">
            <v>Ввод факт2018</v>
          </cell>
          <cell r="JJ4" t="str">
            <v>Ввод 1 кв факт2018</v>
          </cell>
          <cell r="JU4" t="str">
            <v>Ввод 2 кв факт2018</v>
          </cell>
          <cell r="KF4" t="str">
            <v>Ввод 3 кв факт2018</v>
          </cell>
          <cell r="KQ4" t="str">
            <v>Ввод 4 кв факт2018</v>
          </cell>
          <cell r="LB4" t="str">
            <v>Ввод факт текущий квартал 2018</v>
          </cell>
          <cell r="LQ4" t="str">
            <v>Вывод всего план</v>
          </cell>
          <cell r="LX4" t="str">
            <v>Вывод 2018г</v>
          </cell>
          <cell r="MC4" t="str">
            <v>Вывод План 2018</v>
          </cell>
          <cell r="NB4" t="str">
            <v>Вывод текущий квартал</v>
          </cell>
          <cell r="NG4" t="str">
            <v>Вывод Факт 2018</v>
          </cell>
          <cell r="OF4" t="str">
            <v>Вывод текущий квартал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R5" t="str">
            <v>Наличие утв. ПСД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2031.6875938646697</v>
          </cell>
          <cell r="H8">
            <v>1308.3391404359995</v>
          </cell>
          <cell r="J8">
            <v>2157.1722855386706</v>
          </cell>
          <cell r="K8">
            <v>1304.8822426666704</v>
          </cell>
          <cell r="L8">
            <v>852.29004287199996</v>
          </cell>
          <cell r="M8">
            <v>0</v>
          </cell>
          <cell r="N8">
            <v>0</v>
          </cell>
          <cell r="O8">
            <v>75.508838269152477</v>
          </cell>
          <cell r="P8">
            <v>178.17639041999999</v>
          </cell>
          <cell r="Q8">
            <v>598.60481432284746</v>
          </cell>
          <cell r="R8">
            <v>325.15173776464246</v>
          </cell>
          <cell r="S8">
            <v>0</v>
          </cell>
          <cell r="T8">
            <v>0</v>
          </cell>
          <cell r="U8">
            <v>69.69855385387774</v>
          </cell>
          <cell r="V8">
            <v>176.7178706904796</v>
          </cell>
          <cell r="W8">
            <v>78.73531322028515</v>
          </cell>
          <cell r="X8">
            <v>168.37186732239959</v>
          </cell>
          <cell r="Y8">
            <v>0</v>
          </cell>
          <cell r="Z8">
            <v>0</v>
          </cell>
          <cell r="AA8">
            <v>0</v>
          </cell>
          <cell r="AB8">
            <v>168.37186732239959</v>
          </cell>
          <cell r="AC8">
            <v>0</v>
          </cell>
          <cell r="AD8">
            <v>66.661946093223165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66.661946093223165</v>
          </cell>
          <cell r="AJ8">
            <v>46.294457012153003</v>
          </cell>
          <cell r="AK8">
            <v>0</v>
          </cell>
          <cell r="AL8">
            <v>0</v>
          </cell>
          <cell r="AM8">
            <v>39.232590688265262</v>
          </cell>
          <cell r="AN8">
            <v>0</v>
          </cell>
          <cell r="AO8">
            <v>7.0618663238877417</v>
          </cell>
          <cell r="AP8">
            <v>43.823467336866713</v>
          </cell>
          <cell r="AQ8">
            <v>0</v>
          </cell>
          <cell r="AR8">
            <v>0</v>
          </cell>
          <cell r="AS8">
            <v>30.465963165612468</v>
          </cell>
          <cell r="AT8">
            <v>8.3460033680800016</v>
          </cell>
          <cell r="AU8">
            <v>5.0115008031742425</v>
          </cell>
          <cell r="AV8">
            <v>46.294457012153003</v>
          </cell>
          <cell r="AW8">
            <v>0</v>
          </cell>
          <cell r="AX8">
            <v>0</v>
          </cell>
          <cell r="AY8">
            <v>39.232590688265262</v>
          </cell>
          <cell r="AZ8">
            <v>0</v>
          </cell>
          <cell r="BA8">
            <v>7.0618663238877417</v>
          </cell>
          <cell r="BB8">
            <v>1</v>
          </cell>
          <cell r="BC8">
            <v>2</v>
          </cell>
          <cell r="BD8">
            <v>3</v>
          </cell>
          <cell r="BE8">
            <v>4</v>
          </cell>
          <cell r="BF8" t="str">
            <v>1 2 3 4</v>
          </cell>
          <cell r="BG8">
            <v>581.53378923000002</v>
          </cell>
          <cell r="BH8">
            <v>0</v>
          </cell>
          <cell r="BI8">
            <v>0</v>
          </cell>
          <cell r="BJ8">
            <v>101.84024169333334</v>
          </cell>
          <cell r="BK8">
            <v>172.42196239</v>
          </cell>
          <cell r="BL8">
            <v>307.27158514666661</v>
          </cell>
          <cell r="BM8">
            <v>224.92083918999998</v>
          </cell>
          <cell r="BN8">
            <v>0</v>
          </cell>
          <cell r="BO8">
            <v>0</v>
          </cell>
          <cell r="BP8">
            <v>1.58</v>
          </cell>
          <cell r="BQ8">
            <v>144.47558666999998</v>
          </cell>
          <cell r="BR8">
            <v>78.865252519999999</v>
          </cell>
          <cell r="BS8">
            <v>356.61295003999999</v>
          </cell>
          <cell r="BT8">
            <v>0</v>
          </cell>
          <cell r="BU8">
            <v>0</v>
          </cell>
          <cell r="BV8">
            <v>100.26024169333334</v>
          </cell>
          <cell r="BW8">
            <v>27.946375719999999</v>
          </cell>
          <cell r="BX8">
            <v>228.40633262666668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0</v>
          </cell>
          <cell r="CL8">
            <v>0</v>
          </cell>
          <cell r="CM8">
            <v>0</v>
          </cell>
          <cell r="CN8">
            <v>0</v>
          </cell>
          <cell r="CO8">
            <v>0</v>
          </cell>
          <cell r="CP8">
            <v>0</v>
          </cell>
          <cell r="CQ8">
            <v>1</v>
          </cell>
          <cell r="CR8">
            <v>2</v>
          </cell>
          <cell r="CS8" t="str">
            <v/>
          </cell>
          <cell r="CT8" t="str">
            <v/>
          </cell>
          <cell r="CU8" t="str">
            <v>1 2</v>
          </cell>
          <cell r="CX8">
            <v>3812.2178934788185</v>
          </cell>
          <cell r="CY8">
            <v>572.7289210797162</v>
          </cell>
          <cell r="CZ8">
            <v>1552.4358180467182</v>
          </cell>
          <cell r="DA8">
            <v>1396.6332410204841</v>
          </cell>
          <cell r="DB8">
            <v>351.73938608438334</v>
          </cell>
          <cell r="DE8">
            <v>1635.9637346099998</v>
          </cell>
          <cell r="DG8">
            <v>1562.1971539482565</v>
          </cell>
          <cell r="DH8">
            <v>955.62099039825671</v>
          </cell>
          <cell r="DI8">
            <v>606.57616354999993</v>
          </cell>
          <cell r="DJ8">
            <v>38.906113530000006</v>
          </cell>
          <cell r="DK8">
            <v>197.33895278</v>
          </cell>
          <cell r="DL8">
            <v>344.75768944999993</v>
          </cell>
          <cell r="DM8">
            <v>25.573407790000001</v>
          </cell>
          <cell r="DN8">
            <v>277.00832313952753</v>
          </cell>
          <cell r="DS8">
            <v>142.68802315457594</v>
          </cell>
          <cell r="DT8">
            <v>56.493174655273869</v>
          </cell>
          <cell r="DU8">
            <v>49.232590688265262</v>
          </cell>
          <cell r="DV8">
            <v>28.594534641412469</v>
          </cell>
          <cell r="DW8">
            <v>49.232590688265262</v>
          </cell>
          <cell r="DX8">
            <v>1</v>
          </cell>
          <cell r="DY8">
            <v>2</v>
          </cell>
          <cell r="DZ8" t="str">
            <v/>
          </cell>
          <cell r="EA8" t="str">
            <v/>
          </cell>
          <cell r="EB8" t="str">
            <v>1 2</v>
          </cell>
          <cell r="EC8">
            <v>870.93788626000003</v>
          </cell>
          <cell r="ED8">
            <v>346.03663713000003</v>
          </cell>
          <cell r="EE8">
            <v>488.22764986999994</v>
          </cell>
          <cell r="EF8">
            <v>24.389055679999998</v>
          </cell>
          <cell r="EG8">
            <v>12.284543580000001</v>
          </cell>
          <cell r="EH8">
            <v>323.89559782000003</v>
          </cell>
          <cell r="EI8">
            <v>224.59279934</v>
          </cell>
          <cell r="EJ8">
            <v>95.952902250000008</v>
          </cell>
          <cell r="EK8">
            <v>0</v>
          </cell>
          <cell r="EL8">
            <v>3.3498962299999997</v>
          </cell>
          <cell r="EM8">
            <v>547.04228843999999</v>
          </cell>
          <cell r="EN8">
            <v>121.44383779</v>
          </cell>
          <cell r="EO8">
            <v>392.27474761999997</v>
          </cell>
          <cell r="EP8">
            <v>24.389055679999998</v>
          </cell>
          <cell r="EQ8">
            <v>8.9346473500000005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0</v>
          </cell>
          <cell r="FC8">
            <v>0</v>
          </cell>
          <cell r="FD8">
            <v>0</v>
          </cell>
          <cell r="FE8">
            <v>0</v>
          </cell>
          <cell r="FF8">
            <v>0</v>
          </cell>
          <cell r="FG8">
            <v>1</v>
          </cell>
          <cell r="FH8">
            <v>2</v>
          </cell>
          <cell r="FI8">
            <v>3</v>
          </cell>
          <cell r="FJ8">
            <v>4</v>
          </cell>
          <cell r="FK8" t="str">
            <v>1 2 3 4</v>
          </cell>
          <cell r="FN8">
            <v>3102.5564480438834</v>
          </cell>
          <cell r="FO8">
            <v>0</v>
          </cell>
          <cell r="FP8">
            <v>175.58</v>
          </cell>
          <cell r="FQ8">
            <v>0</v>
          </cell>
          <cell r="FR8">
            <v>697.62100000000009</v>
          </cell>
          <cell r="FS8">
            <v>695.62100000000009</v>
          </cell>
          <cell r="FT8">
            <v>2</v>
          </cell>
          <cell r="FU8">
            <v>0</v>
          </cell>
          <cell r="FV8">
            <v>162</v>
          </cell>
          <cell r="FW8">
            <v>0</v>
          </cell>
          <cell r="FX8">
            <v>162</v>
          </cell>
          <cell r="FZ8">
            <v>604.26295830000004</v>
          </cell>
          <cell r="GA8">
            <v>0</v>
          </cell>
          <cell r="GB8">
            <v>10.842000000000002</v>
          </cell>
          <cell r="GC8">
            <v>0</v>
          </cell>
          <cell r="GD8">
            <v>18.175000000000001</v>
          </cell>
          <cell r="GE8">
            <v>18.175000000000001</v>
          </cell>
          <cell r="GF8">
            <v>0</v>
          </cell>
          <cell r="GG8">
            <v>0</v>
          </cell>
          <cell r="GH8">
            <v>112</v>
          </cell>
          <cell r="GI8">
            <v>0</v>
          </cell>
          <cell r="GJ8">
            <v>112</v>
          </cell>
          <cell r="GK8">
            <v>514.82344348999948</v>
          </cell>
          <cell r="GL8">
            <v>0</v>
          </cell>
          <cell r="GM8">
            <v>0</v>
          </cell>
          <cell r="GN8">
            <v>0</v>
          </cell>
          <cell r="GO8">
            <v>59.307000000000002</v>
          </cell>
          <cell r="GP8">
            <v>59.307000000000002</v>
          </cell>
          <cell r="GQ8">
            <v>0</v>
          </cell>
          <cell r="GR8">
            <v>0</v>
          </cell>
          <cell r="GS8">
            <v>1</v>
          </cell>
          <cell r="GT8">
            <v>0</v>
          </cell>
          <cell r="GU8">
            <v>1</v>
          </cell>
          <cell r="GV8">
            <v>475.62674384858701</v>
          </cell>
          <cell r="GW8">
            <v>0</v>
          </cell>
          <cell r="GX8">
            <v>0</v>
          </cell>
          <cell r="GY8">
            <v>0</v>
          </cell>
          <cell r="GZ8">
            <v>53</v>
          </cell>
          <cell r="HA8">
            <v>53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39.196699641412465</v>
          </cell>
          <cell r="ID8">
            <v>0</v>
          </cell>
          <cell r="IE8">
            <v>0</v>
          </cell>
          <cell r="IF8">
            <v>0</v>
          </cell>
          <cell r="IG8">
            <v>0</v>
          </cell>
          <cell r="IH8">
            <v>6.3069999999999995</v>
          </cell>
          <cell r="II8">
            <v>0</v>
          </cell>
          <cell r="IJ8">
            <v>0</v>
          </cell>
          <cell r="IK8">
            <v>0</v>
          </cell>
          <cell r="IL8">
            <v>0</v>
          </cell>
          <cell r="IM8">
            <v>0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104.98333589000001</v>
          </cell>
          <cell r="IZ8">
            <v>0</v>
          </cell>
          <cell r="JA8">
            <v>0</v>
          </cell>
          <cell r="JB8">
            <v>0</v>
          </cell>
          <cell r="JC8">
            <v>4.1915000000000004</v>
          </cell>
          <cell r="JD8">
            <v>4.1915000000000004</v>
          </cell>
          <cell r="JE8">
            <v>0</v>
          </cell>
          <cell r="JF8">
            <v>0</v>
          </cell>
          <cell r="JG8">
            <v>3</v>
          </cell>
          <cell r="JH8">
            <v>0</v>
          </cell>
          <cell r="JI8">
            <v>3</v>
          </cell>
          <cell r="JJ8">
            <v>2.0477729099999999</v>
          </cell>
          <cell r="JK8">
            <v>0</v>
          </cell>
          <cell r="JL8">
            <v>0</v>
          </cell>
          <cell r="JM8">
            <v>0</v>
          </cell>
          <cell r="JN8">
            <v>0.73250000000000004</v>
          </cell>
          <cell r="JO8">
            <v>0.73250000000000004</v>
          </cell>
          <cell r="JP8">
            <v>0</v>
          </cell>
          <cell r="JQ8">
            <v>0</v>
          </cell>
          <cell r="JR8">
            <v>0</v>
          </cell>
          <cell r="JS8">
            <v>0</v>
          </cell>
          <cell r="JT8">
            <v>0</v>
          </cell>
          <cell r="JU8">
            <v>102.93556298</v>
          </cell>
          <cell r="JV8">
            <v>0</v>
          </cell>
          <cell r="JW8">
            <v>0</v>
          </cell>
          <cell r="JX8">
            <v>0</v>
          </cell>
          <cell r="JY8">
            <v>3.4590000000000001</v>
          </cell>
          <cell r="JZ8">
            <v>3.4590000000000001</v>
          </cell>
          <cell r="KA8">
            <v>0</v>
          </cell>
          <cell r="KB8">
            <v>0</v>
          </cell>
          <cell r="KC8">
            <v>3</v>
          </cell>
          <cell r="KD8">
            <v>0</v>
          </cell>
          <cell r="KE8">
            <v>3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0</v>
          </cell>
          <cell r="LC8">
            <v>0</v>
          </cell>
          <cell r="LD8">
            <v>0</v>
          </cell>
          <cell r="LE8">
            <v>0</v>
          </cell>
          <cell r="LF8">
            <v>0</v>
          </cell>
          <cell r="LG8">
            <v>0</v>
          </cell>
          <cell r="LH8">
            <v>0</v>
          </cell>
          <cell r="LI8">
            <v>0</v>
          </cell>
          <cell r="LJ8">
            <v>0</v>
          </cell>
          <cell r="LK8">
            <v>0</v>
          </cell>
          <cell r="LL8">
            <v>0</v>
          </cell>
          <cell r="LQ8">
            <v>0</v>
          </cell>
          <cell r="LR8">
            <v>0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>
            <v>0</v>
          </cell>
          <cell r="OM8">
            <v>0</v>
          </cell>
          <cell r="ON8">
            <v>0</v>
          </cell>
          <cell r="OO8">
            <v>0</v>
          </cell>
          <cell r="OP8">
            <v>0</v>
          </cell>
          <cell r="OR8">
            <v>0</v>
          </cell>
          <cell r="OT8">
            <v>2031.6875938646697</v>
          </cell>
        </row>
        <row r="9">
          <cell r="A9" t="str">
            <v>Г</v>
          </cell>
          <cell r="B9" t="str">
            <v>1.1</v>
          </cell>
          <cell r="C9" t="str">
            <v>Технологическое присоединение, всего, в том числе:</v>
          </cell>
          <cell r="D9" t="str">
            <v>Г</v>
          </cell>
          <cell r="E9">
            <v>1100.3291342882467</v>
          </cell>
          <cell r="H9">
            <v>627.00648662199933</v>
          </cell>
          <cell r="J9">
            <v>1549.0511503782473</v>
          </cell>
          <cell r="K9">
            <v>696.7611075062473</v>
          </cell>
          <cell r="L9">
            <v>852.29004287199996</v>
          </cell>
          <cell r="M9">
            <v>0</v>
          </cell>
          <cell r="N9">
            <v>0</v>
          </cell>
          <cell r="O9">
            <v>75.508838269152477</v>
          </cell>
          <cell r="P9">
            <v>178.17639041999999</v>
          </cell>
          <cell r="Q9">
            <v>598.60481432284746</v>
          </cell>
          <cell r="R9">
            <v>246.6897916714193</v>
          </cell>
          <cell r="S9">
            <v>0</v>
          </cell>
          <cell r="T9">
            <v>0</v>
          </cell>
          <cell r="U9">
            <v>59.698553853877733</v>
          </cell>
          <cell r="V9">
            <v>176.7178706904796</v>
          </cell>
          <cell r="W9">
            <v>10.273367127061984</v>
          </cell>
          <cell r="X9">
            <v>168.37186732239959</v>
          </cell>
          <cell r="Y9">
            <v>0</v>
          </cell>
          <cell r="Z9">
            <v>0</v>
          </cell>
          <cell r="AA9">
            <v>0</v>
          </cell>
          <cell r="AB9">
            <v>168.37186732239959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46.294457012153003</v>
          </cell>
          <cell r="AK9">
            <v>0</v>
          </cell>
          <cell r="AL9">
            <v>0</v>
          </cell>
          <cell r="AM9">
            <v>39.232590688265262</v>
          </cell>
          <cell r="AN9">
            <v>0</v>
          </cell>
          <cell r="AO9">
            <v>7.0618663238877417</v>
          </cell>
          <cell r="AP9">
            <v>32.023467336866716</v>
          </cell>
          <cell r="AQ9">
            <v>0</v>
          </cell>
          <cell r="AR9">
            <v>0</v>
          </cell>
          <cell r="AS9">
            <v>20.465963165612468</v>
          </cell>
          <cell r="AT9">
            <v>8.3460033680800016</v>
          </cell>
          <cell r="AU9">
            <v>3.2115008031742427</v>
          </cell>
          <cell r="AV9">
            <v>46.294457012153003</v>
          </cell>
          <cell r="AW9">
            <v>0</v>
          </cell>
          <cell r="AX9">
            <v>0</v>
          </cell>
          <cell r="AY9">
            <v>39.232590688265262</v>
          </cell>
          <cell r="AZ9">
            <v>0</v>
          </cell>
          <cell r="BA9">
            <v>7.0618663238877417</v>
          </cell>
          <cell r="BB9">
            <v>1</v>
          </cell>
          <cell r="BC9" t="str">
            <v/>
          </cell>
          <cell r="BD9">
            <v>3</v>
          </cell>
          <cell r="BE9">
            <v>4</v>
          </cell>
          <cell r="BF9" t="str">
            <v>1 3 4</v>
          </cell>
          <cell r="BG9">
            <v>223.43845984000001</v>
          </cell>
          <cell r="BH9">
            <v>0</v>
          </cell>
          <cell r="BI9">
            <v>0</v>
          </cell>
          <cell r="BJ9">
            <v>0</v>
          </cell>
          <cell r="BK9">
            <v>172.42196239</v>
          </cell>
          <cell r="BL9">
            <v>51.016497449999996</v>
          </cell>
          <cell r="BM9">
            <v>192.89523161999998</v>
          </cell>
          <cell r="BN9">
            <v>0</v>
          </cell>
          <cell r="BO9">
            <v>0</v>
          </cell>
          <cell r="BP9">
            <v>0</v>
          </cell>
          <cell r="BQ9">
            <v>144.47558666999998</v>
          </cell>
          <cell r="BR9">
            <v>48.419644949999999</v>
          </cell>
          <cell r="BS9">
            <v>30.54322822</v>
          </cell>
          <cell r="BT9">
            <v>0</v>
          </cell>
          <cell r="BU9">
            <v>0</v>
          </cell>
          <cell r="BV9">
            <v>0</v>
          </cell>
          <cell r="BW9">
            <v>27.946375719999999</v>
          </cell>
          <cell r="BX9">
            <v>2.5968525000000002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1</v>
          </cell>
          <cell r="CR9">
            <v>2</v>
          </cell>
          <cell r="CS9" t="str">
            <v/>
          </cell>
          <cell r="CT9" t="str">
            <v/>
          </cell>
          <cell r="CU9" t="str">
            <v>1 2</v>
          </cell>
          <cell r="CX9">
            <v>3812.2178934788185</v>
          </cell>
          <cell r="CY9">
            <v>572.7289210797162</v>
          </cell>
          <cell r="CZ9">
            <v>1552.4358180467182</v>
          </cell>
          <cell r="DA9">
            <v>1396.6332410204841</v>
          </cell>
          <cell r="DB9">
            <v>351.73938608438334</v>
          </cell>
          <cell r="DE9">
            <v>944.35932034999996</v>
          </cell>
          <cell r="DG9">
            <v>1107.8324943481553</v>
          </cell>
          <cell r="DH9">
            <v>501.2563307981552</v>
          </cell>
          <cell r="DI9">
            <v>606.57616354999993</v>
          </cell>
          <cell r="DJ9">
            <v>38.906113530000006</v>
          </cell>
          <cell r="DK9">
            <v>197.33895278</v>
          </cell>
          <cell r="DL9">
            <v>344.75768944999993</v>
          </cell>
          <cell r="DM9">
            <v>25.573407790000001</v>
          </cell>
          <cell r="DN9">
            <v>277.00832313952753</v>
          </cell>
          <cell r="DS9">
            <v>142.68802315457594</v>
          </cell>
          <cell r="DT9">
            <v>56.493174655273869</v>
          </cell>
          <cell r="DU9">
            <v>49.232590688265262</v>
          </cell>
          <cell r="DV9">
            <v>28.594534641412469</v>
          </cell>
          <cell r="DW9">
            <v>49.232590688265262</v>
          </cell>
          <cell r="DX9">
            <v>1</v>
          </cell>
          <cell r="DY9">
            <v>2</v>
          </cell>
          <cell r="DZ9" t="str">
            <v/>
          </cell>
          <cell r="EA9" t="str">
            <v/>
          </cell>
          <cell r="EB9" t="str">
            <v>1 2</v>
          </cell>
          <cell r="EC9">
            <v>870.93788626000003</v>
          </cell>
          <cell r="ED9">
            <v>346.03663713000003</v>
          </cell>
          <cell r="EE9">
            <v>488.22764986999994</v>
          </cell>
          <cell r="EF9">
            <v>24.389055679999998</v>
          </cell>
          <cell r="EG9">
            <v>12.284543580000001</v>
          </cell>
          <cell r="EH9">
            <v>323.89559782000003</v>
          </cell>
          <cell r="EI9">
            <v>224.59279934</v>
          </cell>
          <cell r="EJ9">
            <v>95.952902250000008</v>
          </cell>
          <cell r="EK9">
            <v>0</v>
          </cell>
          <cell r="EL9">
            <v>3.3498962299999997</v>
          </cell>
          <cell r="EM9">
            <v>547.04228843999999</v>
          </cell>
          <cell r="EN9">
            <v>121.44383779</v>
          </cell>
          <cell r="EO9">
            <v>392.27474761999997</v>
          </cell>
          <cell r="EP9">
            <v>24.389055679999998</v>
          </cell>
          <cell r="EQ9">
            <v>8.9346473500000005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 t="str">
            <v/>
          </cell>
          <cell r="FH9">
            <v>2</v>
          </cell>
          <cell r="FI9">
            <v>3</v>
          </cell>
          <cell r="FJ9">
            <v>4</v>
          </cell>
          <cell r="FK9" t="str">
            <v>2 3 4</v>
          </cell>
          <cell r="FN9">
            <v>3102.5564480438834</v>
          </cell>
          <cell r="FO9">
            <v>0</v>
          </cell>
          <cell r="FP9">
            <v>175.58</v>
          </cell>
          <cell r="FQ9">
            <v>0</v>
          </cell>
          <cell r="FR9">
            <v>697.62100000000009</v>
          </cell>
          <cell r="FS9">
            <v>695.62100000000009</v>
          </cell>
          <cell r="FT9">
            <v>2</v>
          </cell>
          <cell r="FU9">
            <v>0</v>
          </cell>
          <cell r="FV9">
            <v>162</v>
          </cell>
          <cell r="FW9">
            <v>0</v>
          </cell>
          <cell r="FX9">
            <v>162</v>
          </cell>
          <cell r="FZ9">
            <v>604.26295830000004</v>
          </cell>
          <cell r="GA9">
            <v>0</v>
          </cell>
          <cell r="GB9">
            <v>10.842000000000002</v>
          </cell>
          <cell r="GC9">
            <v>0</v>
          </cell>
          <cell r="GD9">
            <v>18.175000000000001</v>
          </cell>
          <cell r="GE9">
            <v>18.175000000000001</v>
          </cell>
          <cell r="GF9">
            <v>0</v>
          </cell>
          <cell r="GG9">
            <v>0</v>
          </cell>
          <cell r="GH9">
            <v>112</v>
          </cell>
          <cell r="GI9">
            <v>0</v>
          </cell>
          <cell r="GJ9">
            <v>112</v>
          </cell>
          <cell r="GK9">
            <v>514.82344348999948</v>
          </cell>
          <cell r="GL9">
            <v>0</v>
          </cell>
          <cell r="GM9">
            <v>0</v>
          </cell>
          <cell r="GN9">
            <v>0</v>
          </cell>
          <cell r="GO9">
            <v>59.307000000000002</v>
          </cell>
          <cell r="GP9">
            <v>59.307000000000002</v>
          </cell>
          <cell r="GQ9">
            <v>0</v>
          </cell>
          <cell r="GR9">
            <v>0</v>
          </cell>
          <cell r="GS9">
            <v>1</v>
          </cell>
          <cell r="GT9">
            <v>0</v>
          </cell>
          <cell r="GU9">
            <v>1</v>
          </cell>
          <cell r="GV9">
            <v>475.62674384858701</v>
          </cell>
          <cell r="GW9">
            <v>0</v>
          </cell>
          <cell r="GX9">
            <v>0</v>
          </cell>
          <cell r="GY9">
            <v>0</v>
          </cell>
          <cell r="GZ9">
            <v>53</v>
          </cell>
          <cell r="HA9">
            <v>53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39.196699641412465</v>
          </cell>
          <cell r="ID9">
            <v>0</v>
          </cell>
          <cell r="IE9">
            <v>0</v>
          </cell>
          <cell r="IF9">
            <v>0</v>
          </cell>
          <cell r="IG9">
            <v>0</v>
          </cell>
          <cell r="IH9">
            <v>6.3069999999999995</v>
          </cell>
          <cell r="II9">
            <v>0</v>
          </cell>
          <cell r="IJ9">
            <v>0</v>
          </cell>
          <cell r="IK9">
            <v>0</v>
          </cell>
          <cell r="IL9">
            <v>0</v>
          </cell>
          <cell r="IM9">
            <v>0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104.98333589000001</v>
          </cell>
          <cell r="IZ9">
            <v>0</v>
          </cell>
          <cell r="JA9">
            <v>0</v>
          </cell>
          <cell r="JB9">
            <v>0</v>
          </cell>
          <cell r="JC9">
            <v>4.1915000000000004</v>
          </cell>
          <cell r="JD9">
            <v>4.1915000000000004</v>
          </cell>
          <cell r="JE9">
            <v>0</v>
          </cell>
          <cell r="JF9">
            <v>0</v>
          </cell>
          <cell r="JG9">
            <v>3</v>
          </cell>
          <cell r="JH9">
            <v>0</v>
          </cell>
          <cell r="JI9">
            <v>3</v>
          </cell>
          <cell r="JJ9">
            <v>2.0477729099999999</v>
          </cell>
          <cell r="JK9">
            <v>0</v>
          </cell>
          <cell r="JL9">
            <v>0</v>
          </cell>
          <cell r="JM9">
            <v>0</v>
          </cell>
          <cell r="JN9">
            <v>0.73250000000000004</v>
          </cell>
          <cell r="JO9">
            <v>0.73250000000000004</v>
          </cell>
          <cell r="JP9">
            <v>0</v>
          </cell>
          <cell r="JQ9">
            <v>0</v>
          </cell>
          <cell r="JR9">
            <v>0</v>
          </cell>
          <cell r="JS9">
            <v>0</v>
          </cell>
          <cell r="JT9">
            <v>0</v>
          </cell>
          <cell r="JU9">
            <v>102.93556298</v>
          </cell>
          <cell r="JV9">
            <v>0</v>
          </cell>
          <cell r="JW9">
            <v>0</v>
          </cell>
          <cell r="JX9">
            <v>0</v>
          </cell>
          <cell r="JY9">
            <v>3.4590000000000001</v>
          </cell>
          <cell r="JZ9">
            <v>3.4590000000000001</v>
          </cell>
          <cell r="KA9">
            <v>0</v>
          </cell>
          <cell r="KB9">
            <v>0</v>
          </cell>
          <cell r="KC9">
            <v>3</v>
          </cell>
          <cell r="KD9">
            <v>0</v>
          </cell>
          <cell r="KE9">
            <v>3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0</v>
          </cell>
          <cell r="LC9">
            <v>0</v>
          </cell>
          <cell r="LD9">
            <v>0</v>
          </cell>
          <cell r="LE9">
            <v>0</v>
          </cell>
          <cell r="LF9">
            <v>0</v>
          </cell>
          <cell r="LG9">
            <v>0</v>
          </cell>
          <cell r="LH9">
            <v>0</v>
          </cell>
          <cell r="LI9">
            <v>0</v>
          </cell>
          <cell r="LJ9">
            <v>0</v>
          </cell>
          <cell r="LK9">
            <v>0</v>
          </cell>
          <cell r="LL9">
            <v>0</v>
          </cell>
          <cell r="LQ9">
            <v>0</v>
          </cell>
          <cell r="LR9">
            <v>0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>
            <v>0</v>
          </cell>
          <cell r="OM9">
            <v>0</v>
          </cell>
          <cell r="ON9">
            <v>0</v>
          </cell>
          <cell r="OO9">
            <v>0</v>
          </cell>
          <cell r="OP9">
            <v>0</v>
          </cell>
          <cell r="OR9">
            <v>0</v>
          </cell>
          <cell r="OT9">
            <v>2031.6875938646697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энергопринимающих устройств потребителей, всего, в том числе:</v>
          </cell>
          <cell r="D10" t="str">
            <v>Г</v>
          </cell>
          <cell r="E10">
            <v>33.578481236146665</v>
          </cell>
          <cell r="H10">
            <v>13.064873009999365</v>
          </cell>
          <cell r="J10">
            <v>872.80365109814727</v>
          </cell>
          <cell r="K10">
            <v>20.513608226147305</v>
          </cell>
          <cell r="L10">
            <v>852.29004287199996</v>
          </cell>
          <cell r="M10">
            <v>0</v>
          </cell>
          <cell r="N10">
            <v>0</v>
          </cell>
          <cell r="O10">
            <v>75.508838269152477</v>
          </cell>
          <cell r="P10">
            <v>178.17639041999999</v>
          </cell>
          <cell r="Q10">
            <v>598.60481432284746</v>
          </cell>
          <cell r="R10">
            <v>10.970295404946668</v>
          </cell>
          <cell r="S10">
            <v>0</v>
          </cell>
          <cell r="T10">
            <v>0</v>
          </cell>
          <cell r="U10">
            <v>2.6242920368666671</v>
          </cell>
          <cell r="V10">
            <v>8.3460033680800016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10.970295404946668</v>
          </cell>
          <cell r="AQ10">
            <v>0</v>
          </cell>
          <cell r="AR10">
            <v>0</v>
          </cell>
          <cell r="AS10">
            <v>2.6242920368666671</v>
          </cell>
          <cell r="AT10">
            <v>8.3460033680800016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>
            <v>4</v>
          </cell>
          <cell r="BF10" t="str">
            <v>4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3812.2178934788185</v>
          </cell>
          <cell r="CY10">
            <v>572.7289210797162</v>
          </cell>
          <cell r="CZ10">
            <v>1552.4358180467182</v>
          </cell>
          <cell r="DA10">
            <v>1396.6332410204841</v>
          </cell>
          <cell r="DB10">
            <v>351.73938608438334</v>
          </cell>
          <cell r="DE10">
            <v>13.292745209999996</v>
          </cell>
          <cell r="DG10">
            <v>623.75282325842932</v>
          </cell>
          <cell r="DH10">
            <v>17.176659708429387</v>
          </cell>
          <cell r="DI10">
            <v>606.57616354999993</v>
          </cell>
          <cell r="DJ10">
            <v>38.906113530000006</v>
          </cell>
          <cell r="DK10">
            <v>197.33895278</v>
          </cell>
          <cell r="DL10">
            <v>344.75768944999993</v>
          </cell>
          <cell r="DM10">
            <v>25.573407790000001</v>
          </cell>
          <cell r="DN10">
            <v>277.00832313952753</v>
          </cell>
          <cell r="DS10">
            <v>142.68802315457594</v>
          </cell>
          <cell r="DT10">
            <v>56.493174655273869</v>
          </cell>
          <cell r="DU10">
            <v>49.232590688265262</v>
          </cell>
          <cell r="DV10">
            <v>28.594534641412469</v>
          </cell>
          <cell r="DW10">
            <v>49.232590688265262</v>
          </cell>
          <cell r="DX10">
            <v>1</v>
          </cell>
          <cell r="DY10" t="str">
            <v/>
          </cell>
          <cell r="DZ10" t="str">
            <v/>
          </cell>
          <cell r="EA10" t="str">
            <v/>
          </cell>
          <cell r="EB10" t="str">
            <v>1</v>
          </cell>
          <cell r="EC10">
            <v>870.93788626000003</v>
          </cell>
          <cell r="ED10">
            <v>346.03663713000003</v>
          </cell>
          <cell r="EE10">
            <v>488.22764986999994</v>
          </cell>
          <cell r="EF10">
            <v>24.389055679999998</v>
          </cell>
          <cell r="EG10">
            <v>12.284543580000001</v>
          </cell>
          <cell r="EH10">
            <v>323.89559782000003</v>
          </cell>
          <cell r="EI10">
            <v>224.59279934</v>
          </cell>
          <cell r="EJ10">
            <v>95.952902250000008</v>
          </cell>
          <cell r="EK10">
            <v>0</v>
          </cell>
          <cell r="EL10">
            <v>3.3498962299999997</v>
          </cell>
          <cell r="EM10">
            <v>547.04228843999999</v>
          </cell>
          <cell r="EN10">
            <v>121.44383779</v>
          </cell>
          <cell r="EO10">
            <v>392.27474761999997</v>
          </cell>
          <cell r="EP10">
            <v>24.389055679999998</v>
          </cell>
          <cell r="EQ10">
            <v>8.9346473500000005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0</v>
          </cell>
          <cell r="FC10">
            <v>0</v>
          </cell>
          <cell r="FD10">
            <v>0</v>
          </cell>
          <cell r="FE10">
            <v>0</v>
          </cell>
          <cell r="FF10">
            <v>0</v>
          </cell>
          <cell r="FG10" t="str">
            <v/>
          </cell>
          <cell r="FH10" t="str">
            <v/>
          </cell>
          <cell r="FI10">
            <v>3</v>
          </cell>
          <cell r="FJ10">
            <v>4</v>
          </cell>
          <cell r="FK10" t="str">
            <v>3 4</v>
          </cell>
          <cell r="FN10">
            <v>3102.5564480438834</v>
          </cell>
          <cell r="FO10">
            <v>0</v>
          </cell>
          <cell r="FP10">
            <v>175.58</v>
          </cell>
          <cell r="FQ10">
            <v>0</v>
          </cell>
          <cell r="FR10">
            <v>697.62100000000009</v>
          </cell>
          <cell r="FS10">
            <v>695.62100000000009</v>
          </cell>
          <cell r="FT10">
            <v>2</v>
          </cell>
          <cell r="FU10">
            <v>0</v>
          </cell>
          <cell r="FV10">
            <v>162</v>
          </cell>
          <cell r="FW10">
            <v>0</v>
          </cell>
          <cell r="FX10">
            <v>162</v>
          </cell>
          <cell r="FZ10">
            <v>604.26295830000004</v>
          </cell>
          <cell r="GA10">
            <v>0</v>
          </cell>
          <cell r="GB10">
            <v>10.842000000000002</v>
          </cell>
          <cell r="GC10">
            <v>0</v>
          </cell>
          <cell r="GD10">
            <v>18.175000000000001</v>
          </cell>
          <cell r="GE10">
            <v>18.175000000000001</v>
          </cell>
          <cell r="GF10">
            <v>0</v>
          </cell>
          <cell r="GG10">
            <v>0</v>
          </cell>
          <cell r="GH10">
            <v>112</v>
          </cell>
          <cell r="GI10">
            <v>0</v>
          </cell>
          <cell r="GJ10">
            <v>112</v>
          </cell>
          <cell r="GK10">
            <v>514.82344348999948</v>
          </cell>
          <cell r="GL10">
            <v>0</v>
          </cell>
          <cell r="GM10">
            <v>0</v>
          </cell>
          <cell r="GN10">
            <v>0</v>
          </cell>
          <cell r="GO10">
            <v>59.307000000000002</v>
          </cell>
          <cell r="GP10">
            <v>59.307000000000002</v>
          </cell>
          <cell r="GQ10">
            <v>0</v>
          </cell>
          <cell r="GR10">
            <v>0</v>
          </cell>
          <cell r="GS10">
            <v>1</v>
          </cell>
          <cell r="GT10">
            <v>0</v>
          </cell>
          <cell r="GU10">
            <v>1</v>
          </cell>
          <cell r="GV10">
            <v>475.62674384858701</v>
          </cell>
          <cell r="GW10">
            <v>0</v>
          </cell>
          <cell r="GX10">
            <v>0</v>
          </cell>
          <cell r="GY10">
            <v>0</v>
          </cell>
          <cell r="GZ10">
            <v>53</v>
          </cell>
          <cell r="HA10">
            <v>53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39.196699641412465</v>
          </cell>
          <cell r="ID10">
            <v>0</v>
          </cell>
          <cell r="IE10">
            <v>0</v>
          </cell>
          <cell r="IF10">
            <v>0</v>
          </cell>
          <cell r="IG10">
            <v>0</v>
          </cell>
          <cell r="IH10">
            <v>6.3069999999999995</v>
          </cell>
          <cell r="II10">
            <v>0</v>
          </cell>
          <cell r="IJ10">
            <v>0</v>
          </cell>
          <cell r="IK10">
            <v>0</v>
          </cell>
          <cell r="IL10">
            <v>0</v>
          </cell>
          <cell r="IM10">
            <v>0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104.98333589000001</v>
          </cell>
          <cell r="IZ10">
            <v>0</v>
          </cell>
          <cell r="JA10">
            <v>0</v>
          </cell>
          <cell r="JB10">
            <v>0</v>
          </cell>
          <cell r="JC10">
            <v>4.1915000000000004</v>
          </cell>
          <cell r="JD10">
            <v>4.1915000000000004</v>
          </cell>
          <cell r="JE10">
            <v>0</v>
          </cell>
          <cell r="JF10">
            <v>0</v>
          </cell>
          <cell r="JG10">
            <v>3</v>
          </cell>
          <cell r="JH10">
            <v>0</v>
          </cell>
          <cell r="JI10">
            <v>3</v>
          </cell>
          <cell r="JJ10">
            <v>2.0477729099999999</v>
          </cell>
          <cell r="JK10">
            <v>0</v>
          </cell>
          <cell r="JL10">
            <v>0</v>
          </cell>
          <cell r="JM10">
            <v>0</v>
          </cell>
          <cell r="JN10">
            <v>0.73250000000000004</v>
          </cell>
          <cell r="JO10">
            <v>0.73250000000000004</v>
          </cell>
          <cell r="JP10">
            <v>0</v>
          </cell>
          <cell r="JQ10">
            <v>0</v>
          </cell>
          <cell r="JR10">
            <v>0</v>
          </cell>
          <cell r="JS10">
            <v>0</v>
          </cell>
          <cell r="JT10">
            <v>0</v>
          </cell>
          <cell r="JU10">
            <v>102.93556298</v>
          </cell>
          <cell r="JV10">
            <v>0</v>
          </cell>
          <cell r="JW10">
            <v>0</v>
          </cell>
          <cell r="JX10">
            <v>0</v>
          </cell>
          <cell r="JY10">
            <v>3.4590000000000001</v>
          </cell>
          <cell r="JZ10">
            <v>3.4590000000000001</v>
          </cell>
          <cell r="KA10">
            <v>0</v>
          </cell>
          <cell r="KB10">
            <v>0</v>
          </cell>
          <cell r="KC10">
            <v>3</v>
          </cell>
          <cell r="KD10">
            <v>0</v>
          </cell>
          <cell r="KE10">
            <v>3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0</v>
          </cell>
          <cell r="LC10">
            <v>0</v>
          </cell>
          <cell r="LD10">
            <v>0</v>
          </cell>
          <cell r="LE10">
            <v>0</v>
          </cell>
          <cell r="LF10">
            <v>0</v>
          </cell>
          <cell r="LG10">
            <v>0</v>
          </cell>
          <cell r="LH10">
            <v>0</v>
          </cell>
          <cell r="LI10">
            <v>0</v>
          </cell>
          <cell r="LJ10">
            <v>0</v>
          </cell>
          <cell r="LK10">
            <v>0</v>
          </cell>
          <cell r="LL10">
            <v>0</v>
          </cell>
          <cell r="LQ10">
            <v>0</v>
          </cell>
          <cell r="LR10">
            <v>0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>
            <v>0</v>
          </cell>
          <cell r="OM10">
            <v>0</v>
          </cell>
          <cell r="ON10">
            <v>0</v>
          </cell>
          <cell r="OO10">
            <v>0</v>
          </cell>
          <cell r="OP10">
            <v>0</v>
          </cell>
          <cell r="OR10">
            <v>0</v>
          </cell>
          <cell r="OT10">
            <v>2031.6875938646697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1" t="str">
            <v>Г</v>
          </cell>
          <cell r="E11">
            <v>22.594532287466667</v>
          </cell>
          <cell r="H11">
            <v>12.894005739999365</v>
          </cell>
          <cell r="J11">
            <v>861.99056941946731</v>
          </cell>
          <cell r="K11">
            <v>9.7005265474673017</v>
          </cell>
          <cell r="L11">
            <v>852.29004287199996</v>
          </cell>
          <cell r="M11">
            <v>0</v>
          </cell>
          <cell r="N11">
            <v>0</v>
          </cell>
          <cell r="O11">
            <v>75.508838269152477</v>
          </cell>
          <cell r="P11">
            <v>178.17639041999999</v>
          </cell>
          <cell r="Q11">
            <v>598.60481432284746</v>
          </cell>
          <cell r="R11">
            <v>2.6242920368666671</v>
          </cell>
          <cell r="S11">
            <v>0</v>
          </cell>
          <cell r="T11">
            <v>0</v>
          </cell>
          <cell r="U11">
            <v>2.6242920368666671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2.6242920368666671</v>
          </cell>
          <cell r="AQ11">
            <v>0</v>
          </cell>
          <cell r="AR11">
            <v>0</v>
          </cell>
          <cell r="AS11">
            <v>2.6242920368666671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>
            <v>4</v>
          </cell>
          <cell r="BF11" t="str">
            <v>4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3812.2178934788185</v>
          </cell>
          <cell r="CY11">
            <v>572.7289210797162</v>
          </cell>
          <cell r="CZ11">
            <v>1552.4358180467182</v>
          </cell>
          <cell r="DA11">
            <v>1396.6332410204841</v>
          </cell>
          <cell r="DB11">
            <v>351.73938608438334</v>
          </cell>
          <cell r="DE11">
            <v>11.091906129999995</v>
          </cell>
          <cell r="DG11">
            <v>614.63216613819202</v>
          </cell>
          <cell r="DH11">
            <v>8.0560025881920971</v>
          </cell>
          <cell r="DI11">
            <v>606.57616354999993</v>
          </cell>
          <cell r="DJ11">
            <v>38.906113530000006</v>
          </cell>
          <cell r="DK11">
            <v>197.33895278</v>
          </cell>
          <cell r="DL11">
            <v>344.75768944999993</v>
          </cell>
          <cell r="DM11">
            <v>25.573407790000001</v>
          </cell>
          <cell r="DN11">
            <v>277.00832313952753</v>
          </cell>
          <cell r="DS11">
            <v>142.68802315457594</v>
          </cell>
          <cell r="DT11">
            <v>56.493174655273869</v>
          </cell>
          <cell r="DU11">
            <v>49.232590688265262</v>
          </cell>
          <cell r="DV11">
            <v>28.594534641412469</v>
          </cell>
          <cell r="DW11">
            <v>49.232590688265262</v>
          </cell>
          <cell r="DX11" t="str">
            <v/>
          </cell>
          <cell r="DY11" t="str">
            <v/>
          </cell>
          <cell r="DZ11" t="str">
            <v/>
          </cell>
          <cell r="EA11" t="str">
            <v/>
          </cell>
          <cell r="EB11">
            <v>0</v>
          </cell>
          <cell r="EC11">
            <v>870.93788626000003</v>
          </cell>
          <cell r="ED11">
            <v>346.03663713000003</v>
          </cell>
          <cell r="EE11">
            <v>488.22764986999994</v>
          </cell>
          <cell r="EF11">
            <v>24.389055679999998</v>
          </cell>
          <cell r="EG11">
            <v>12.284543580000001</v>
          </cell>
          <cell r="EH11">
            <v>323.89559782000003</v>
          </cell>
          <cell r="EI11">
            <v>224.59279934</v>
          </cell>
          <cell r="EJ11">
            <v>95.952902250000008</v>
          </cell>
          <cell r="EK11">
            <v>0</v>
          </cell>
          <cell r="EL11">
            <v>3.3498962299999997</v>
          </cell>
          <cell r="EM11">
            <v>547.04228843999999</v>
          </cell>
          <cell r="EN11">
            <v>121.44383779</v>
          </cell>
          <cell r="EO11">
            <v>392.27474761999997</v>
          </cell>
          <cell r="EP11">
            <v>24.389055679999998</v>
          </cell>
          <cell r="EQ11">
            <v>8.9346473500000005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0</v>
          </cell>
          <cell r="FC11">
            <v>0</v>
          </cell>
          <cell r="FD11">
            <v>0</v>
          </cell>
          <cell r="FE11">
            <v>0</v>
          </cell>
          <cell r="FF11">
            <v>0</v>
          </cell>
          <cell r="FG11" t="str">
            <v/>
          </cell>
          <cell r="FH11" t="str">
            <v/>
          </cell>
          <cell r="FI11">
            <v>3</v>
          </cell>
          <cell r="FJ11">
            <v>4</v>
          </cell>
          <cell r="FK11" t="str">
            <v>3 4</v>
          </cell>
          <cell r="FN11">
            <v>3102.5564480438834</v>
          </cell>
          <cell r="FO11">
            <v>0</v>
          </cell>
          <cell r="FP11">
            <v>175.58</v>
          </cell>
          <cell r="FQ11">
            <v>0</v>
          </cell>
          <cell r="FR11">
            <v>697.62100000000009</v>
          </cell>
          <cell r="FS11">
            <v>695.62100000000009</v>
          </cell>
          <cell r="FT11">
            <v>2</v>
          </cell>
          <cell r="FU11">
            <v>0</v>
          </cell>
          <cell r="FV11">
            <v>162</v>
          </cell>
          <cell r="FW11">
            <v>0</v>
          </cell>
          <cell r="FX11">
            <v>162</v>
          </cell>
          <cell r="FZ11">
            <v>604.26295830000004</v>
          </cell>
          <cell r="GA11">
            <v>0</v>
          </cell>
          <cell r="GB11">
            <v>10.842000000000002</v>
          </cell>
          <cell r="GC11">
            <v>0</v>
          </cell>
          <cell r="GD11">
            <v>18.175000000000001</v>
          </cell>
          <cell r="GE11">
            <v>18.175000000000001</v>
          </cell>
          <cell r="GF11">
            <v>0</v>
          </cell>
          <cell r="GG11">
            <v>0</v>
          </cell>
          <cell r="GH11">
            <v>112</v>
          </cell>
          <cell r="GI11">
            <v>0</v>
          </cell>
          <cell r="GJ11">
            <v>112</v>
          </cell>
          <cell r="GK11">
            <v>514.82344348999948</v>
          </cell>
          <cell r="GL11">
            <v>0</v>
          </cell>
          <cell r="GM11">
            <v>0</v>
          </cell>
          <cell r="GN11">
            <v>0</v>
          </cell>
          <cell r="GO11">
            <v>59.307000000000002</v>
          </cell>
          <cell r="GP11">
            <v>59.307000000000002</v>
          </cell>
          <cell r="GQ11">
            <v>0</v>
          </cell>
          <cell r="GR11">
            <v>0</v>
          </cell>
          <cell r="GS11">
            <v>1</v>
          </cell>
          <cell r="GT11">
            <v>0</v>
          </cell>
          <cell r="GU11">
            <v>1</v>
          </cell>
          <cell r="GV11">
            <v>475.62674384858701</v>
          </cell>
          <cell r="GW11">
            <v>0</v>
          </cell>
          <cell r="GX11">
            <v>0</v>
          </cell>
          <cell r="GY11">
            <v>0</v>
          </cell>
          <cell r="GZ11">
            <v>53</v>
          </cell>
          <cell r="HA11">
            <v>53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39.196699641412465</v>
          </cell>
          <cell r="ID11">
            <v>0</v>
          </cell>
          <cell r="IE11">
            <v>0</v>
          </cell>
          <cell r="IF11">
            <v>0</v>
          </cell>
          <cell r="IG11">
            <v>0</v>
          </cell>
          <cell r="IH11">
            <v>6.3069999999999995</v>
          </cell>
          <cell r="II11">
            <v>0</v>
          </cell>
          <cell r="IJ11">
            <v>0</v>
          </cell>
          <cell r="IK11">
            <v>0</v>
          </cell>
          <cell r="IL11">
            <v>0</v>
          </cell>
          <cell r="IM11">
            <v>0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104.98333589000001</v>
          </cell>
          <cell r="IZ11">
            <v>0</v>
          </cell>
          <cell r="JA11">
            <v>0</v>
          </cell>
          <cell r="JB11">
            <v>0</v>
          </cell>
          <cell r="JC11">
            <v>4.1915000000000004</v>
          </cell>
          <cell r="JD11">
            <v>4.1915000000000004</v>
          </cell>
          <cell r="JE11">
            <v>0</v>
          </cell>
          <cell r="JF11">
            <v>0</v>
          </cell>
          <cell r="JG11">
            <v>3</v>
          </cell>
          <cell r="JH11">
            <v>0</v>
          </cell>
          <cell r="JI11">
            <v>3</v>
          </cell>
          <cell r="JJ11">
            <v>2.0477729099999999</v>
          </cell>
          <cell r="JK11">
            <v>0</v>
          </cell>
          <cell r="JL11">
            <v>0</v>
          </cell>
          <cell r="JM11">
            <v>0</v>
          </cell>
          <cell r="JN11">
            <v>0.73250000000000004</v>
          </cell>
          <cell r="JO11">
            <v>0.73250000000000004</v>
          </cell>
          <cell r="JP11">
            <v>0</v>
          </cell>
          <cell r="JQ11">
            <v>0</v>
          </cell>
          <cell r="JR11">
            <v>0</v>
          </cell>
          <cell r="JS11">
            <v>0</v>
          </cell>
          <cell r="JT11">
            <v>0</v>
          </cell>
          <cell r="JU11">
            <v>102.93556298</v>
          </cell>
          <cell r="JV11">
            <v>0</v>
          </cell>
          <cell r="JW11">
            <v>0</v>
          </cell>
          <cell r="JX11">
            <v>0</v>
          </cell>
          <cell r="JY11">
            <v>3.4590000000000001</v>
          </cell>
          <cell r="JZ11">
            <v>3.4590000000000001</v>
          </cell>
          <cell r="KA11">
            <v>0</v>
          </cell>
          <cell r="KB11">
            <v>0</v>
          </cell>
          <cell r="KC11">
            <v>3</v>
          </cell>
          <cell r="KD11">
            <v>0</v>
          </cell>
          <cell r="KE11">
            <v>3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0</v>
          </cell>
          <cell r="LC11">
            <v>0</v>
          </cell>
          <cell r="LD11">
            <v>0</v>
          </cell>
          <cell r="LE11">
            <v>0</v>
          </cell>
          <cell r="LF11">
            <v>0</v>
          </cell>
          <cell r="LG11">
            <v>0</v>
          </cell>
          <cell r="LH11">
            <v>0</v>
          </cell>
          <cell r="LI11">
            <v>0</v>
          </cell>
          <cell r="LJ11">
            <v>0</v>
          </cell>
          <cell r="LK11">
            <v>0</v>
          </cell>
          <cell r="LL11">
            <v>0</v>
          </cell>
          <cell r="LQ11">
            <v>0</v>
          </cell>
          <cell r="LR11">
            <v>0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>
            <v>0</v>
          </cell>
          <cell r="OM11">
            <v>0</v>
          </cell>
          <cell r="ON11">
            <v>0</v>
          </cell>
          <cell r="OO11">
            <v>0</v>
          </cell>
          <cell r="OP11">
            <v>0</v>
          </cell>
          <cell r="OR11">
            <v>0</v>
          </cell>
          <cell r="OT11">
            <v>2031.6875938646697</v>
          </cell>
        </row>
        <row r="12">
          <cell r="A12" t="str">
            <v>Г</v>
          </cell>
          <cell r="B12" t="str">
            <v>1.1.1.2</v>
          </cell>
          <cell r="C1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D12" t="str">
            <v>Г</v>
          </cell>
          <cell r="E12">
            <v>0.18061808059999998</v>
          </cell>
          <cell r="H12">
            <v>0.17086726999999999</v>
          </cell>
          <cell r="J12">
            <v>852.29979368260001</v>
          </cell>
          <cell r="K12">
            <v>9.7508105999999928E-3</v>
          </cell>
          <cell r="L12">
            <v>852.29004287199996</v>
          </cell>
          <cell r="M12">
            <v>0</v>
          </cell>
          <cell r="N12">
            <v>0</v>
          </cell>
          <cell r="O12">
            <v>75.508838269152477</v>
          </cell>
          <cell r="P12">
            <v>178.17639041999999</v>
          </cell>
          <cell r="Q12">
            <v>598.60481432284746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 t="str">
            <v/>
          </cell>
          <cell r="BC12" t="str">
            <v/>
          </cell>
          <cell r="BD12" t="str">
            <v/>
          </cell>
          <cell r="BE12" t="str">
            <v/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>
            <v>3812.2178934788185</v>
          </cell>
          <cell r="CY12">
            <v>572.7289210797162</v>
          </cell>
          <cell r="CZ12">
            <v>1552.4358180467182</v>
          </cell>
          <cell r="DA12">
            <v>1396.6332410204841</v>
          </cell>
          <cell r="DB12">
            <v>351.73938608438334</v>
          </cell>
          <cell r="DE12">
            <v>0.15306617</v>
          </cell>
          <cell r="DG12">
            <v>606.57616354999993</v>
          </cell>
          <cell r="DH12">
            <v>0</v>
          </cell>
          <cell r="DI12">
            <v>606.57616354999993</v>
          </cell>
          <cell r="DJ12">
            <v>38.906113530000006</v>
          </cell>
          <cell r="DK12">
            <v>197.33895278</v>
          </cell>
          <cell r="DL12">
            <v>344.75768944999993</v>
          </cell>
          <cell r="DM12">
            <v>25.573407790000001</v>
          </cell>
          <cell r="DN12">
            <v>277.00832313952753</v>
          </cell>
          <cell r="DS12">
            <v>142.68802315457594</v>
          </cell>
          <cell r="DT12">
            <v>56.493174655273869</v>
          </cell>
          <cell r="DU12">
            <v>49.232590688265262</v>
          </cell>
          <cell r="DV12">
            <v>28.594534641412469</v>
          </cell>
          <cell r="DW12">
            <v>49.232590688265262</v>
          </cell>
          <cell r="DX12" t="str">
            <v/>
          </cell>
          <cell r="DY12" t="str">
            <v/>
          </cell>
          <cell r="DZ12" t="str">
            <v/>
          </cell>
          <cell r="EA12" t="str">
            <v/>
          </cell>
          <cell r="EB12">
            <v>0</v>
          </cell>
          <cell r="EC12">
            <v>870.93788626000003</v>
          </cell>
          <cell r="ED12">
            <v>346.03663713000003</v>
          </cell>
          <cell r="EE12">
            <v>488.22764986999994</v>
          </cell>
          <cell r="EF12">
            <v>24.389055679999998</v>
          </cell>
          <cell r="EG12">
            <v>12.284543580000001</v>
          </cell>
          <cell r="EH12">
            <v>323.89559782000003</v>
          </cell>
          <cell r="EI12">
            <v>224.59279934</v>
          </cell>
          <cell r="EJ12">
            <v>95.952902250000008</v>
          </cell>
          <cell r="EK12">
            <v>0</v>
          </cell>
          <cell r="EL12">
            <v>3.3498962299999997</v>
          </cell>
          <cell r="EM12">
            <v>547.04228843999999</v>
          </cell>
          <cell r="EN12">
            <v>121.44383779</v>
          </cell>
          <cell r="EO12">
            <v>392.27474761999997</v>
          </cell>
          <cell r="EP12">
            <v>24.389055679999998</v>
          </cell>
          <cell r="EQ12">
            <v>8.9346473500000005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 t="str">
            <v/>
          </cell>
          <cell r="FH12" t="str">
            <v/>
          </cell>
          <cell r="FI12" t="str">
            <v/>
          </cell>
          <cell r="FJ12" t="str">
            <v/>
          </cell>
          <cell r="FK12">
            <v>0</v>
          </cell>
          <cell r="FN12">
            <v>3102.5564480438834</v>
          </cell>
          <cell r="FO12">
            <v>0</v>
          </cell>
          <cell r="FP12">
            <v>175.58</v>
          </cell>
          <cell r="FQ12">
            <v>0</v>
          </cell>
          <cell r="FR12">
            <v>697.62100000000009</v>
          </cell>
          <cell r="FS12">
            <v>695.62100000000009</v>
          </cell>
          <cell r="FT12">
            <v>2</v>
          </cell>
          <cell r="FU12">
            <v>0</v>
          </cell>
          <cell r="FV12">
            <v>162</v>
          </cell>
          <cell r="FW12">
            <v>0</v>
          </cell>
          <cell r="FX12">
            <v>162</v>
          </cell>
          <cell r="FZ12">
            <v>604.26295830000004</v>
          </cell>
          <cell r="GA12">
            <v>0</v>
          </cell>
          <cell r="GB12">
            <v>10.842000000000002</v>
          </cell>
          <cell r="GC12">
            <v>0</v>
          </cell>
          <cell r="GD12">
            <v>18.175000000000001</v>
          </cell>
          <cell r="GE12">
            <v>18.175000000000001</v>
          </cell>
          <cell r="GF12">
            <v>0</v>
          </cell>
          <cell r="GG12">
            <v>0</v>
          </cell>
          <cell r="GH12">
            <v>112</v>
          </cell>
          <cell r="GI12">
            <v>0</v>
          </cell>
          <cell r="GJ12">
            <v>112</v>
          </cell>
          <cell r="GK12">
            <v>514.82344348999948</v>
          </cell>
          <cell r="GL12">
            <v>0</v>
          </cell>
          <cell r="GM12">
            <v>0</v>
          </cell>
          <cell r="GN12">
            <v>0</v>
          </cell>
          <cell r="GO12">
            <v>59.307000000000002</v>
          </cell>
          <cell r="GP12">
            <v>59.307000000000002</v>
          </cell>
          <cell r="GQ12">
            <v>0</v>
          </cell>
          <cell r="GR12">
            <v>0</v>
          </cell>
          <cell r="GS12">
            <v>1</v>
          </cell>
          <cell r="GT12">
            <v>0</v>
          </cell>
          <cell r="GU12">
            <v>1</v>
          </cell>
          <cell r="GV12">
            <v>475.62674384858701</v>
          </cell>
          <cell r="GW12">
            <v>0</v>
          </cell>
          <cell r="GX12">
            <v>0</v>
          </cell>
          <cell r="GY12">
            <v>0</v>
          </cell>
          <cell r="GZ12">
            <v>53</v>
          </cell>
          <cell r="HA12">
            <v>53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39.196699641412465</v>
          </cell>
          <cell r="ID12">
            <v>0</v>
          </cell>
          <cell r="IE12">
            <v>0</v>
          </cell>
          <cell r="IF12">
            <v>0</v>
          </cell>
          <cell r="IG12">
            <v>0</v>
          </cell>
          <cell r="IH12">
            <v>6.3069999999999995</v>
          </cell>
          <cell r="II12">
            <v>0</v>
          </cell>
          <cell r="IJ12">
            <v>0</v>
          </cell>
          <cell r="IK12">
            <v>0</v>
          </cell>
          <cell r="IL12">
            <v>0</v>
          </cell>
          <cell r="IM12">
            <v>0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104.98333589000001</v>
          </cell>
          <cell r="IZ12">
            <v>0</v>
          </cell>
          <cell r="JA12">
            <v>0</v>
          </cell>
          <cell r="JB12">
            <v>0</v>
          </cell>
          <cell r="JC12">
            <v>4.1915000000000004</v>
          </cell>
          <cell r="JD12">
            <v>4.1915000000000004</v>
          </cell>
          <cell r="JE12">
            <v>0</v>
          </cell>
          <cell r="JF12">
            <v>0</v>
          </cell>
          <cell r="JG12">
            <v>3</v>
          </cell>
          <cell r="JH12">
            <v>0</v>
          </cell>
          <cell r="JI12">
            <v>3</v>
          </cell>
          <cell r="JJ12">
            <v>2.0477729099999999</v>
          </cell>
          <cell r="JK12">
            <v>0</v>
          </cell>
          <cell r="JL12">
            <v>0</v>
          </cell>
          <cell r="JM12">
            <v>0</v>
          </cell>
          <cell r="JN12">
            <v>0.73250000000000004</v>
          </cell>
          <cell r="JO12">
            <v>0.73250000000000004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102.93556298</v>
          </cell>
          <cell r="JV12">
            <v>0</v>
          </cell>
          <cell r="JW12">
            <v>0</v>
          </cell>
          <cell r="JX12">
            <v>0</v>
          </cell>
          <cell r="JY12">
            <v>3.4590000000000001</v>
          </cell>
          <cell r="JZ12">
            <v>3.4590000000000001</v>
          </cell>
          <cell r="KA12">
            <v>0</v>
          </cell>
          <cell r="KB12">
            <v>0</v>
          </cell>
          <cell r="KC12">
            <v>3</v>
          </cell>
          <cell r="KD12">
            <v>0</v>
          </cell>
          <cell r="KE12">
            <v>3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>
            <v>0</v>
          </cell>
          <cell r="LR12">
            <v>0</v>
          </cell>
          <cell r="LS12">
            <v>0</v>
          </cell>
          <cell r="LT12">
            <v>0</v>
          </cell>
          <cell r="LU12">
            <v>0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0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>
            <v>0</v>
          </cell>
          <cell r="OM12">
            <v>0</v>
          </cell>
          <cell r="ON12">
            <v>0</v>
          </cell>
          <cell r="OO12">
            <v>0</v>
          </cell>
          <cell r="OP12">
            <v>0</v>
          </cell>
          <cell r="OR12">
            <v>0</v>
          </cell>
          <cell r="OT12">
            <v>2031.6875938646697</v>
          </cell>
        </row>
        <row r="13">
          <cell r="A13" t="str">
            <v>Г</v>
          </cell>
          <cell r="B13" t="str">
            <v>1.1.1.3</v>
          </cell>
          <cell r="C13" t="str">
            <v>Технологическое присоединение энергопринимающих устройств потребителей свыше 150 кВт, всего, в том числе:</v>
          </cell>
          <cell r="D13" t="str">
            <v>Г</v>
          </cell>
          <cell r="E13">
            <v>10.803330868080002</v>
          </cell>
          <cell r="H13">
            <v>0</v>
          </cell>
          <cell r="J13">
            <v>863.09337374007998</v>
          </cell>
          <cell r="K13">
            <v>10.803330868080002</v>
          </cell>
          <cell r="L13">
            <v>852.29004287199996</v>
          </cell>
          <cell r="M13">
            <v>0</v>
          </cell>
          <cell r="N13">
            <v>0</v>
          </cell>
          <cell r="O13">
            <v>75.508838269152477</v>
          </cell>
          <cell r="P13">
            <v>178.17639041999999</v>
          </cell>
          <cell r="Q13">
            <v>598.60481432284746</v>
          </cell>
          <cell r="R13">
            <v>8.3460033680800016</v>
          </cell>
          <cell r="S13">
            <v>0</v>
          </cell>
          <cell r="T13">
            <v>0</v>
          </cell>
          <cell r="U13">
            <v>0</v>
          </cell>
          <cell r="V13">
            <v>8.3460033680800016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8.3460033680800016</v>
          </cell>
          <cell r="AQ13">
            <v>0</v>
          </cell>
          <cell r="AR13">
            <v>0</v>
          </cell>
          <cell r="AS13">
            <v>0</v>
          </cell>
          <cell r="AT13">
            <v>8.3460033680800016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 t="str">
            <v/>
          </cell>
          <cell r="BC13" t="str">
            <v/>
          </cell>
          <cell r="BD13" t="str">
            <v/>
          </cell>
          <cell r="BE13">
            <v>4</v>
          </cell>
          <cell r="BF13" t="str">
            <v>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3812.2178934788185</v>
          </cell>
          <cell r="CY13">
            <v>572.7289210797162</v>
          </cell>
          <cell r="CZ13">
            <v>1552.4358180467182</v>
          </cell>
          <cell r="DA13">
            <v>1396.6332410204841</v>
          </cell>
          <cell r="DB13">
            <v>351.73938608438334</v>
          </cell>
          <cell r="DE13">
            <v>2.0477729099999999</v>
          </cell>
          <cell r="DG13">
            <v>615.69682067023723</v>
          </cell>
          <cell r="DH13">
            <v>9.1206571202372899</v>
          </cell>
          <cell r="DI13">
            <v>606.57616354999993</v>
          </cell>
          <cell r="DJ13">
            <v>38.906113530000006</v>
          </cell>
          <cell r="DK13">
            <v>197.33895278</v>
          </cell>
          <cell r="DL13">
            <v>344.75768944999993</v>
          </cell>
          <cell r="DM13">
            <v>25.573407790000001</v>
          </cell>
          <cell r="DN13">
            <v>277.00832313952753</v>
          </cell>
          <cell r="DS13">
            <v>142.68802315457594</v>
          </cell>
          <cell r="DT13">
            <v>56.493174655273869</v>
          </cell>
          <cell r="DU13">
            <v>49.232590688265262</v>
          </cell>
          <cell r="DV13">
            <v>28.594534641412469</v>
          </cell>
          <cell r="DW13">
            <v>49.232590688265262</v>
          </cell>
          <cell r="DX13">
            <v>1</v>
          </cell>
          <cell r="DY13" t="str">
            <v/>
          </cell>
          <cell r="DZ13" t="str">
            <v/>
          </cell>
          <cell r="EA13" t="str">
            <v/>
          </cell>
          <cell r="EB13" t="str">
            <v>1</v>
          </cell>
          <cell r="EC13">
            <v>870.93788626000003</v>
          </cell>
          <cell r="ED13">
            <v>346.03663713000003</v>
          </cell>
          <cell r="EE13">
            <v>488.22764986999994</v>
          </cell>
          <cell r="EF13">
            <v>24.389055679999998</v>
          </cell>
          <cell r="EG13">
            <v>12.284543580000001</v>
          </cell>
          <cell r="EH13">
            <v>323.89559782000003</v>
          </cell>
          <cell r="EI13">
            <v>224.59279934</v>
          </cell>
          <cell r="EJ13">
            <v>95.952902250000008</v>
          </cell>
          <cell r="EK13">
            <v>0</v>
          </cell>
          <cell r="EL13">
            <v>3.3498962299999997</v>
          </cell>
          <cell r="EM13">
            <v>547.04228843999999</v>
          </cell>
          <cell r="EN13">
            <v>121.44383779</v>
          </cell>
          <cell r="EO13">
            <v>392.27474761999997</v>
          </cell>
          <cell r="EP13">
            <v>24.389055679999998</v>
          </cell>
          <cell r="EQ13">
            <v>8.9346473500000005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3</v>
          </cell>
          <cell r="FJ13">
            <v>4</v>
          </cell>
          <cell r="FK13" t="str">
            <v>3 4</v>
          </cell>
          <cell r="FN13">
            <v>3102.5564480438834</v>
          </cell>
          <cell r="FO13">
            <v>0</v>
          </cell>
          <cell r="FP13">
            <v>175.58</v>
          </cell>
          <cell r="FQ13">
            <v>0</v>
          </cell>
          <cell r="FR13">
            <v>697.62100000000009</v>
          </cell>
          <cell r="FS13">
            <v>695.62100000000009</v>
          </cell>
          <cell r="FT13">
            <v>2</v>
          </cell>
          <cell r="FU13">
            <v>0</v>
          </cell>
          <cell r="FV13">
            <v>162</v>
          </cell>
          <cell r="FW13">
            <v>0</v>
          </cell>
          <cell r="FX13">
            <v>162</v>
          </cell>
          <cell r="FZ13">
            <v>604.26295830000004</v>
          </cell>
          <cell r="GA13">
            <v>0</v>
          </cell>
          <cell r="GB13">
            <v>10.842000000000002</v>
          </cell>
          <cell r="GC13">
            <v>0</v>
          </cell>
          <cell r="GD13">
            <v>18.175000000000001</v>
          </cell>
          <cell r="GE13">
            <v>18.175000000000001</v>
          </cell>
          <cell r="GF13">
            <v>0</v>
          </cell>
          <cell r="GG13">
            <v>0</v>
          </cell>
          <cell r="GH13">
            <v>112</v>
          </cell>
          <cell r="GI13">
            <v>0</v>
          </cell>
          <cell r="GJ13">
            <v>112</v>
          </cell>
          <cell r="GK13">
            <v>514.82344348999948</v>
          </cell>
          <cell r="GL13">
            <v>0</v>
          </cell>
          <cell r="GM13">
            <v>0</v>
          </cell>
          <cell r="GN13">
            <v>0</v>
          </cell>
          <cell r="GO13">
            <v>59.307000000000002</v>
          </cell>
          <cell r="GP13">
            <v>59.307000000000002</v>
          </cell>
          <cell r="GQ13">
            <v>0</v>
          </cell>
          <cell r="GR13">
            <v>0</v>
          </cell>
          <cell r="GS13">
            <v>1</v>
          </cell>
          <cell r="GT13">
            <v>0</v>
          </cell>
          <cell r="GU13">
            <v>1</v>
          </cell>
          <cell r="GV13">
            <v>475.62674384858701</v>
          </cell>
          <cell r="GW13">
            <v>0</v>
          </cell>
          <cell r="GX13">
            <v>0</v>
          </cell>
          <cell r="GY13">
            <v>0</v>
          </cell>
          <cell r="GZ13">
            <v>53</v>
          </cell>
          <cell r="HA13">
            <v>53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39.196699641412465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6.3069999999999995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104.98333589000001</v>
          </cell>
          <cell r="IZ13">
            <v>0</v>
          </cell>
          <cell r="JA13">
            <v>0</v>
          </cell>
          <cell r="JB13">
            <v>0</v>
          </cell>
          <cell r="JC13">
            <v>4.1915000000000004</v>
          </cell>
          <cell r="JD13">
            <v>4.1915000000000004</v>
          </cell>
          <cell r="JE13">
            <v>0</v>
          </cell>
          <cell r="JF13">
            <v>0</v>
          </cell>
          <cell r="JG13">
            <v>3</v>
          </cell>
          <cell r="JH13">
            <v>0</v>
          </cell>
          <cell r="JI13">
            <v>3</v>
          </cell>
          <cell r="JJ13">
            <v>2.0477729099999999</v>
          </cell>
          <cell r="JK13">
            <v>0</v>
          </cell>
          <cell r="JL13">
            <v>0</v>
          </cell>
          <cell r="JM13">
            <v>0</v>
          </cell>
          <cell r="JN13">
            <v>0.73250000000000004</v>
          </cell>
          <cell r="JO13">
            <v>0.73250000000000004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102.93556298</v>
          </cell>
          <cell r="JV13">
            <v>0</v>
          </cell>
          <cell r="JW13">
            <v>0</v>
          </cell>
          <cell r="JX13">
            <v>0</v>
          </cell>
          <cell r="JY13">
            <v>3.4590000000000001</v>
          </cell>
          <cell r="JZ13">
            <v>3.4590000000000001</v>
          </cell>
          <cell r="KA13">
            <v>0</v>
          </cell>
          <cell r="KB13">
            <v>0</v>
          </cell>
          <cell r="KC13">
            <v>3</v>
          </cell>
          <cell r="KD13">
            <v>0</v>
          </cell>
          <cell r="KE13">
            <v>3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>
            <v>0</v>
          </cell>
          <cell r="LR13">
            <v>0</v>
          </cell>
          <cell r="LS13">
            <v>0</v>
          </cell>
          <cell r="LT13">
            <v>0</v>
          </cell>
          <cell r="LU13">
            <v>0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0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>
            <v>0</v>
          </cell>
          <cell r="OM13">
            <v>0</v>
          </cell>
          <cell r="ON13">
            <v>0</v>
          </cell>
          <cell r="OO13">
            <v>0</v>
          </cell>
          <cell r="OP13">
            <v>0</v>
          </cell>
          <cell r="OR13">
            <v>0</v>
          </cell>
          <cell r="OT13">
            <v>2031.6875938646697</v>
          </cell>
        </row>
        <row r="14">
          <cell r="A14" t="str">
            <v>F_prj_109108_47168</v>
          </cell>
          <cell r="B14" t="str">
            <v>1.1.1.3</v>
          </cell>
          <cell r="C14" t="str">
            <v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v>
          </cell>
          <cell r="D14" t="str">
            <v>F_prj_109108_47168</v>
          </cell>
          <cell r="E14">
            <v>8.3460033680800016</v>
          </cell>
          <cell r="H14">
            <v>0</v>
          </cell>
          <cell r="J14">
            <v>8.3460033680800016</v>
          </cell>
          <cell r="K14">
            <v>8.3460033680800016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8.3460033680800016</v>
          </cell>
          <cell r="S14">
            <v>0</v>
          </cell>
          <cell r="T14">
            <v>0</v>
          </cell>
          <cell r="U14">
            <v>0</v>
          </cell>
          <cell r="V14">
            <v>8.3460033680800016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8.3460033680800016</v>
          </cell>
          <cell r="AQ14">
            <v>0</v>
          </cell>
          <cell r="AR14">
            <v>0</v>
          </cell>
          <cell r="AS14">
            <v>0</v>
          </cell>
          <cell r="AT14">
            <v>8.3460033680800016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 t="str">
            <v/>
          </cell>
          <cell r="BC14" t="str">
            <v/>
          </cell>
          <cell r="BD14" t="str">
            <v/>
          </cell>
          <cell r="BE14">
            <v>4</v>
          </cell>
          <cell r="BF14" t="str">
            <v>4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7.07288421023729</v>
          </cell>
          <cell r="CY14">
            <v>0.49510189471661037</v>
          </cell>
          <cell r="CZ14">
            <v>1.6267633683545768</v>
          </cell>
          <cell r="DA14">
            <v>4.5973747366542383</v>
          </cell>
          <cell r="DB14">
            <v>0.35364421051186451</v>
          </cell>
          <cell r="DE14">
            <v>0</v>
          </cell>
          <cell r="DG14">
            <v>7.07288421023729</v>
          </cell>
          <cell r="DH14">
            <v>7.07288421023729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7.07288421023729</v>
          </cell>
          <cell r="DS14">
            <v>0</v>
          </cell>
          <cell r="DT14">
            <v>0</v>
          </cell>
          <cell r="DU14">
            <v>0</v>
          </cell>
          <cell r="DV14">
            <v>7.07288421023729</v>
          </cell>
          <cell r="DW14">
            <v>0</v>
          </cell>
          <cell r="DX14" t="str">
            <v/>
          </cell>
          <cell r="DY14" t="str">
            <v/>
          </cell>
          <cell r="DZ14" t="str">
            <v/>
          </cell>
          <cell r="EA14" t="str">
            <v/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>
            <v>3</v>
          </cell>
          <cell r="FJ14">
            <v>4</v>
          </cell>
          <cell r="FK14" t="str">
            <v>3 4</v>
          </cell>
          <cell r="FN14">
            <v>7.07288421023729</v>
          </cell>
          <cell r="FO14">
            <v>0</v>
          </cell>
          <cell r="FP14">
            <v>0</v>
          </cell>
          <cell r="FQ14">
            <v>0</v>
          </cell>
          <cell r="FR14">
            <v>1.3979999999999999</v>
          </cell>
          <cell r="FS14">
            <v>1.3979999999999999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7.07288421023729</v>
          </cell>
          <cell r="GL14">
            <v>0</v>
          </cell>
          <cell r="GM14">
            <v>0</v>
          </cell>
          <cell r="GN14">
            <v>0</v>
          </cell>
          <cell r="GO14">
            <v>1.3979999999999999</v>
          </cell>
          <cell r="GP14">
            <v>1.3979999999999999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7.07288421023729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1.3979999999999999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>
            <v>0</v>
          </cell>
          <cell r="LR14">
            <v>0</v>
          </cell>
          <cell r="LS14">
            <v>0</v>
          </cell>
          <cell r="LT14">
            <v>0</v>
          </cell>
          <cell r="LU14">
            <v>0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>
            <v>2015</v>
          </cell>
          <cell r="OM14">
            <v>2019</v>
          </cell>
          <cell r="ON14">
            <v>2019</v>
          </cell>
          <cell r="OO14">
            <v>2019</v>
          </cell>
          <cell r="OP14" t="str">
            <v>с</v>
          </cell>
          <cell r="OR14">
            <v>0</v>
          </cell>
          <cell r="OT14">
            <v>8.3460033680800016</v>
          </cell>
        </row>
        <row r="15">
          <cell r="A15" t="str">
            <v>J_Che246_19</v>
          </cell>
          <cell r="B15" t="str">
            <v>1.1.1.3</v>
          </cell>
          <cell r="C15" t="str">
            <v>Строительство КЛ-10 кВ от КЛ-10 кВ ТП-89-ТП-234 до проектируемой ТП; КЛ-10 кВ от РУ-10 кВ ТП-98 до проектируемой ТП для технологического присоединения</v>
          </cell>
          <cell r="D15" t="str">
            <v>J_Che246_19</v>
          </cell>
          <cell r="E15" t="str">
            <v>нд</v>
          </cell>
          <cell r="H15">
            <v>0</v>
          </cell>
          <cell r="J15">
            <v>2.4573274999999999</v>
          </cell>
          <cell r="K15">
            <v>2.4573274999999999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нд</v>
          </cell>
          <cell r="S15" t="str">
            <v>нд</v>
          </cell>
          <cell r="T15" t="str">
            <v>нд</v>
          </cell>
          <cell r="U15" t="str">
            <v>нд</v>
          </cell>
          <cell r="V15" t="str">
            <v>нд</v>
          </cell>
          <cell r="W15" t="str">
            <v>нд</v>
          </cell>
          <cell r="X15" t="str">
            <v>нд</v>
          </cell>
          <cell r="Y15" t="str">
            <v>нд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 t="str">
            <v>нд</v>
          </cell>
          <cell r="AH15" t="str">
            <v>нд</v>
          </cell>
          <cell r="AI15" t="str">
            <v>нд</v>
          </cell>
          <cell r="AJ15" t="str">
            <v>нд</v>
          </cell>
          <cell r="AK15" t="str">
            <v>нд</v>
          </cell>
          <cell r="AL15" t="str">
            <v>нд</v>
          </cell>
          <cell r="AM15" t="str">
            <v>нд</v>
          </cell>
          <cell r="AN15" t="str">
            <v>нд</v>
          </cell>
          <cell r="AO15" t="str">
            <v>нд</v>
          </cell>
          <cell r="AP15" t="str">
            <v>нд</v>
          </cell>
          <cell r="AQ15" t="str">
            <v>нд</v>
          </cell>
          <cell r="AR15" t="str">
            <v>нд</v>
          </cell>
          <cell r="AS15" t="str">
            <v>нд</v>
          </cell>
          <cell r="AT15" t="str">
            <v>нд</v>
          </cell>
          <cell r="AU15" t="str">
            <v>нд</v>
          </cell>
          <cell r="AV15" t="str">
            <v>нд</v>
          </cell>
          <cell r="AW15" t="str">
            <v>нд</v>
          </cell>
          <cell r="AX15" t="str">
            <v>нд</v>
          </cell>
          <cell r="AY15" t="str">
            <v>нд</v>
          </cell>
          <cell r="AZ15" t="str">
            <v>нд</v>
          </cell>
          <cell r="BA15" t="str">
            <v>нд</v>
          </cell>
          <cell r="BB15">
            <v>1</v>
          </cell>
          <cell r="BC15">
            <v>2</v>
          </cell>
          <cell r="BD15">
            <v>3</v>
          </cell>
          <cell r="BE15">
            <v>4</v>
          </cell>
          <cell r="BF15" t="str">
            <v>1 2 3 4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2.0477729099999999</v>
          </cell>
          <cell r="DG15">
            <v>2.0477729099999999</v>
          </cell>
          <cell r="DH15">
            <v>2.0477729099999999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 t="str">
            <v>нд</v>
          </cell>
          <cell r="DS15" t="str">
            <v>нд</v>
          </cell>
          <cell r="DT15" t="str">
            <v>нд</v>
          </cell>
          <cell r="DU15" t="str">
            <v>нд</v>
          </cell>
          <cell r="DV15" t="str">
            <v>нд</v>
          </cell>
          <cell r="DW15" t="str">
            <v>нд</v>
          </cell>
          <cell r="DX15">
            <v>1</v>
          </cell>
          <cell r="DY15" t="str">
            <v/>
          </cell>
          <cell r="DZ15" t="str">
            <v/>
          </cell>
          <cell r="EA15" t="str">
            <v/>
          </cell>
          <cell r="EB15" t="str">
            <v>1</v>
          </cell>
          <cell r="EC15">
            <v>2.0477729099999999</v>
          </cell>
          <cell r="ED15">
            <v>6.9460279999999999E-2</v>
          </cell>
          <cell r="EE15">
            <v>1.8626226299999999</v>
          </cell>
          <cell r="EF15">
            <v>0</v>
          </cell>
          <cell r="EG15">
            <v>0.11569</v>
          </cell>
          <cell r="EH15">
            <v>2.0477729099999999</v>
          </cell>
          <cell r="EI15">
            <v>6.9460279999999999E-2</v>
          </cell>
          <cell r="EJ15">
            <v>1.8626226299999999</v>
          </cell>
          <cell r="EK15">
            <v>0</v>
          </cell>
          <cell r="EL15">
            <v>0.11569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1</v>
          </cell>
          <cell r="FH15">
            <v>2</v>
          </cell>
          <cell r="FI15">
            <v>3</v>
          </cell>
          <cell r="FJ15">
            <v>4</v>
          </cell>
          <cell r="FK15" t="str">
            <v>1 2 3 4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 t="str">
            <v>нд</v>
          </cell>
          <cell r="GL15" t="str">
            <v>нд</v>
          </cell>
          <cell r="GM15" t="str">
            <v>нд</v>
          </cell>
          <cell r="GN15" t="str">
            <v>нд</v>
          </cell>
          <cell r="GO15" t="str">
            <v>нд</v>
          </cell>
          <cell r="GP15" t="str">
            <v>нд</v>
          </cell>
          <cell r="GQ15" t="str">
            <v>нд</v>
          </cell>
          <cell r="GR15" t="str">
            <v>нд</v>
          </cell>
          <cell r="GS15" t="str">
            <v>нд</v>
          </cell>
          <cell r="GT15" t="str">
            <v>нд</v>
          </cell>
          <cell r="GU15" t="str">
            <v>нд</v>
          </cell>
          <cell r="GV15" t="str">
            <v>нд</v>
          </cell>
          <cell r="GW15" t="str">
            <v>нд</v>
          </cell>
          <cell r="GX15" t="str">
            <v>нд</v>
          </cell>
          <cell r="GY15" t="str">
            <v>нд</v>
          </cell>
          <cell r="GZ15" t="str">
            <v>нд</v>
          </cell>
          <cell r="HA15" t="str">
            <v>нд</v>
          </cell>
          <cell r="HB15" t="str">
            <v>нд</v>
          </cell>
          <cell r="HC15" t="str">
            <v>нд</v>
          </cell>
          <cell r="HD15" t="str">
            <v>нд</v>
          </cell>
          <cell r="HE15" t="str">
            <v>нд</v>
          </cell>
          <cell r="HF15" t="str">
            <v>нд</v>
          </cell>
          <cell r="HG15" t="str">
            <v>нд</v>
          </cell>
          <cell r="HH15" t="str">
            <v>нд</v>
          </cell>
          <cell r="HI15" t="str">
            <v>нд</v>
          </cell>
          <cell r="HJ15" t="str">
            <v>нд</v>
          </cell>
          <cell r="HK15" t="str">
            <v>нд</v>
          </cell>
          <cell r="HL15" t="str">
            <v>нд</v>
          </cell>
          <cell r="HM15" t="str">
            <v>нд</v>
          </cell>
          <cell r="HN15" t="str">
            <v>нд</v>
          </cell>
          <cell r="HO15" t="str">
            <v>нд</v>
          </cell>
          <cell r="HP15" t="str">
            <v>нд</v>
          </cell>
          <cell r="HQ15" t="str">
            <v>нд</v>
          </cell>
          <cell r="HR15" t="str">
            <v>нд</v>
          </cell>
          <cell r="HS15" t="str">
            <v>нд</v>
          </cell>
          <cell r="HT15" t="str">
            <v>нд</v>
          </cell>
          <cell r="HU15" t="str">
            <v>нд</v>
          </cell>
          <cell r="HV15" t="str">
            <v>нд</v>
          </cell>
          <cell r="HW15" t="str">
            <v>нд</v>
          </cell>
          <cell r="HX15" t="str">
            <v>нд</v>
          </cell>
          <cell r="HY15" t="str">
            <v>нд</v>
          </cell>
          <cell r="HZ15" t="str">
            <v>нд</v>
          </cell>
          <cell r="IA15" t="str">
            <v>нд</v>
          </cell>
          <cell r="IB15" t="str">
            <v>нд</v>
          </cell>
          <cell r="IC15" t="str">
            <v>нд</v>
          </cell>
          <cell r="ID15">
            <v>0</v>
          </cell>
          <cell r="IE15" t="str">
            <v>нд</v>
          </cell>
          <cell r="IF15">
            <v>0</v>
          </cell>
          <cell r="IG15">
            <v>0</v>
          </cell>
          <cell r="IH15" t="str">
            <v>нд</v>
          </cell>
          <cell r="II15" t="str">
            <v>нд</v>
          </cell>
          <cell r="IJ15" t="str">
            <v>нд</v>
          </cell>
          <cell r="IK15">
            <v>0</v>
          </cell>
          <cell r="IL15">
            <v>0</v>
          </cell>
          <cell r="IM15">
            <v>0</v>
          </cell>
          <cell r="IN15" t="str">
            <v>нд</v>
          </cell>
          <cell r="IO15" t="str">
            <v>нд</v>
          </cell>
          <cell r="IP15" t="str">
            <v>нд</v>
          </cell>
          <cell r="IQ15" t="str">
            <v>нд</v>
          </cell>
          <cell r="IR15" t="str">
            <v>нд</v>
          </cell>
          <cell r="IS15" t="str">
            <v>нд</v>
          </cell>
          <cell r="IT15" t="str">
            <v>нд</v>
          </cell>
          <cell r="IU15" t="str">
            <v>нд</v>
          </cell>
          <cell r="IV15" t="str">
            <v>нд</v>
          </cell>
          <cell r="IW15" t="str">
            <v>нд</v>
          </cell>
          <cell r="IX15" t="str">
            <v>нд</v>
          </cell>
          <cell r="IY15">
            <v>2.0477729099999999</v>
          </cell>
          <cell r="IZ15">
            <v>0</v>
          </cell>
          <cell r="JA15">
            <v>0</v>
          </cell>
          <cell r="JB15">
            <v>0</v>
          </cell>
          <cell r="JC15">
            <v>0.73250000000000004</v>
          </cell>
          <cell r="JD15">
            <v>0.73250000000000004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2.0477729099999999</v>
          </cell>
          <cell r="JK15">
            <v>0</v>
          </cell>
          <cell r="JL15">
            <v>0</v>
          </cell>
          <cell r="JM15">
            <v>0</v>
          </cell>
          <cell r="JN15">
            <v>0.73250000000000004</v>
          </cell>
          <cell r="JO15">
            <v>0.73250000000000004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 t="str">
            <v>нд</v>
          </cell>
          <cell r="MD15" t="str">
            <v>нд</v>
          </cell>
          <cell r="ME15" t="str">
            <v>нд</v>
          </cell>
          <cell r="MF15" t="str">
            <v>нд</v>
          </cell>
          <cell r="MG15" t="str">
            <v>нд</v>
          </cell>
          <cell r="MH15" t="str">
            <v>нд</v>
          </cell>
          <cell r="MI15" t="str">
            <v>нд</v>
          </cell>
          <cell r="MJ15" t="str">
            <v>нд</v>
          </cell>
          <cell r="MK15" t="str">
            <v>нд</v>
          </cell>
          <cell r="ML15" t="str">
            <v>нд</v>
          </cell>
          <cell r="MM15" t="str">
            <v>нд</v>
          </cell>
          <cell r="MN15" t="str">
            <v>нд</v>
          </cell>
          <cell r="MO15" t="str">
            <v>нд</v>
          </cell>
          <cell r="MP15" t="str">
            <v>нд</v>
          </cell>
          <cell r="MQ15" t="str">
            <v>нд</v>
          </cell>
          <cell r="MR15" t="str">
            <v>нд</v>
          </cell>
          <cell r="MS15" t="str">
            <v>нд</v>
          </cell>
          <cell r="MT15" t="str">
            <v>нд</v>
          </cell>
          <cell r="MU15" t="str">
            <v>нд</v>
          </cell>
          <cell r="MV15" t="str">
            <v>нд</v>
          </cell>
          <cell r="MW15" t="str">
            <v>нд</v>
          </cell>
          <cell r="MX15" t="str">
            <v>нд</v>
          </cell>
          <cell r="MY15" t="str">
            <v>нд</v>
          </cell>
          <cell r="MZ15" t="str">
            <v>нд</v>
          </cell>
          <cell r="NA15" t="str">
            <v>нд</v>
          </cell>
          <cell r="NB15" t="str">
            <v>нд</v>
          </cell>
          <cell r="NC15" t="str">
            <v>нд</v>
          </cell>
          <cell r="ND15" t="str">
            <v>нд</v>
          </cell>
          <cell r="NE15" t="str">
            <v>нд</v>
          </cell>
          <cell r="NF15" t="str">
            <v>нд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>
            <v>2019</v>
          </cell>
          <cell r="OM15">
            <v>2019</v>
          </cell>
          <cell r="ON15">
            <v>2019</v>
          </cell>
          <cell r="OO15">
            <v>2019</v>
          </cell>
          <cell r="OP15" t="str">
            <v>з</v>
          </cell>
          <cell r="OR15">
            <v>0</v>
          </cell>
          <cell r="OT15">
            <v>2.4573274999999999</v>
          </cell>
        </row>
        <row r="16">
          <cell r="A16" t="str">
            <v>Г</v>
          </cell>
          <cell r="B16" t="str">
            <v>1.1.2</v>
          </cell>
          <cell r="C16" t="str">
            <v>Технологическое присоединение объектов электросетевого хозяйства, всего, в том числе:</v>
          </cell>
          <cell r="D16" t="str">
            <v>Г</v>
          </cell>
          <cell r="E16">
            <v>0</v>
          </cell>
          <cell r="H16">
            <v>0</v>
          </cell>
          <cell r="J16">
            <v>852.29004287199996</v>
          </cell>
          <cell r="K16">
            <v>0</v>
          </cell>
          <cell r="L16">
            <v>852.29004287199996</v>
          </cell>
          <cell r="M16">
            <v>0</v>
          </cell>
          <cell r="N16">
            <v>0</v>
          </cell>
          <cell r="O16">
            <v>75.508838269152477</v>
          </cell>
          <cell r="P16">
            <v>178.17639041999999</v>
          </cell>
          <cell r="Q16">
            <v>598.60481432284746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 t="str">
            <v/>
          </cell>
          <cell r="BC16" t="str">
            <v/>
          </cell>
          <cell r="BD16" t="str">
            <v/>
          </cell>
          <cell r="BE16" t="str">
            <v/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3812.2178934788185</v>
          </cell>
          <cell r="CY16">
            <v>572.7289210797162</v>
          </cell>
          <cell r="CZ16">
            <v>1552.4358180467182</v>
          </cell>
          <cell r="DA16">
            <v>1396.6332410204841</v>
          </cell>
          <cell r="DB16">
            <v>351.73938608438334</v>
          </cell>
          <cell r="DE16">
            <v>0</v>
          </cell>
          <cell r="DG16">
            <v>606.57616354999993</v>
          </cell>
          <cell r="DH16">
            <v>0</v>
          </cell>
          <cell r="DI16">
            <v>606.57616354999993</v>
          </cell>
          <cell r="DJ16">
            <v>38.906113530000006</v>
          </cell>
          <cell r="DK16">
            <v>197.33895278</v>
          </cell>
          <cell r="DL16">
            <v>344.75768944999993</v>
          </cell>
          <cell r="DM16">
            <v>25.573407790000001</v>
          </cell>
          <cell r="DN16">
            <v>277.00832313952753</v>
          </cell>
          <cell r="DS16">
            <v>142.68802315457594</v>
          </cell>
          <cell r="DT16">
            <v>56.493174655273869</v>
          </cell>
          <cell r="DU16">
            <v>49.232590688265262</v>
          </cell>
          <cell r="DV16">
            <v>28.594534641412469</v>
          </cell>
          <cell r="DW16">
            <v>49.232590688265262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870.93788626000003</v>
          </cell>
          <cell r="ED16">
            <v>346.03663713000003</v>
          </cell>
          <cell r="EE16">
            <v>488.22764986999994</v>
          </cell>
          <cell r="EF16">
            <v>24.389055679999998</v>
          </cell>
          <cell r="EG16">
            <v>12.284543580000001</v>
          </cell>
          <cell r="EH16">
            <v>323.89559782000003</v>
          </cell>
          <cell r="EI16">
            <v>224.59279934</v>
          </cell>
          <cell r="EJ16">
            <v>95.952902250000008</v>
          </cell>
          <cell r="EK16">
            <v>0</v>
          </cell>
          <cell r="EL16">
            <v>3.3498962299999997</v>
          </cell>
          <cell r="EM16">
            <v>547.04228843999999</v>
          </cell>
          <cell r="EN16">
            <v>121.44383779</v>
          </cell>
          <cell r="EO16">
            <v>392.27474761999997</v>
          </cell>
          <cell r="EP16">
            <v>24.389055679999998</v>
          </cell>
          <cell r="EQ16">
            <v>8.9346473500000005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 t="str">
            <v/>
          </cell>
          <cell r="FK16">
            <v>0</v>
          </cell>
          <cell r="FN16">
            <v>3102.5564480438834</v>
          </cell>
          <cell r="FO16">
            <v>0</v>
          </cell>
          <cell r="FP16">
            <v>175.58</v>
          </cell>
          <cell r="FQ16">
            <v>0</v>
          </cell>
          <cell r="FR16">
            <v>697.62100000000009</v>
          </cell>
          <cell r="FS16">
            <v>695.62100000000009</v>
          </cell>
          <cell r="FT16">
            <v>2</v>
          </cell>
          <cell r="FU16">
            <v>0</v>
          </cell>
          <cell r="FV16">
            <v>162</v>
          </cell>
          <cell r="FW16">
            <v>0</v>
          </cell>
          <cell r="FX16">
            <v>162</v>
          </cell>
          <cell r="FZ16">
            <v>604.26295830000004</v>
          </cell>
          <cell r="GA16">
            <v>0</v>
          </cell>
          <cell r="GB16">
            <v>10.842000000000002</v>
          </cell>
          <cell r="GC16">
            <v>0</v>
          </cell>
          <cell r="GD16">
            <v>18.175000000000001</v>
          </cell>
          <cell r="GE16">
            <v>18.175000000000001</v>
          </cell>
          <cell r="GF16">
            <v>0</v>
          </cell>
          <cell r="GG16">
            <v>0</v>
          </cell>
          <cell r="GH16">
            <v>112</v>
          </cell>
          <cell r="GI16">
            <v>0</v>
          </cell>
          <cell r="GJ16">
            <v>112</v>
          </cell>
          <cell r="GK16">
            <v>514.82344348999948</v>
          </cell>
          <cell r="GL16">
            <v>0</v>
          </cell>
          <cell r="GM16">
            <v>0</v>
          </cell>
          <cell r="GN16">
            <v>0</v>
          </cell>
          <cell r="GO16">
            <v>59.307000000000002</v>
          </cell>
          <cell r="GP16">
            <v>59.307000000000002</v>
          </cell>
          <cell r="GQ16">
            <v>0</v>
          </cell>
          <cell r="GR16">
            <v>0</v>
          </cell>
          <cell r="GS16">
            <v>1</v>
          </cell>
          <cell r="GT16">
            <v>0</v>
          </cell>
          <cell r="GU16">
            <v>1</v>
          </cell>
          <cell r="GV16">
            <v>475.62674384858701</v>
          </cell>
          <cell r="GW16">
            <v>0</v>
          </cell>
          <cell r="GX16">
            <v>0</v>
          </cell>
          <cell r="GY16">
            <v>0</v>
          </cell>
          <cell r="GZ16">
            <v>53</v>
          </cell>
          <cell r="HA16">
            <v>53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39.196699641412465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6.3069999999999995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104.98333589000001</v>
          </cell>
          <cell r="IZ16">
            <v>0</v>
          </cell>
          <cell r="JA16">
            <v>0</v>
          </cell>
          <cell r="JB16">
            <v>0</v>
          </cell>
          <cell r="JC16">
            <v>4.1915000000000004</v>
          </cell>
          <cell r="JD16">
            <v>4.1915000000000004</v>
          </cell>
          <cell r="JE16">
            <v>0</v>
          </cell>
          <cell r="JF16">
            <v>0</v>
          </cell>
          <cell r="JG16">
            <v>3</v>
          </cell>
          <cell r="JH16">
            <v>0</v>
          </cell>
          <cell r="JI16">
            <v>3</v>
          </cell>
          <cell r="JJ16">
            <v>2.0477729099999999</v>
          </cell>
          <cell r="JK16">
            <v>0</v>
          </cell>
          <cell r="JL16">
            <v>0</v>
          </cell>
          <cell r="JM16">
            <v>0</v>
          </cell>
          <cell r="JN16">
            <v>0.73250000000000004</v>
          </cell>
          <cell r="JO16">
            <v>0.73250000000000004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102.93556298</v>
          </cell>
          <cell r="JV16">
            <v>0</v>
          </cell>
          <cell r="JW16">
            <v>0</v>
          </cell>
          <cell r="JX16">
            <v>0</v>
          </cell>
          <cell r="JY16">
            <v>3.4590000000000001</v>
          </cell>
          <cell r="JZ16">
            <v>3.4590000000000001</v>
          </cell>
          <cell r="KA16">
            <v>0</v>
          </cell>
          <cell r="KB16">
            <v>0</v>
          </cell>
          <cell r="KC16">
            <v>3</v>
          </cell>
          <cell r="KD16">
            <v>0</v>
          </cell>
          <cell r="KE16">
            <v>3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>
            <v>0</v>
          </cell>
          <cell r="LR16">
            <v>0</v>
          </cell>
          <cell r="LS16">
            <v>0</v>
          </cell>
          <cell r="LT16">
            <v>0</v>
          </cell>
          <cell r="LU16">
            <v>0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>
            <v>0</v>
          </cell>
          <cell r="OM16">
            <v>0</v>
          </cell>
          <cell r="ON16">
            <v>0</v>
          </cell>
          <cell r="OO16">
            <v>0</v>
          </cell>
          <cell r="OP16">
            <v>0</v>
          </cell>
          <cell r="OR16">
            <v>0</v>
          </cell>
          <cell r="OT16">
            <v>2031.6875938646697</v>
          </cell>
        </row>
        <row r="17">
          <cell r="A17" t="str">
            <v>Г</v>
          </cell>
          <cell r="B17" t="str">
            <v>1.1.2.1</v>
          </cell>
          <cell r="C1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17" t="str">
            <v>Г</v>
          </cell>
          <cell r="E17">
            <v>0</v>
          </cell>
          <cell r="H17">
            <v>0</v>
          </cell>
          <cell r="J17">
            <v>852.29004287199996</v>
          </cell>
          <cell r="K17">
            <v>0</v>
          </cell>
          <cell r="L17">
            <v>852.29004287199996</v>
          </cell>
          <cell r="M17">
            <v>0</v>
          </cell>
          <cell r="N17">
            <v>0</v>
          </cell>
          <cell r="O17">
            <v>75.508838269152477</v>
          </cell>
          <cell r="P17">
            <v>178.17639041999999</v>
          </cell>
          <cell r="Q17">
            <v>598.60481432284746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3812.2178934788185</v>
          </cell>
          <cell r="CY17">
            <v>572.7289210797162</v>
          </cell>
          <cell r="CZ17">
            <v>1552.4358180467182</v>
          </cell>
          <cell r="DA17">
            <v>1396.6332410204841</v>
          </cell>
          <cell r="DB17">
            <v>351.73938608438334</v>
          </cell>
          <cell r="DE17">
            <v>0</v>
          </cell>
          <cell r="DG17">
            <v>606.57616354999993</v>
          </cell>
          <cell r="DH17">
            <v>0</v>
          </cell>
          <cell r="DI17">
            <v>606.57616354999993</v>
          </cell>
          <cell r="DJ17">
            <v>38.906113530000006</v>
          </cell>
          <cell r="DK17">
            <v>197.33895278</v>
          </cell>
          <cell r="DL17">
            <v>344.75768944999993</v>
          </cell>
          <cell r="DM17">
            <v>25.573407790000001</v>
          </cell>
          <cell r="DN17">
            <v>277.00832313952753</v>
          </cell>
          <cell r="DS17">
            <v>142.68802315457594</v>
          </cell>
          <cell r="DT17">
            <v>56.493174655273869</v>
          </cell>
          <cell r="DU17">
            <v>49.232590688265262</v>
          </cell>
          <cell r="DV17">
            <v>28.594534641412469</v>
          </cell>
          <cell r="DW17">
            <v>49.232590688265262</v>
          </cell>
          <cell r="DX17" t="str">
            <v/>
          </cell>
          <cell r="DY17" t="str">
            <v/>
          </cell>
          <cell r="DZ17" t="str">
            <v/>
          </cell>
          <cell r="EA17" t="str">
            <v/>
          </cell>
          <cell r="EB17">
            <v>0</v>
          </cell>
          <cell r="EC17">
            <v>870.93788626000003</v>
          </cell>
          <cell r="ED17">
            <v>346.03663713000003</v>
          </cell>
          <cell r="EE17">
            <v>488.22764986999994</v>
          </cell>
          <cell r="EF17">
            <v>24.389055679999998</v>
          </cell>
          <cell r="EG17">
            <v>12.284543580000001</v>
          </cell>
          <cell r="EH17">
            <v>323.89559782000003</v>
          </cell>
          <cell r="EI17">
            <v>224.59279934</v>
          </cell>
          <cell r="EJ17">
            <v>95.952902250000008</v>
          </cell>
          <cell r="EK17">
            <v>0</v>
          </cell>
          <cell r="EL17">
            <v>3.3498962299999997</v>
          </cell>
          <cell r="EM17">
            <v>547.04228843999999</v>
          </cell>
          <cell r="EN17">
            <v>121.44383779</v>
          </cell>
          <cell r="EO17">
            <v>392.27474761999997</v>
          </cell>
          <cell r="EP17">
            <v>24.389055679999998</v>
          </cell>
          <cell r="EQ17">
            <v>8.9346473500000005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 t="str">
            <v/>
          </cell>
          <cell r="FI17" t="str">
            <v/>
          </cell>
          <cell r="FJ17" t="str">
            <v/>
          </cell>
          <cell r="FK17">
            <v>0</v>
          </cell>
          <cell r="FN17">
            <v>3102.5564480438834</v>
          </cell>
          <cell r="FO17">
            <v>0</v>
          </cell>
          <cell r="FP17">
            <v>175.58</v>
          </cell>
          <cell r="FQ17">
            <v>0</v>
          </cell>
          <cell r="FR17">
            <v>697.62100000000009</v>
          </cell>
          <cell r="FS17">
            <v>695.62100000000009</v>
          </cell>
          <cell r="FT17">
            <v>2</v>
          </cell>
          <cell r="FU17">
            <v>0</v>
          </cell>
          <cell r="FV17">
            <v>162</v>
          </cell>
          <cell r="FW17">
            <v>0</v>
          </cell>
          <cell r="FX17">
            <v>162</v>
          </cell>
          <cell r="FZ17">
            <v>604.26295830000004</v>
          </cell>
          <cell r="GA17">
            <v>0</v>
          </cell>
          <cell r="GB17">
            <v>10.842000000000002</v>
          </cell>
          <cell r="GC17">
            <v>0</v>
          </cell>
          <cell r="GD17">
            <v>18.175000000000001</v>
          </cell>
          <cell r="GE17">
            <v>18.175000000000001</v>
          </cell>
          <cell r="GF17">
            <v>0</v>
          </cell>
          <cell r="GG17">
            <v>0</v>
          </cell>
          <cell r="GH17">
            <v>112</v>
          </cell>
          <cell r="GI17">
            <v>0</v>
          </cell>
          <cell r="GJ17">
            <v>112</v>
          </cell>
          <cell r="GK17">
            <v>514.82344348999948</v>
          </cell>
          <cell r="GL17">
            <v>0</v>
          </cell>
          <cell r="GM17">
            <v>0</v>
          </cell>
          <cell r="GN17">
            <v>0</v>
          </cell>
          <cell r="GO17">
            <v>59.307000000000002</v>
          </cell>
          <cell r="GP17">
            <v>59.307000000000002</v>
          </cell>
          <cell r="GQ17">
            <v>0</v>
          </cell>
          <cell r="GR17">
            <v>0</v>
          </cell>
          <cell r="GS17">
            <v>1</v>
          </cell>
          <cell r="GT17">
            <v>0</v>
          </cell>
          <cell r="GU17">
            <v>1</v>
          </cell>
          <cell r="GV17">
            <v>475.62674384858701</v>
          </cell>
          <cell r="GW17">
            <v>0</v>
          </cell>
          <cell r="GX17">
            <v>0</v>
          </cell>
          <cell r="GY17">
            <v>0</v>
          </cell>
          <cell r="GZ17">
            <v>53</v>
          </cell>
          <cell r="HA17">
            <v>53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39.196699641412465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6.3069999999999995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104.98333589000001</v>
          </cell>
          <cell r="IZ17">
            <v>0</v>
          </cell>
          <cell r="JA17">
            <v>0</v>
          </cell>
          <cell r="JB17">
            <v>0</v>
          </cell>
          <cell r="JC17">
            <v>4.1915000000000004</v>
          </cell>
          <cell r="JD17">
            <v>4.1915000000000004</v>
          </cell>
          <cell r="JE17">
            <v>0</v>
          </cell>
          <cell r="JF17">
            <v>0</v>
          </cell>
          <cell r="JG17">
            <v>3</v>
          </cell>
          <cell r="JH17">
            <v>0</v>
          </cell>
          <cell r="JI17">
            <v>3</v>
          </cell>
          <cell r="JJ17">
            <v>2.0477729099999999</v>
          </cell>
          <cell r="JK17">
            <v>0</v>
          </cell>
          <cell r="JL17">
            <v>0</v>
          </cell>
          <cell r="JM17">
            <v>0</v>
          </cell>
          <cell r="JN17">
            <v>0.73250000000000004</v>
          </cell>
          <cell r="JO17">
            <v>0.73250000000000004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102.93556298</v>
          </cell>
          <cell r="JV17">
            <v>0</v>
          </cell>
          <cell r="JW17">
            <v>0</v>
          </cell>
          <cell r="JX17">
            <v>0</v>
          </cell>
          <cell r="JY17">
            <v>3.4590000000000001</v>
          </cell>
          <cell r="JZ17">
            <v>3.4590000000000001</v>
          </cell>
          <cell r="KA17">
            <v>0</v>
          </cell>
          <cell r="KB17">
            <v>0</v>
          </cell>
          <cell r="KC17">
            <v>3</v>
          </cell>
          <cell r="KD17">
            <v>0</v>
          </cell>
          <cell r="KE17">
            <v>3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>
            <v>0</v>
          </cell>
          <cell r="LR17">
            <v>0</v>
          </cell>
          <cell r="LS17">
            <v>0</v>
          </cell>
          <cell r="LT17">
            <v>0</v>
          </cell>
          <cell r="LU17">
            <v>0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>
            <v>0</v>
          </cell>
          <cell r="OM17">
            <v>0</v>
          </cell>
          <cell r="ON17">
            <v>0</v>
          </cell>
          <cell r="OO17">
            <v>0</v>
          </cell>
          <cell r="OP17">
            <v>0</v>
          </cell>
          <cell r="OR17">
            <v>0</v>
          </cell>
          <cell r="OT17">
            <v>2031.6875938646697</v>
          </cell>
        </row>
        <row r="18">
          <cell r="A18" t="str">
            <v>Г</v>
          </cell>
          <cell r="B18" t="str">
            <v>1.1.2.2</v>
          </cell>
          <cell r="C18" t="str">
            <v>Технологическое присоединение к электрическим сетям иных сетевых организаций, всего, в том числе:</v>
          </cell>
          <cell r="D18" t="str">
            <v>Г</v>
          </cell>
          <cell r="E18">
            <v>0</v>
          </cell>
          <cell r="H18">
            <v>0</v>
          </cell>
          <cell r="J18">
            <v>852.29004287199996</v>
          </cell>
          <cell r="K18">
            <v>0</v>
          </cell>
          <cell r="L18">
            <v>852.29004287199996</v>
          </cell>
          <cell r="M18">
            <v>0</v>
          </cell>
          <cell r="N18">
            <v>0</v>
          </cell>
          <cell r="O18">
            <v>75.508838269152477</v>
          </cell>
          <cell r="P18">
            <v>178.17639041999999</v>
          </cell>
          <cell r="Q18">
            <v>598.60481432284746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 t="str">
            <v/>
          </cell>
          <cell r="BC18" t="str">
            <v/>
          </cell>
          <cell r="BD18" t="str">
            <v/>
          </cell>
          <cell r="BE18" t="str">
            <v/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3812.2178934788185</v>
          </cell>
          <cell r="CY18">
            <v>572.7289210797162</v>
          </cell>
          <cell r="CZ18">
            <v>1552.4358180467182</v>
          </cell>
          <cell r="DA18">
            <v>1396.6332410204841</v>
          </cell>
          <cell r="DB18">
            <v>351.73938608438334</v>
          </cell>
          <cell r="DE18">
            <v>0</v>
          </cell>
          <cell r="DG18">
            <v>606.57616354999993</v>
          </cell>
          <cell r="DH18">
            <v>0</v>
          </cell>
          <cell r="DI18">
            <v>606.57616354999993</v>
          </cell>
          <cell r="DJ18">
            <v>38.906113530000006</v>
          </cell>
          <cell r="DK18">
            <v>197.33895278</v>
          </cell>
          <cell r="DL18">
            <v>344.75768944999993</v>
          </cell>
          <cell r="DM18">
            <v>25.573407790000001</v>
          </cell>
          <cell r="DN18">
            <v>277.00832313952753</v>
          </cell>
          <cell r="DS18">
            <v>142.68802315457594</v>
          </cell>
          <cell r="DT18">
            <v>56.493174655273869</v>
          </cell>
          <cell r="DU18">
            <v>49.232590688265262</v>
          </cell>
          <cell r="DV18">
            <v>28.594534641412469</v>
          </cell>
          <cell r="DW18">
            <v>49.232590688265262</v>
          </cell>
          <cell r="DX18" t="str">
            <v/>
          </cell>
          <cell r="DY18" t="str">
            <v/>
          </cell>
          <cell r="DZ18" t="str">
            <v/>
          </cell>
          <cell r="EA18" t="str">
            <v/>
          </cell>
          <cell r="EB18">
            <v>0</v>
          </cell>
          <cell r="EC18">
            <v>870.93788626000003</v>
          </cell>
          <cell r="ED18">
            <v>346.03663713000003</v>
          </cell>
          <cell r="EE18">
            <v>488.22764986999994</v>
          </cell>
          <cell r="EF18">
            <v>24.389055679999998</v>
          </cell>
          <cell r="EG18">
            <v>12.284543580000001</v>
          </cell>
          <cell r="EH18">
            <v>323.89559782000003</v>
          </cell>
          <cell r="EI18">
            <v>224.59279934</v>
          </cell>
          <cell r="EJ18">
            <v>95.952902250000008</v>
          </cell>
          <cell r="EK18">
            <v>0</v>
          </cell>
          <cell r="EL18">
            <v>3.3498962299999997</v>
          </cell>
          <cell r="EM18">
            <v>547.04228843999999</v>
          </cell>
          <cell r="EN18">
            <v>121.44383779</v>
          </cell>
          <cell r="EO18">
            <v>392.27474761999997</v>
          </cell>
          <cell r="EP18">
            <v>24.389055679999998</v>
          </cell>
          <cell r="EQ18">
            <v>8.9346473500000005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3102.5564480438834</v>
          </cell>
          <cell r="FO18">
            <v>0</v>
          </cell>
          <cell r="FP18">
            <v>175.58</v>
          </cell>
          <cell r="FQ18">
            <v>0</v>
          </cell>
          <cell r="FR18">
            <v>697.62100000000009</v>
          </cell>
          <cell r="FS18">
            <v>695.62100000000009</v>
          </cell>
          <cell r="FT18">
            <v>2</v>
          </cell>
          <cell r="FU18">
            <v>0</v>
          </cell>
          <cell r="FV18">
            <v>162</v>
          </cell>
          <cell r="FW18">
            <v>0</v>
          </cell>
          <cell r="FX18">
            <v>162</v>
          </cell>
          <cell r="FZ18">
            <v>604.26295830000004</v>
          </cell>
          <cell r="GA18">
            <v>0</v>
          </cell>
          <cell r="GB18">
            <v>10.842000000000002</v>
          </cell>
          <cell r="GC18">
            <v>0</v>
          </cell>
          <cell r="GD18">
            <v>18.175000000000001</v>
          </cell>
          <cell r="GE18">
            <v>18.175000000000001</v>
          </cell>
          <cell r="GF18">
            <v>0</v>
          </cell>
          <cell r="GG18">
            <v>0</v>
          </cell>
          <cell r="GH18">
            <v>112</v>
          </cell>
          <cell r="GI18">
            <v>0</v>
          </cell>
          <cell r="GJ18">
            <v>112</v>
          </cell>
          <cell r="GK18">
            <v>514.82344348999948</v>
          </cell>
          <cell r="GL18">
            <v>0</v>
          </cell>
          <cell r="GM18">
            <v>0</v>
          </cell>
          <cell r="GN18">
            <v>0</v>
          </cell>
          <cell r="GO18">
            <v>59.307000000000002</v>
          </cell>
          <cell r="GP18">
            <v>59.307000000000002</v>
          </cell>
          <cell r="GQ18">
            <v>0</v>
          </cell>
          <cell r="GR18">
            <v>0</v>
          </cell>
          <cell r="GS18">
            <v>1</v>
          </cell>
          <cell r="GT18">
            <v>0</v>
          </cell>
          <cell r="GU18">
            <v>1</v>
          </cell>
          <cell r="GV18">
            <v>475.62674384858701</v>
          </cell>
          <cell r="GW18">
            <v>0</v>
          </cell>
          <cell r="GX18">
            <v>0</v>
          </cell>
          <cell r="GY18">
            <v>0</v>
          </cell>
          <cell r="GZ18">
            <v>53</v>
          </cell>
          <cell r="HA18">
            <v>53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39.196699641412465</v>
          </cell>
          <cell r="ID18">
            <v>0</v>
          </cell>
          <cell r="IE18">
            <v>0</v>
          </cell>
          <cell r="IF18">
            <v>0</v>
          </cell>
          <cell r="IG18">
            <v>0</v>
          </cell>
          <cell r="IH18">
            <v>6.3069999999999995</v>
          </cell>
          <cell r="II18">
            <v>0</v>
          </cell>
          <cell r="IJ18">
            <v>0</v>
          </cell>
          <cell r="IK18">
            <v>0</v>
          </cell>
          <cell r="IL18">
            <v>0</v>
          </cell>
          <cell r="IM18">
            <v>0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104.98333589000001</v>
          </cell>
          <cell r="IZ18">
            <v>0</v>
          </cell>
          <cell r="JA18">
            <v>0</v>
          </cell>
          <cell r="JB18">
            <v>0</v>
          </cell>
          <cell r="JC18">
            <v>4.1915000000000004</v>
          </cell>
          <cell r="JD18">
            <v>4.1915000000000004</v>
          </cell>
          <cell r="JE18">
            <v>0</v>
          </cell>
          <cell r="JF18">
            <v>0</v>
          </cell>
          <cell r="JG18">
            <v>3</v>
          </cell>
          <cell r="JH18">
            <v>0</v>
          </cell>
          <cell r="JI18">
            <v>3</v>
          </cell>
          <cell r="JJ18">
            <v>2.0477729099999999</v>
          </cell>
          <cell r="JK18">
            <v>0</v>
          </cell>
          <cell r="JL18">
            <v>0</v>
          </cell>
          <cell r="JM18">
            <v>0</v>
          </cell>
          <cell r="JN18">
            <v>0.73250000000000004</v>
          </cell>
          <cell r="JO18">
            <v>0.73250000000000004</v>
          </cell>
          <cell r="JP18">
            <v>0</v>
          </cell>
          <cell r="JQ18">
            <v>0</v>
          </cell>
          <cell r="JR18">
            <v>0</v>
          </cell>
          <cell r="JS18">
            <v>0</v>
          </cell>
          <cell r="JT18">
            <v>0</v>
          </cell>
          <cell r="JU18">
            <v>102.93556298</v>
          </cell>
          <cell r="JV18">
            <v>0</v>
          </cell>
          <cell r="JW18">
            <v>0</v>
          </cell>
          <cell r="JX18">
            <v>0</v>
          </cell>
          <cell r="JY18">
            <v>3.4590000000000001</v>
          </cell>
          <cell r="JZ18">
            <v>3.4590000000000001</v>
          </cell>
          <cell r="KA18">
            <v>0</v>
          </cell>
          <cell r="KB18">
            <v>0</v>
          </cell>
          <cell r="KC18">
            <v>3</v>
          </cell>
          <cell r="KD18">
            <v>0</v>
          </cell>
          <cell r="KE18">
            <v>3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0</v>
          </cell>
          <cell r="LC18">
            <v>0</v>
          </cell>
          <cell r="LD18">
            <v>0</v>
          </cell>
          <cell r="LE18">
            <v>0</v>
          </cell>
          <cell r="LF18">
            <v>0</v>
          </cell>
          <cell r="LG18">
            <v>0</v>
          </cell>
          <cell r="LH18">
            <v>0</v>
          </cell>
          <cell r="LI18">
            <v>0</v>
          </cell>
          <cell r="LJ18">
            <v>0</v>
          </cell>
          <cell r="LK18">
            <v>0</v>
          </cell>
          <cell r="LL18">
            <v>0</v>
          </cell>
          <cell r="LQ18">
            <v>0</v>
          </cell>
          <cell r="LR18">
            <v>0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>
            <v>0</v>
          </cell>
          <cell r="OM18">
            <v>0</v>
          </cell>
          <cell r="ON18">
            <v>0</v>
          </cell>
          <cell r="OO18">
            <v>0</v>
          </cell>
          <cell r="OP18">
            <v>0</v>
          </cell>
          <cell r="OR18">
            <v>0</v>
          </cell>
          <cell r="OT18">
            <v>2031.6875938646697</v>
          </cell>
        </row>
        <row r="19">
          <cell r="A19" t="str">
            <v>Г</v>
          </cell>
          <cell r="B19" t="str">
            <v>1.1.3</v>
          </cell>
          <cell r="C19" t="str">
            <v xml:space="preserve">Технологическое присоединение объектов по производству электрической энергии всего, в том числе: </v>
          </cell>
          <cell r="D19" t="str">
            <v>Г</v>
          </cell>
          <cell r="E19">
            <v>998.61497788260328</v>
          </cell>
          <cell r="H19">
            <v>613.23105891199998</v>
          </cell>
          <cell r="J19">
            <v>1461.1124216826033</v>
          </cell>
          <cell r="K19">
            <v>608.82237881060325</v>
          </cell>
          <cell r="L19">
            <v>852.29004287199996</v>
          </cell>
          <cell r="M19">
            <v>0</v>
          </cell>
          <cell r="N19">
            <v>0</v>
          </cell>
          <cell r="O19">
            <v>75.508838269152477</v>
          </cell>
          <cell r="P19">
            <v>178.17639041999999</v>
          </cell>
          <cell r="Q19">
            <v>598.60481432284746</v>
          </cell>
          <cell r="R19">
            <v>168.37186732239959</v>
          </cell>
          <cell r="S19">
            <v>0</v>
          </cell>
          <cell r="T19">
            <v>0</v>
          </cell>
          <cell r="U19">
            <v>0</v>
          </cell>
          <cell r="V19">
            <v>168.37186732239959</v>
          </cell>
          <cell r="W19">
            <v>0</v>
          </cell>
          <cell r="X19">
            <v>168.37186732239959</v>
          </cell>
          <cell r="Y19">
            <v>0</v>
          </cell>
          <cell r="Z19">
            <v>0</v>
          </cell>
          <cell r="AA19">
            <v>0</v>
          </cell>
          <cell r="AB19">
            <v>168.37186732239959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223.43845984000001</v>
          </cell>
          <cell r="BH19">
            <v>0</v>
          </cell>
          <cell r="BI19">
            <v>0</v>
          </cell>
          <cell r="BJ19">
            <v>0</v>
          </cell>
          <cell r="BK19">
            <v>172.42196239</v>
          </cell>
          <cell r="BL19">
            <v>51.016497449999996</v>
          </cell>
          <cell r="BM19">
            <v>192.89523161999998</v>
          </cell>
          <cell r="BN19">
            <v>0</v>
          </cell>
          <cell r="BO19">
            <v>0</v>
          </cell>
          <cell r="BP19">
            <v>0</v>
          </cell>
          <cell r="BQ19">
            <v>144.47558666999998</v>
          </cell>
          <cell r="BR19">
            <v>48.419644949999999</v>
          </cell>
          <cell r="BS19">
            <v>30.54322822</v>
          </cell>
          <cell r="BT19">
            <v>0</v>
          </cell>
          <cell r="BU19">
            <v>0</v>
          </cell>
          <cell r="BV19">
            <v>0</v>
          </cell>
          <cell r="BW19">
            <v>27.946375719999999</v>
          </cell>
          <cell r="BX19">
            <v>2.5968525000000002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1</v>
          </cell>
          <cell r="CR19">
            <v>2</v>
          </cell>
          <cell r="CS19" t="str">
            <v/>
          </cell>
          <cell r="CT19" t="str">
            <v/>
          </cell>
          <cell r="CU19" t="str">
            <v>1 2</v>
          </cell>
          <cell r="CX19">
            <v>3812.2178934788185</v>
          </cell>
          <cell r="CY19">
            <v>572.7289210797162</v>
          </cell>
          <cell r="CZ19">
            <v>1552.4358180467182</v>
          </cell>
          <cell r="DA19">
            <v>1396.6332410204841</v>
          </cell>
          <cell r="DB19">
            <v>351.73938608438334</v>
          </cell>
          <cell r="DE19">
            <v>930.40404635999994</v>
          </cell>
          <cell r="DG19">
            <v>1033.5169965515283</v>
          </cell>
          <cell r="DH19">
            <v>426.94083300152829</v>
          </cell>
          <cell r="DI19">
            <v>606.57616354999993</v>
          </cell>
          <cell r="DJ19">
            <v>38.906113530000006</v>
          </cell>
          <cell r="DK19">
            <v>197.33895278</v>
          </cell>
          <cell r="DL19">
            <v>344.75768944999993</v>
          </cell>
          <cell r="DM19">
            <v>25.573407790000001</v>
          </cell>
          <cell r="DN19">
            <v>277.00832313952753</v>
          </cell>
          <cell r="DS19">
            <v>142.68802315457594</v>
          </cell>
          <cell r="DT19">
            <v>56.493174655273869</v>
          </cell>
          <cell r="DU19">
            <v>49.232590688265262</v>
          </cell>
          <cell r="DV19">
            <v>28.594534641412469</v>
          </cell>
          <cell r="DW19">
            <v>49.232590688265262</v>
          </cell>
          <cell r="DX19">
            <v>1</v>
          </cell>
          <cell r="DY19">
            <v>2</v>
          </cell>
          <cell r="DZ19" t="str">
            <v/>
          </cell>
          <cell r="EA19" t="str">
            <v/>
          </cell>
          <cell r="EB19" t="str">
            <v>1 2</v>
          </cell>
          <cell r="EC19">
            <v>870.93788626000003</v>
          </cell>
          <cell r="ED19">
            <v>346.03663713000003</v>
          </cell>
          <cell r="EE19">
            <v>488.22764986999994</v>
          </cell>
          <cell r="EF19">
            <v>24.389055679999998</v>
          </cell>
          <cell r="EG19">
            <v>12.284543580000001</v>
          </cell>
          <cell r="EH19">
            <v>323.89559782000003</v>
          </cell>
          <cell r="EI19">
            <v>224.59279934</v>
          </cell>
          <cell r="EJ19">
            <v>95.952902250000008</v>
          </cell>
          <cell r="EK19">
            <v>0</v>
          </cell>
          <cell r="EL19">
            <v>3.3498962299999997</v>
          </cell>
          <cell r="EM19">
            <v>547.04228843999999</v>
          </cell>
          <cell r="EN19">
            <v>121.44383779</v>
          </cell>
          <cell r="EO19">
            <v>392.27474761999997</v>
          </cell>
          <cell r="EP19">
            <v>24.389055679999998</v>
          </cell>
          <cell r="EQ19">
            <v>8.9346473500000005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 t="str">
            <v/>
          </cell>
          <cell r="FH19" t="str">
            <v/>
          </cell>
          <cell r="FI19" t="str">
            <v/>
          </cell>
          <cell r="FJ19">
            <v>4</v>
          </cell>
          <cell r="FK19" t="str">
            <v>4</v>
          </cell>
          <cell r="FN19">
            <v>3102.5564480438834</v>
          </cell>
          <cell r="FO19">
            <v>0</v>
          </cell>
          <cell r="FP19">
            <v>175.58</v>
          </cell>
          <cell r="FQ19">
            <v>0</v>
          </cell>
          <cell r="FR19">
            <v>697.62100000000009</v>
          </cell>
          <cell r="FS19">
            <v>695.62100000000009</v>
          </cell>
          <cell r="FT19">
            <v>2</v>
          </cell>
          <cell r="FU19">
            <v>0</v>
          </cell>
          <cell r="FV19">
            <v>162</v>
          </cell>
          <cell r="FW19">
            <v>0</v>
          </cell>
          <cell r="FX19">
            <v>162</v>
          </cell>
          <cell r="FZ19">
            <v>604.26295830000004</v>
          </cell>
          <cell r="GA19">
            <v>0</v>
          </cell>
          <cell r="GB19">
            <v>10.842000000000002</v>
          </cell>
          <cell r="GC19">
            <v>0</v>
          </cell>
          <cell r="GD19">
            <v>18.175000000000001</v>
          </cell>
          <cell r="GE19">
            <v>18.175000000000001</v>
          </cell>
          <cell r="GF19">
            <v>0</v>
          </cell>
          <cell r="GG19">
            <v>0</v>
          </cell>
          <cell r="GH19">
            <v>112</v>
          </cell>
          <cell r="GI19">
            <v>0</v>
          </cell>
          <cell r="GJ19">
            <v>112</v>
          </cell>
          <cell r="GK19">
            <v>514.82344348999948</v>
          </cell>
          <cell r="GL19">
            <v>0</v>
          </cell>
          <cell r="GM19">
            <v>0</v>
          </cell>
          <cell r="GN19">
            <v>0</v>
          </cell>
          <cell r="GO19">
            <v>59.307000000000002</v>
          </cell>
          <cell r="GP19">
            <v>59.307000000000002</v>
          </cell>
          <cell r="GQ19">
            <v>0</v>
          </cell>
          <cell r="GR19">
            <v>0</v>
          </cell>
          <cell r="GS19">
            <v>1</v>
          </cell>
          <cell r="GT19">
            <v>0</v>
          </cell>
          <cell r="GU19">
            <v>1</v>
          </cell>
          <cell r="GV19">
            <v>475.62674384858701</v>
          </cell>
          <cell r="GW19">
            <v>0</v>
          </cell>
          <cell r="GX19">
            <v>0</v>
          </cell>
          <cell r="GY19">
            <v>0</v>
          </cell>
          <cell r="GZ19">
            <v>53</v>
          </cell>
          <cell r="HA19">
            <v>53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39.196699641412465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6.3069999999999995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104.98333589000001</v>
          </cell>
          <cell r="IZ19">
            <v>0</v>
          </cell>
          <cell r="JA19">
            <v>0</v>
          </cell>
          <cell r="JB19">
            <v>0</v>
          </cell>
          <cell r="JC19">
            <v>4.1915000000000004</v>
          </cell>
          <cell r="JD19">
            <v>4.1915000000000004</v>
          </cell>
          <cell r="JE19">
            <v>0</v>
          </cell>
          <cell r="JF19">
            <v>0</v>
          </cell>
          <cell r="JG19">
            <v>3</v>
          </cell>
          <cell r="JH19">
            <v>0</v>
          </cell>
          <cell r="JI19">
            <v>3</v>
          </cell>
          <cell r="JJ19">
            <v>2.0477729099999999</v>
          </cell>
          <cell r="JK19">
            <v>0</v>
          </cell>
          <cell r="JL19">
            <v>0</v>
          </cell>
          <cell r="JM19">
            <v>0</v>
          </cell>
          <cell r="JN19">
            <v>0.73250000000000004</v>
          </cell>
          <cell r="JO19">
            <v>0.73250000000000004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102.93556298</v>
          </cell>
          <cell r="JV19">
            <v>0</v>
          </cell>
          <cell r="JW19">
            <v>0</v>
          </cell>
          <cell r="JX19">
            <v>0</v>
          </cell>
          <cell r="JY19">
            <v>3.4590000000000001</v>
          </cell>
          <cell r="JZ19">
            <v>3.4590000000000001</v>
          </cell>
          <cell r="KA19">
            <v>0</v>
          </cell>
          <cell r="KB19">
            <v>0</v>
          </cell>
          <cell r="KC19">
            <v>3</v>
          </cell>
          <cell r="KD19">
            <v>0</v>
          </cell>
          <cell r="KE19">
            <v>3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0</v>
          </cell>
          <cell r="OM19">
            <v>0</v>
          </cell>
          <cell r="ON19">
            <v>0</v>
          </cell>
          <cell r="OO19">
            <v>0</v>
          </cell>
          <cell r="OP19">
            <v>0</v>
          </cell>
          <cell r="OR19">
            <v>0</v>
          </cell>
          <cell r="OT19">
            <v>2031.6875938646697</v>
          </cell>
        </row>
        <row r="20">
          <cell r="A20" t="str">
            <v>Г</v>
          </cell>
          <cell r="B20" t="str">
            <v>1.1.3.1</v>
          </cell>
          <cell r="C20" t="str">
            <v>Грозненская ТЭС, всего, в том числе:</v>
          </cell>
          <cell r="D20" t="str">
            <v>Г</v>
          </cell>
          <cell r="E20">
            <v>998.61497788260328</v>
          </cell>
          <cell r="H20">
            <v>613.23105891199998</v>
          </cell>
          <cell r="J20">
            <v>1461.1124216826033</v>
          </cell>
          <cell r="K20">
            <v>608.82237881060325</v>
          </cell>
          <cell r="L20">
            <v>852.29004287199996</v>
          </cell>
          <cell r="M20">
            <v>0</v>
          </cell>
          <cell r="N20">
            <v>0</v>
          </cell>
          <cell r="O20">
            <v>75.508838269152477</v>
          </cell>
          <cell r="P20">
            <v>178.17639041999999</v>
          </cell>
          <cell r="Q20">
            <v>598.60481432284746</v>
          </cell>
          <cell r="R20">
            <v>168.37186732239959</v>
          </cell>
          <cell r="S20">
            <v>0</v>
          </cell>
          <cell r="T20">
            <v>0</v>
          </cell>
          <cell r="U20">
            <v>0</v>
          </cell>
          <cell r="V20">
            <v>168.37186732239959</v>
          </cell>
          <cell r="W20">
            <v>0</v>
          </cell>
          <cell r="X20">
            <v>168.37186732239959</v>
          </cell>
          <cell r="Y20">
            <v>0</v>
          </cell>
          <cell r="Z20">
            <v>0</v>
          </cell>
          <cell r="AA20">
            <v>0</v>
          </cell>
          <cell r="AB20">
            <v>168.37186732239959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223.43845984000001</v>
          </cell>
          <cell r="BH20">
            <v>0</v>
          </cell>
          <cell r="BI20">
            <v>0</v>
          </cell>
          <cell r="BJ20">
            <v>0</v>
          </cell>
          <cell r="BK20">
            <v>172.42196239</v>
          </cell>
          <cell r="BL20">
            <v>51.016497449999996</v>
          </cell>
          <cell r="BM20">
            <v>192.89523161999998</v>
          </cell>
          <cell r="BN20">
            <v>0</v>
          </cell>
          <cell r="BO20">
            <v>0</v>
          </cell>
          <cell r="BP20">
            <v>0</v>
          </cell>
          <cell r="BQ20">
            <v>144.47558666999998</v>
          </cell>
          <cell r="BR20">
            <v>48.419644949999999</v>
          </cell>
          <cell r="BS20">
            <v>30.54322822</v>
          </cell>
          <cell r="BT20">
            <v>0</v>
          </cell>
          <cell r="BU20">
            <v>0</v>
          </cell>
          <cell r="BV20">
            <v>0</v>
          </cell>
          <cell r="BW20">
            <v>27.946375719999999</v>
          </cell>
          <cell r="BX20">
            <v>2.5968525000000002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1</v>
          </cell>
          <cell r="CR20">
            <v>2</v>
          </cell>
          <cell r="CS20" t="str">
            <v/>
          </cell>
          <cell r="CT20" t="str">
            <v/>
          </cell>
          <cell r="CU20" t="str">
            <v>1 2</v>
          </cell>
          <cell r="CX20">
            <v>3812.2178934788185</v>
          </cell>
          <cell r="CY20">
            <v>572.7289210797162</v>
          </cell>
          <cell r="CZ20">
            <v>1552.4358180467182</v>
          </cell>
          <cell r="DA20">
            <v>1396.6332410204841</v>
          </cell>
          <cell r="DB20">
            <v>351.73938608438334</v>
          </cell>
          <cell r="DE20">
            <v>930.40404635999994</v>
          </cell>
          <cell r="DG20">
            <v>1033.5169965515283</v>
          </cell>
          <cell r="DH20">
            <v>426.94083300152829</v>
          </cell>
          <cell r="DI20">
            <v>606.57616354999993</v>
          </cell>
          <cell r="DJ20">
            <v>38.906113530000006</v>
          </cell>
          <cell r="DK20">
            <v>197.33895278</v>
          </cell>
          <cell r="DL20">
            <v>344.75768944999993</v>
          </cell>
          <cell r="DM20">
            <v>25.573407790000001</v>
          </cell>
          <cell r="DN20">
            <v>277.00832313952753</v>
          </cell>
          <cell r="DS20">
            <v>142.68802315457594</v>
          </cell>
          <cell r="DT20">
            <v>56.493174655273869</v>
          </cell>
          <cell r="DU20">
            <v>49.232590688265262</v>
          </cell>
          <cell r="DV20">
            <v>28.594534641412469</v>
          </cell>
          <cell r="DW20">
            <v>49.232590688265262</v>
          </cell>
          <cell r="DX20">
            <v>1</v>
          </cell>
          <cell r="DY20">
            <v>2</v>
          </cell>
          <cell r="DZ20" t="str">
            <v/>
          </cell>
          <cell r="EA20" t="str">
            <v/>
          </cell>
          <cell r="EB20" t="str">
            <v>1 2</v>
          </cell>
          <cell r="EC20">
            <v>870.93788626000003</v>
          </cell>
          <cell r="ED20">
            <v>346.03663713000003</v>
          </cell>
          <cell r="EE20">
            <v>488.22764986999994</v>
          </cell>
          <cell r="EF20">
            <v>24.389055679999998</v>
          </cell>
          <cell r="EG20">
            <v>12.284543580000001</v>
          </cell>
          <cell r="EH20">
            <v>323.89559782000003</v>
          </cell>
          <cell r="EI20">
            <v>224.59279934</v>
          </cell>
          <cell r="EJ20">
            <v>95.952902250000008</v>
          </cell>
          <cell r="EK20">
            <v>0</v>
          </cell>
          <cell r="EL20">
            <v>3.3498962299999997</v>
          </cell>
          <cell r="EM20">
            <v>547.04228843999999</v>
          </cell>
          <cell r="EN20">
            <v>121.44383779</v>
          </cell>
          <cell r="EO20">
            <v>392.27474761999997</v>
          </cell>
          <cell r="EP20">
            <v>24.389055679999998</v>
          </cell>
          <cell r="EQ20">
            <v>8.9346473500000005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>
            <v>4</v>
          </cell>
          <cell r="FK20" t="str">
            <v>4</v>
          </cell>
          <cell r="FN20">
            <v>3102.5564480438834</v>
          </cell>
          <cell r="FO20">
            <v>0</v>
          </cell>
          <cell r="FP20">
            <v>175.58</v>
          </cell>
          <cell r="FQ20">
            <v>0</v>
          </cell>
          <cell r="FR20">
            <v>697.62100000000009</v>
          </cell>
          <cell r="FS20">
            <v>695.62100000000009</v>
          </cell>
          <cell r="FT20">
            <v>2</v>
          </cell>
          <cell r="FU20">
            <v>0</v>
          </cell>
          <cell r="FV20">
            <v>162</v>
          </cell>
          <cell r="FW20">
            <v>0</v>
          </cell>
          <cell r="FX20">
            <v>162</v>
          </cell>
          <cell r="FZ20">
            <v>604.26295830000004</v>
          </cell>
          <cell r="GA20">
            <v>0</v>
          </cell>
          <cell r="GB20">
            <v>10.842000000000002</v>
          </cell>
          <cell r="GC20">
            <v>0</v>
          </cell>
          <cell r="GD20">
            <v>18.175000000000001</v>
          </cell>
          <cell r="GE20">
            <v>18.175000000000001</v>
          </cell>
          <cell r="GF20">
            <v>0</v>
          </cell>
          <cell r="GG20">
            <v>0</v>
          </cell>
          <cell r="GH20">
            <v>112</v>
          </cell>
          <cell r="GI20">
            <v>0</v>
          </cell>
          <cell r="GJ20">
            <v>112</v>
          </cell>
          <cell r="GK20">
            <v>514.82344348999948</v>
          </cell>
          <cell r="GL20">
            <v>0</v>
          </cell>
          <cell r="GM20">
            <v>0</v>
          </cell>
          <cell r="GN20">
            <v>0</v>
          </cell>
          <cell r="GO20">
            <v>59.307000000000002</v>
          </cell>
          <cell r="GP20">
            <v>59.307000000000002</v>
          </cell>
          <cell r="GQ20">
            <v>0</v>
          </cell>
          <cell r="GR20">
            <v>0</v>
          </cell>
          <cell r="GS20">
            <v>1</v>
          </cell>
          <cell r="GT20">
            <v>0</v>
          </cell>
          <cell r="GU20">
            <v>1</v>
          </cell>
          <cell r="GV20">
            <v>475.62674384858701</v>
          </cell>
          <cell r="GW20">
            <v>0</v>
          </cell>
          <cell r="GX20">
            <v>0</v>
          </cell>
          <cell r="GY20">
            <v>0</v>
          </cell>
          <cell r="GZ20">
            <v>53</v>
          </cell>
          <cell r="HA20">
            <v>53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39.196699641412465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6.3069999999999995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104.98333589000001</v>
          </cell>
          <cell r="IZ20">
            <v>0</v>
          </cell>
          <cell r="JA20">
            <v>0</v>
          </cell>
          <cell r="JB20">
            <v>0</v>
          </cell>
          <cell r="JC20">
            <v>4.1915000000000004</v>
          </cell>
          <cell r="JD20">
            <v>4.1915000000000004</v>
          </cell>
          <cell r="JE20">
            <v>0</v>
          </cell>
          <cell r="JF20">
            <v>0</v>
          </cell>
          <cell r="JG20">
            <v>3</v>
          </cell>
          <cell r="JH20">
            <v>0</v>
          </cell>
          <cell r="JI20">
            <v>3</v>
          </cell>
          <cell r="JJ20">
            <v>2.0477729099999999</v>
          </cell>
          <cell r="JK20">
            <v>0</v>
          </cell>
          <cell r="JL20">
            <v>0</v>
          </cell>
          <cell r="JM20">
            <v>0</v>
          </cell>
          <cell r="JN20">
            <v>0.73250000000000004</v>
          </cell>
          <cell r="JO20">
            <v>0.73250000000000004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102.93556298</v>
          </cell>
          <cell r="JV20">
            <v>0</v>
          </cell>
          <cell r="JW20">
            <v>0</v>
          </cell>
          <cell r="JX20">
            <v>0</v>
          </cell>
          <cell r="JY20">
            <v>3.4590000000000001</v>
          </cell>
          <cell r="JZ20">
            <v>3.4590000000000001</v>
          </cell>
          <cell r="KA20">
            <v>0</v>
          </cell>
          <cell r="KB20">
            <v>0</v>
          </cell>
          <cell r="KC20">
            <v>3</v>
          </cell>
          <cell r="KD20">
            <v>0</v>
          </cell>
          <cell r="KE20">
            <v>3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0</v>
          </cell>
          <cell r="OM20">
            <v>0</v>
          </cell>
          <cell r="ON20">
            <v>0</v>
          </cell>
          <cell r="OO20">
            <v>0</v>
          </cell>
          <cell r="OP20">
            <v>0</v>
          </cell>
          <cell r="OR20">
            <v>0</v>
          </cell>
          <cell r="OT20">
            <v>2031.6875938646697</v>
          </cell>
        </row>
        <row r="21">
          <cell r="A21" t="str">
            <v>Г</v>
          </cell>
          <cell r="B21" t="str">
            <v>1.1.3.1</v>
          </cell>
          <cell r="C2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21" t="str">
            <v>Г</v>
          </cell>
          <cell r="E21">
            <v>774.4869440526935</v>
          </cell>
          <cell r="H21">
            <v>367.05419385200003</v>
          </cell>
          <cell r="J21">
            <v>1432.1447554626934</v>
          </cell>
          <cell r="K21">
            <v>579.85471259069345</v>
          </cell>
          <cell r="L21">
            <v>852.29004287199996</v>
          </cell>
          <cell r="M21">
            <v>0</v>
          </cell>
          <cell r="N21">
            <v>0</v>
          </cell>
          <cell r="O21">
            <v>75.508838269152477</v>
          </cell>
          <cell r="P21">
            <v>178.17639041999999</v>
          </cell>
          <cell r="Q21">
            <v>598.60481432284746</v>
          </cell>
          <cell r="R21">
            <v>168.37186732239959</v>
          </cell>
          <cell r="S21">
            <v>0</v>
          </cell>
          <cell r="T21">
            <v>0</v>
          </cell>
          <cell r="U21">
            <v>0</v>
          </cell>
          <cell r="V21">
            <v>168.37186732239959</v>
          </cell>
          <cell r="W21">
            <v>0</v>
          </cell>
          <cell r="X21">
            <v>168.37186732239959</v>
          </cell>
          <cell r="Y21">
            <v>0</v>
          </cell>
          <cell r="Z21">
            <v>0</v>
          </cell>
          <cell r="AA21">
            <v>0</v>
          </cell>
          <cell r="AB21">
            <v>168.37186732239959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1</v>
          </cell>
          <cell r="BC21" t="str">
            <v/>
          </cell>
          <cell r="BD21" t="str">
            <v/>
          </cell>
          <cell r="BE21" t="str">
            <v/>
          </cell>
          <cell r="BF21" t="str">
            <v>1</v>
          </cell>
          <cell r="BG21">
            <v>172.42196239</v>
          </cell>
          <cell r="BH21">
            <v>0</v>
          </cell>
          <cell r="BI21">
            <v>0</v>
          </cell>
          <cell r="BJ21">
            <v>0</v>
          </cell>
          <cell r="BK21">
            <v>172.42196239</v>
          </cell>
          <cell r="BL21">
            <v>0</v>
          </cell>
          <cell r="BM21">
            <v>144.47558666999998</v>
          </cell>
          <cell r="BN21">
            <v>0</v>
          </cell>
          <cell r="BO21">
            <v>0</v>
          </cell>
          <cell r="BP21">
            <v>0</v>
          </cell>
          <cell r="BQ21">
            <v>144.47558666999998</v>
          </cell>
          <cell r="BR21">
            <v>0</v>
          </cell>
          <cell r="BS21">
            <v>27.946375719999999</v>
          </cell>
          <cell r="BT21">
            <v>0</v>
          </cell>
          <cell r="BU21">
            <v>0</v>
          </cell>
          <cell r="BV21">
            <v>0</v>
          </cell>
          <cell r="BW21">
            <v>27.946375719999999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1</v>
          </cell>
          <cell r="CR21">
            <v>2</v>
          </cell>
          <cell r="CS21" t="str">
            <v/>
          </cell>
          <cell r="CT21" t="str">
            <v/>
          </cell>
          <cell r="CU21" t="str">
            <v>1 2</v>
          </cell>
          <cell r="CX21">
            <v>3812.2178934788185</v>
          </cell>
          <cell r="CY21">
            <v>572.7289210797162</v>
          </cell>
          <cell r="CZ21">
            <v>1552.4358180467182</v>
          </cell>
          <cell r="DA21">
            <v>1396.6332410204841</v>
          </cell>
          <cell r="DB21">
            <v>351.73938608438334</v>
          </cell>
          <cell r="DE21">
            <v>702.05412581999997</v>
          </cell>
          <cell r="DG21">
            <v>1052.4217001412658</v>
          </cell>
          <cell r="DH21">
            <v>445.84553659126573</v>
          </cell>
          <cell r="DI21">
            <v>606.57616354999993</v>
          </cell>
          <cell r="DJ21">
            <v>38.906113530000006</v>
          </cell>
          <cell r="DK21">
            <v>197.33895278</v>
          </cell>
          <cell r="DL21">
            <v>344.75768944999993</v>
          </cell>
          <cell r="DM21">
            <v>25.573407790000001</v>
          </cell>
          <cell r="DN21">
            <v>277.00832313952753</v>
          </cell>
          <cell r="DS21">
            <v>142.68802315457594</v>
          </cell>
          <cell r="DT21">
            <v>56.493174655273869</v>
          </cell>
          <cell r="DU21">
            <v>49.232590688265262</v>
          </cell>
          <cell r="DV21">
            <v>28.594534641412469</v>
          </cell>
          <cell r="DW21">
            <v>49.232590688265262</v>
          </cell>
          <cell r="DX21">
            <v>1</v>
          </cell>
          <cell r="DY21">
            <v>2</v>
          </cell>
          <cell r="DZ21" t="str">
            <v/>
          </cell>
          <cell r="EA21" t="str">
            <v/>
          </cell>
          <cell r="EB21" t="str">
            <v>1 2</v>
          </cell>
          <cell r="EC21">
            <v>870.93788626000003</v>
          </cell>
          <cell r="ED21">
            <v>346.03663713000003</v>
          </cell>
          <cell r="EE21">
            <v>488.22764986999994</v>
          </cell>
          <cell r="EF21">
            <v>24.389055679999998</v>
          </cell>
          <cell r="EG21">
            <v>12.284543580000001</v>
          </cell>
          <cell r="EH21">
            <v>323.89559782000003</v>
          </cell>
          <cell r="EI21">
            <v>224.59279934</v>
          </cell>
          <cell r="EJ21">
            <v>95.952902250000008</v>
          </cell>
          <cell r="EK21">
            <v>0</v>
          </cell>
          <cell r="EL21">
            <v>3.3498962299999997</v>
          </cell>
          <cell r="EM21">
            <v>547.04228843999999</v>
          </cell>
          <cell r="EN21">
            <v>121.44383779</v>
          </cell>
          <cell r="EO21">
            <v>392.27474761999997</v>
          </cell>
          <cell r="EP21">
            <v>24.389055679999998</v>
          </cell>
          <cell r="EQ21">
            <v>8.9346473500000005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>
            <v>4</v>
          </cell>
          <cell r="FK21" t="str">
            <v>4</v>
          </cell>
          <cell r="FN21">
            <v>3102.5564480438834</v>
          </cell>
          <cell r="FO21">
            <v>0</v>
          </cell>
          <cell r="FP21">
            <v>175.58</v>
          </cell>
          <cell r="FQ21">
            <v>0</v>
          </cell>
          <cell r="FR21">
            <v>697.62100000000009</v>
          </cell>
          <cell r="FS21">
            <v>695.62100000000009</v>
          </cell>
          <cell r="FT21">
            <v>2</v>
          </cell>
          <cell r="FU21">
            <v>0</v>
          </cell>
          <cell r="FV21">
            <v>162</v>
          </cell>
          <cell r="FW21">
            <v>0</v>
          </cell>
          <cell r="FX21">
            <v>162</v>
          </cell>
          <cell r="FZ21">
            <v>604.26295830000004</v>
          </cell>
          <cell r="GA21">
            <v>0</v>
          </cell>
          <cell r="GB21">
            <v>10.842000000000002</v>
          </cell>
          <cell r="GC21">
            <v>0</v>
          </cell>
          <cell r="GD21">
            <v>18.175000000000001</v>
          </cell>
          <cell r="GE21">
            <v>18.175000000000001</v>
          </cell>
          <cell r="GF21">
            <v>0</v>
          </cell>
          <cell r="GG21">
            <v>0</v>
          </cell>
          <cell r="GH21">
            <v>112</v>
          </cell>
          <cell r="GI21">
            <v>0</v>
          </cell>
          <cell r="GJ21">
            <v>112</v>
          </cell>
          <cell r="GK21">
            <v>514.82344348999948</v>
          </cell>
          <cell r="GL21">
            <v>0</v>
          </cell>
          <cell r="GM21">
            <v>0</v>
          </cell>
          <cell r="GN21">
            <v>0</v>
          </cell>
          <cell r="GO21">
            <v>59.307000000000002</v>
          </cell>
          <cell r="GP21">
            <v>59.307000000000002</v>
          </cell>
          <cell r="GQ21">
            <v>0</v>
          </cell>
          <cell r="GR21">
            <v>0</v>
          </cell>
          <cell r="GS21">
            <v>1</v>
          </cell>
          <cell r="GT21">
            <v>0</v>
          </cell>
          <cell r="GU21">
            <v>1</v>
          </cell>
          <cell r="GV21">
            <v>475.62674384858701</v>
          </cell>
          <cell r="GW21">
            <v>0</v>
          </cell>
          <cell r="GX21">
            <v>0</v>
          </cell>
          <cell r="GY21">
            <v>0</v>
          </cell>
          <cell r="GZ21">
            <v>53</v>
          </cell>
          <cell r="HA21">
            <v>53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39.196699641412465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6.3069999999999995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104.98333589000001</v>
          </cell>
          <cell r="IZ21">
            <v>0</v>
          </cell>
          <cell r="JA21">
            <v>0</v>
          </cell>
          <cell r="JB21">
            <v>0</v>
          </cell>
          <cell r="JC21">
            <v>4.1915000000000004</v>
          </cell>
          <cell r="JD21">
            <v>4.1915000000000004</v>
          </cell>
          <cell r="JE21">
            <v>0</v>
          </cell>
          <cell r="JF21">
            <v>0</v>
          </cell>
          <cell r="JG21">
            <v>3</v>
          </cell>
          <cell r="JH21">
            <v>0</v>
          </cell>
          <cell r="JI21">
            <v>3</v>
          </cell>
          <cell r="JJ21">
            <v>2.0477729099999999</v>
          </cell>
          <cell r="JK21">
            <v>0</v>
          </cell>
          <cell r="JL21">
            <v>0</v>
          </cell>
          <cell r="JM21">
            <v>0</v>
          </cell>
          <cell r="JN21">
            <v>0.73250000000000004</v>
          </cell>
          <cell r="JO21">
            <v>0.73250000000000004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102.93556298</v>
          </cell>
          <cell r="JV21">
            <v>0</v>
          </cell>
          <cell r="JW21">
            <v>0</v>
          </cell>
          <cell r="JX21">
            <v>0</v>
          </cell>
          <cell r="JY21">
            <v>3.4590000000000001</v>
          </cell>
          <cell r="JZ21">
            <v>3.4590000000000001</v>
          </cell>
          <cell r="KA21">
            <v>0</v>
          </cell>
          <cell r="KB21">
            <v>0</v>
          </cell>
          <cell r="KC21">
            <v>3</v>
          </cell>
          <cell r="KD21">
            <v>0</v>
          </cell>
          <cell r="KE21">
            <v>3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0</v>
          </cell>
          <cell r="OM21">
            <v>0</v>
          </cell>
          <cell r="ON21">
            <v>0</v>
          </cell>
          <cell r="OO21">
            <v>0</v>
          </cell>
          <cell r="OP21">
            <v>0</v>
          </cell>
          <cell r="OR21">
            <v>0</v>
          </cell>
          <cell r="OT21">
            <v>2031.6875938646697</v>
          </cell>
        </row>
        <row r="22">
          <cell r="A22" t="str">
            <v>I_Che148</v>
          </cell>
          <cell r="B22" t="str">
            <v>1.1.3.1</v>
          </cell>
          <cell r="C22" t="str">
    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2" t="str">
            <v>I_Che148</v>
          </cell>
          <cell r="E22">
            <v>4.8710752205216199</v>
          </cell>
          <cell r="H22">
            <v>4.8988917999999995</v>
          </cell>
          <cell r="J22">
            <v>4.8710752205216199</v>
          </cell>
          <cell r="K22">
            <v>2.31475236052162</v>
          </cell>
          <cell r="L22">
            <v>2.5563228599999999</v>
          </cell>
          <cell r="M22">
            <v>0</v>
          </cell>
          <cell r="N22">
            <v>0</v>
          </cell>
          <cell r="O22">
            <v>0</v>
          </cell>
          <cell r="P22">
            <v>2.46858998</v>
          </cell>
          <cell r="Q22">
            <v>8.7732879999999985E-2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2.34256894</v>
          </cell>
          <cell r="BH22">
            <v>0</v>
          </cell>
          <cell r="BI22">
            <v>0</v>
          </cell>
          <cell r="BJ22">
            <v>0</v>
          </cell>
          <cell r="BK22">
            <v>2.34256894</v>
          </cell>
          <cell r="BL22">
            <v>0</v>
          </cell>
          <cell r="BM22">
            <v>2.34256894</v>
          </cell>
          <cell r="BN22">
            <v>0</v>
          </cell>
          <cell r="BO22">
            <v>0</v>
          </cell>
          <cell r="BP22">
            <v>0</v>
          </cell>
          <cell r="BQ22">
            <v>2.34256894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1</v>
          </cell>
          <cell r="CR22" t="str">
            <v/>
          </cell>
          <cell r="CS22" t="str">
            <v/>
          </cell>
          <cell r="CT22" t="str">
            <v/>
          </cell>
          <cell r="CU22" t="str">
            <v>1</v>
          </cell>
          <cell r="CX22">
            <v>4.1280298478996782</v>
          </cell>
          <cell r="CY22">
            <v>0.16186496307976805</v>
          </cell>
          <cell r="CZ22">
            <v>3.3752293053223643</v>
          </cell>
          <cell r="DA22">
            <v>0</v>
          </cell>
          <cell r="DB22">
            <v>0.59093557949754583</v>
          </cell>
          <cell r="DE22">
            <v>4.5799477400000006</v>
          </cell>
          <cell r="DG22">
            <v>4.1280298478996782</v>
          </cell>
          <cell r="DH22">
            <v>-0.4519178921003224</v>
          </cell>
          <cell r="DI22">
            <v>4.5799477400000006</v>
          </cell>
          <cell r="DJ22">
            <v>7.4349899999999997E-2</v>
          </cell>
          <cell r="DK22">
            <v>4.4016142900000004</v>
          </cell>
          <cell r="DL22">
            <v>0</v>
          </cell>
          <cell r="DM22">
            <v>0.10398355000000001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4.1280298478996782</v>
          </cell>
          <cell r="FO22">
            <v>0</v>
          </cell>
          <cell r="FP22">
            <v>0</v>
          </cell>
          <cell r="FQ22">
            <v>0</v>
          </cell>
          <cell r="FR22">
            <v>0.5</v>
          </cell>
          <cell r="FS22">
            <v>0.5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Z22">
            <v>4.5799477400000006</v>
          </cell>
          <cell r="GA22">
            <v>0</v>
          </cell>
          <cell r="GB22">
            <v>0</v>
          </cell>
          <cell r="GC22">
            <v>0</v>
          </cell>
          <cell r="GD22">
            <v>0.16400000000000001</v>
          </cell>
          <cell r="GE22">
            <v>0.16400000000000001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2018</v>
          </cell>
          <cell r="OM22">
            <v>2018</v>
          </cell>
          <cell r="ON22">
            <v>2019</v>
          </cell>
          <cell r="OO22">
            <v>2019</v>
          </cell>
          <cell r="OP22" t="str">
            <v>з</v>
          </cell>
          <cell r="OR22">
            <v>0</v>
          </cell>
          <cell r="OT22">
            <v>4.8710752205216199</v>
          </cell>
        </row>
        <row r="23">
          <cell r="A23" t="str">
            <v>I_Che149</v>
          </cell>
          <cell r="B23" t="str">
            <v>1.1.3.1</v>
          </cell>
          <cell r="C23" t="str">
    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    </cell>
          <cell r="D23" t="str">
            <v>I_Che149</v>
          </cell>
          <cell r="E23">
            <v>59.628870252866726</v>
          </cell>
          <cell r="H23">
            <v>81.999148329999997</v>
          </cell>
          <cell r="J23">
            <v>59.628870252866726</v>
          </cell>
          <cell r="K23">
            <v>27.106583722866723</v>
          </cell>
          <cell r="L23">
            <v>32.522286530000002</v>
          </cell>
          <cell r="M23">
            <v>0</v>
          </cell>
          <cell r="N23">
            <v>0</v>
          </cell>
          <cell r="O23">
            <v>0</v>
          </cell>
          <cell r="P23">
            <v>27.2242712</v>
          </cell>
          <cell r="Q23">
            <v>5.2980153300000001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49.476861799999995</v>
          </cell>
          <cell r="BH23">
            <v>0</v>
          </cell>
          <cell r="BI23">
            <v>0</v>
          </cell>
          <cell r="BJ23">
            <v>0</v>
          </cell>
          <cell r="BK23">
            <v>49.476861799999995</v>
          </cell>
          <cell r="BL23">
            <v>0</v>
          </cell>
          <cell r="BM23">
            <v>29.423018119999998</v>
          </cell>
          <cell r="BN23">
            <v>0</v>
          </cell>
          <cell r="BO23">
            <v>0</v>
          </cell>
          <cell r="BP23">
            <v>0</v>
          </cell>
          <cell r="BQ23">
            <v>29.423018119999998</v>
          </cell>
          <cell r="BR23">
            <v>0</v>
          </cell>
          <cell r="BS23">
            <v>20.05384368</v>
          </cell>
          <cell r="BT23">
            <v>0</v>
          </cell>
          <cell r="BU23">
            <v>0</v>
          </cell>
          <cell r="BV23">
            <v>0</v>
          </cell>
          <cell r="BW23">
            <v>20.05384368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1</v>
          </cell>
          <cell r="CR23">
            <v>2</v>
          </cell>
          <cell r="CS23" t="str">
            <v/>
          </cell>
          <cell r="CT23" t="str">
            <v/>
          </cell>
          <cell r="CU23" t="str">
            <v>1 2</v>
          </cell>
          <cell r="CX23">
            <v>50.532940892259937</v>
          </cell>
          <cell r="CY23">
            <v>1.9814567513360286</v>
          </cell>
          <cell r="CZ23">
            <v>41.317594413824096</v>
          </cell>
          <cell r="DA23">
            <v>0</v>
          </cell>
          <cell r="DB23">
            <v>7.2338897270998119</v>
          </cell>
          <cell r="DE23">
            <v>70.163026860000002</v>
          </cell>
          <cell r="DG23">
            <v>50.532940892259937</v>
          </cell>
          <cell r="DH23">
            <v>-19.630085967740065</v>
          </cell>
          <cell r="DI23">
            <v>70.163026860000002</v>
          </cell>
          <cell r="DJ23">
            <v>4.4898435000000001</v>
          </cell>
          <cell r="DK23">
            <v>62.764169840000001</v>
          </cell>
          <cell r="DL23">
            <v>0</v>
          </cell>
          <cell r="DM23">
            <v>2.9090135199999998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50.532940892259937</v>
          </cell>
          <cell r="FO23">
            <v>0</v>
          </cell>
          <cell r="FP23">
            <v>0</v>
          </cell>
          <cell r="FQ23">
            <v>0</v>
          </cell>
          <cell r="FR23">
            <v>5.3</v>
          </cell>
          <cell r="FS23">
            <v>5.3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Z23">
            <v>70.163026860000002</v>
          </cell>
          <cell r="GA23">
            <v>0</v>
          </cell>
          <cell r="GB23">
            <v>0</v>
          </cell>
          <cell r="GC23">
            <v>0</v>
          </cell>
          <cell r="GD23">
            <v>4.84</v>
          </cell>
          <cell r="GE23">
            <v>4.84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2018</v>
          </cell>
          <cell r="OM23">
            <v>2018</v>
          </cell>
          <cell r="ON23">
            <v>2019</v>
          </cell>
          <cell r="OO23">
            <v>2019</v>
          </cell>
          <cell r="OP23" t="str">
            <v>з</v>
          </cell>
          <cell r="OR23">
            <v>0</v>
          </cell>
          <cell r="OT23">
            <v>59.628870252866726</v>
          </cell>
        </row>
        <row r="24">
          <cell r="A24" t="str">
            <v>I_Che150</v>
          </cell>
          <cell r="B24" t="str">
            <v>1.1.3.1</v>
          </cell>
          <cell r="C24" t="str">
    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4" t="str">
            <v>I_Che150</v>
          </cell>
          <cell r="E24">
            <v>59.628870252866726</v>
          </cell>
          <cell r="H24">
            <v>64.521247549999998</v>
          </cell>
          <cell r="J24">
            <v>59.628870252866726</v>
          </cell>
          <cell r="K24">
            <v>27.132896022866724</v>
          </cell>
          <cell r="L24">
            <v>32.495974230000002</v>
          </cell>
          <cell r="M24">
            <v>0</v>
          </cell>
          <cell r="N24">
            <v>0</v>
          </cell>
          <cell r="O24">
            <v>0</v>
          </cell>
          <cell r="P24">
            <v>27.175055099999998</v>
          </cell>
          <cell r="Q24">
            <v>5.3209191300000001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32.025273319999997</v>
          </cell>
          <cell r="BH24">
            <v>0</v>
          </cell>
          <cell r="BI24">
            <v>0</v>
          </cell>
          <cell r="BJ24">
            <v>0</v>
          </cell>
          <cell r="BK24">
            <v>32.025273319999997</v>
          </cell>
          <cell r="BL24">
            <v>0</v>
          </cell>
          <cell r="BM24">
            <v>29.079117</v>
          </cell>
          <cell r="BN24">
            <v>0</v>
          </cell>
          <cell r="BO24">
            <v>0</v>
          </cell>
          <cell r="BP24">
            <v>0</v>
          </cell>
          <cell r="BQ24">
            <v>29.079117</v>
          </cell>
          <cell r="BR24">
            <v>0</v>
          </cell>
          <cell r="BS24">
            <v>2.9461563200000001</v>
          </cell>
          <cell r="BT24">
            <v>0</v>
          </cell>
          <cell r="BU24">
            <v>0</v>
          </cell>
          <cell r="BV24">
            <v>0</v>
          </cell>
          <cell r="BW24">
            <v>2.9461563200000001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1</v>
          </cell>
          <cell r="CR24">
            <v>2</v>
          </cell>
          <cell r="CS24" t="str">
            <v/>
          </cell>
          <cell r="CT24" t="str">
            <v/>
          </cell>
          <cell r="CU24" t="str">
            <v>1 2</v>
          </cell>
          <cell r="CX24">
            <v>50.532940892259937</v>
          </cell>
          <cell r="CY24">
            <v>1.9814567513360286</v>
          </cell>
          <cell r="CZ24">
            <v>41.317594413824096</v>
          </cell>
          <cell r="DA24">
            <v>0</v>
          </cell>
          <cell r="DB24">
            <v>7.2338897270998119</v>
          </cell>
          <cell r="DE24">
            <v>64.90114217</v>
          </cell>
          <cell r="DG24">
            <v>50.532940892259937</v>
          </cell>
          <cell r="DH24">
            <v>-14.368201277740063</v>
          </cell>
          <cell r="DI24">
            <v>64.90114217</v>
          </cell>
          <cell r="DJ24">
            <v>4.5092534999999998</v>
          </cell>
          <cell r="DK24">
            <v>57.879934140000003</v>
          </cell>
          <cell r="DL24">
            <v>0</v>
          </cell>
          <cell r="DM24">
            <v>2.5119545300000001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50.532940892259937</v>
          </cell>
          <cell r="FO24">
            <v>0</v>
          </cell>
          <cell r="FP24">
            <v>0</v>
          </cell>
          <cell r="FQ24">
            <v>0</v>
          </cell>
          <cell r="FR24">
            <v>5.3</v>
          </cell>
          <cell r="FS24">
            <v>5.3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64.90114217</v>
          </cell>
          <cell r="GA24">
            <v>0</v>
          </cell>
          <cell r="GB24">
            <v>0</v>
          </cell>
          <cell r="GC24">
            <v>0</v>
          </cell>
          <cell r="GD24">
            <v>4.5</v>
          </cell>
          <cell r="GE24">
            <v>4.5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2018</v>
          </cell>
          <cell r="OM24">
            <v>2018</v>
          </cell>
          <cell r="ON24">
            <v>2019</v>
          </cell>
          <cell r="OO24">
            <v>2019</v>
          </cell>
          <cell r="OP24" t="str">
            <v>з</v>
          </cell>
          <cell r="OR24">
            <v>0</v>
          </cell>
          <cell r="OT24">
            <v>59.628870252866726</v>
          </cell>
        </row>
        <row r="25">
          <cell r="A25" t="str">
            <v>I_Che151</v>
          </cell>
          <cell r="B25" t="str">
            <v>1.1.3.1</v>
          </cell>
          <cell r="C25" t="str">
    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5" t="str">
            <v>I_Che151</v>
          </cell>
          <cell r="E25">
            <v>57.017072322850488</v>
          </cell>
          <cell r="H25">
            <v>58.794175920000001</v>
          </cell>
          <cell r="J25">
            <v>57.017072322850488</v>
          </cell>
          <cell r="K25">
            <v>30.880756362850491</v>
          </cell>
          <cell r="L25">
            <v>26.136315959999997</v>
          </cell>
          <cell r="M25">
            <v>0</v>
          </cell>
          <cell r="N25">
            <v>0</v>
          </cell>
          <cell r="O25">
            <v>0</v>
          </cell>
          <cell r="P25">
            <v>20.842078279999999</v>
          </cell>
          <cell r="Q25">
            <v>5.2942376800000002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32.657859960000003</v>
          </cell>
          <cell r="BH25">
            <v>0</v>
          </cell>
          <cell r="BI25">
            <v>0</v>
          </cell>
          <cell r="BJ25">
            <v>0</v>
          </cell>
          <cell r="BK25">
            <v>32.657859960000003</v>
          </cell>
          <cell r="BL25">
            <v>0</v>
          </cell>
          <cell r="BM25">
            <v>32.657859960000003</v>
          </cell>
          <cell r="BN25">
            <v>0</v>
          </cell>
          <cell r="BO25">
            <v>0</v>
          </cell>
          <cell r="BP25">
            <v>0</v>
          </cell>
          <cell r="BQ25">
            <v>32.657859960000003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1</v>
          </cell>
          <cell r="CR25" t="str">
            <v/>
          </cell>
          <cell r="CS25" t="str">
            <v/>
          </cell>
          <cell r="CT25" t="str">
            <v/>
          </cell>
          <cell r="CU25" t="str">
            <v>1</v>
          </cell>
          <cell r="CX25">
            <v>48.319552815974994</v>
          </cell>
          <cell r="CY25">
            <v>1.8946671707249996</v>
          </cell>
          <cell r="CZ25">
            <v>39.507846767999993</v>
          </cell>
          <cell r="DA25">
            <v>0</v>
          </cell>
          <cell r="DB25">
            <v>6.9170388772500013</v>
          </cell>
          <cell r="DE25">
            <v>58.031423759999996</v>
          </cell>
          <cell r="DG25">
            <v>48.319552815974994</v>
          </cell>
          <cell r="DH25">
            <v>-9.7118709440250015</v>
          </cell>
          <cell r="DI25">
            <v>58.031423759999996</v>
          </cell>
          <cell r="DJ25">
            <v>4.4866420999999992</v>
          </cell>
          <cell r="DK25">
            <v>51.26332618</v>
          </cell>
          <cell r="DL25">
            <v>0</v>
          </cell>
          <cell r="DM25">
            <v>2.28145548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48.319552815974994</v>
          </cell>
          <cell r="FO25">
            <v>0</v>
          </cell>
          <cell r="FP25">
            <v>0</v>
          </cell>
          <cell r="FQ25">
            <v>0</v>
          </cell>
          <cell r="FR25">
            <v>4.5</v>
          </cell>
          <cell r="FS25">
            <v>4.5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58.031423759999996</v>
          </cell>
          <cell r="GA25">
            <v>0</v>
          </cell>
          <cell r="GB25">
            <v>0</v>
          </cell>
          <cell r="GC25">
            <v>0</v>
          </cell>
          <cell r="GD25">
            <v>3.3149999999999999</v>
          </cell>
          <cell r="GE25">
            <v>3.3149999999999999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2018</v>
          </cell>
          <cell r="OM25">
            <v>2018</v>
          </cell>
          <cell r="ON25">
            <v>2019</v>
          </cell>
          <cell r="OO25">
            <v>2019</v>
          </cell>
          <cell r="OP25" t="str">
            <v>з</v>
          </cell>
          <cell r="OR25">
            <v>0</v>
          </cell>
          <cell r="OT25">
            <v>57.017072322850488</v>
          </cell>
        </row>
        <row r="26">
          <cell r="A26" t="str">
            <v>I_Che152</v>
          </cell>
          <cell r="B26" t="str">
            <v>1.1.3.1</v>
          </cell>
          <cell r="C26" t="str">
    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    </cell>
          <cell r="D26" t="str">
            <v>I_Che152</v>
          </cell>
          <cell r="E26">
            <v>32.101498262255298</v>
          </cell>
          <cell r="H26">
            <v>29.797130832000001</v>
          </cell>
          <cell r="J26">
            <v>32.101498262255298</v>
          </cell>
          <cell r="K26">
            <v>5.4365093802552984</v>
          </cell>
          <cell r="L26">
            <v>26.664988881999999</v>
          </cell>
          <cell r="M26">
            <v>0</v>
          </cell>
          <cell r="N26">
            <v>0</v>
          </cell>
          <cell r="O26">
            <v>0</v>
          </cell>
          <cell r="P26">
            <v>22.36040865</v>
          </cell>
          <cell r="Q26">
            <v>4.3045802320000002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3.1321419500000003</v>
          </cell>
          <cell r="BH26">
            <v>0</v>
          </cell>
          <cell r="BI26">
            <v>0</v>
          </cell>
          <cell r="BJ26">
            <v>0</v>
          </cell>
          <cell r="BK26">
            <v>3.1321419500000003</v>
          </cell>
          <cell r="BL26">
            <v>0</v>
          </cell>
          <cell r="BM26">
            <v>0.83635194999999996</v>
          </cell>
          <cell r="BN26">
            <v>0</v>
          </cell>
          <cell r="BO26">
            <v>0</v>
          </cell>
          <cell r="BP26">
            <v>0</v>
          </cell>
          <cell r="BQ26">
            <v>0.83635194999999996</v>
          </cell>
          <cell r="BR26">
            <v>0</v>
          </cell>
          <cell r="BS26">
            <v>2.2957900000000002</v>
          </cell>
          <cell r="BT26">
            <v>0</v>
          </cell>
          <cell r="BU26">
            <v>0</v>
          </cell>
          <cell r="BV26">
            <v>0</v>
          </cell>
          <cell r="BW26">
            <v>2.2957900000000002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1</v>
          </cell>
          <cell r="CR26">
            <v>2</v>
          </cell>
          <cell r="CS26" t="str">
            <v/>
          </cell>
          <cell r="CT26" t="str">
            <v/>
          </cell>
          <cell r="CU26" t="str">
            <v>1 2</v>
          </cell>
          <cell r="CX26">
            <v>27.204659544284151</v>
          </cell>
          <cell r="CY26">
            <v>1.0667270768338888</v>
          </cell>
          <cell r="CZ26">
            <v>22.243532028215427</v>
          </cell>
          <cell r="DA26">
            <v>0</v>
          </cell>
          <cell r="DB26">
            <v>3.894400439234833</v>
          </cell>
          <cell r="DE26">
            <v>102.79228253999999</v>
          </cell>
          <cell r="DG26">
            <v>27.204659544284151</v>
          </cell>
          <cell r="DH26">
            <v>22.644722854284151</v>
          </cell>
          <cell r="DI26">
            <v>4.5599366900000007</v>
          </cell>
          <cell r="DJ26">
            <v>4.5599366900000007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1</v>
          </cell>
          <cell r="DY26">
            <v>2</v>
          </cell>
          <cell r="DZ26" t="str">
            <v/>
          </cell>
          <cell r="EA26" t="str">
            <v/>
          </cell>
          <cell r="EB26" t="str">
            <v>1 2</v>
          </cell>
          <cell r="EC26">
            <v>98.232345849999987</v>
          </cell>
          <cell r="ED26">
            <v>0</v>
          </cell>
          <cell r="EE26">
            <v>94.090279620000004</v>
          </cell>
          <cell r="EF26">
            <v>0</v>
          </cell>
          <cell r="EG26">
            <v>4.1420662300000002</v>
          </cell>
          <cell r="EH26">
            <v>95.867375849999988</v>
          </cell>
          <cell r="EI26">
            <v>0</v>
          </cell>
          <cell r="EJ26">
            <v>94.090279620000004</v>
          </cell>
          <cell r="EK26">
            <v>0</v>
          </cell>
          <cell r="EL26">
            <v>1.7770962299999999</v>
          </cell>
          <cell r="EM26">
            <v>2.36497</v>
          </cell>
          <cell r="EN26">
            <v>0</v>
          </cell>
          <cell r="EO26">
            <v>0</v>
          </cell>
          <cell r="EP26">
            <v>0</v>
          </cell>
          <cell r="EQ26">
            <v>2.36497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27.204659544284151</v>
          </cell>
          <cell r="FO26">
            <v>0</v>
          </cell>
          <cell r="FP26">
            <v>0</v>
          </cell>
          <cell r="FQ26">
            <v>0</v>
          </cell>
          <cell r="FR26">
            <v>2</v>
          </cell>
          <cell r="FS26">
            <v>0</v>
          </cell>
          <cell r="FT26">
            <v>2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0</v>
          </cell>
          <cell r="ID26">
            <v>0</v>
          </cell>
          <cell r="IE26">
            <v>0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102.79228254</v>
          </cell>
          <cell r="IZ26">
            <v>0</v>
          </cell>
          <cell r="JA26">
            <v>0</v>
          </cell>
          <cell r="JB26">
            <v>0</v>
          </cell>
          <cell r="JC26">
            <v>3.4590000000000001</v>
          </cell>
          <cell r="JD26">
            <v>3.4590000000000001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102.79228254</v>
          </cell>
          <cell r="JV26">
            <v>0</v>
          </cell>
          <cell r="JW26">
            <v>0</v>
          </cell>
          <cell r="JX26">
            <v>0</v>
          </cell>
          <cell r="JY26">
            <v>3.4590000000000001</v>
          </cell>
          <cell r="JZ26">
            <v>3.4590000000000001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0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2018</v>
          </cell>
          <cell r="OM26">
            <v>2019</v>
          </cell>
          <cell r="ON26">
            <v>2019</v>
          </cell>
          <cell r="OO26">
            <v>2019</v>
          </cell>
          <cell r="OP26" t="str">
            <v>з</v>
          </cell>
          <cell r="OR26">
            <v>0</v>
          </cell>
          <cell r="OT26">
            <v>32.101498262255298</v>
          </cell>
        </row>
        <row r="27">
          <cell r="A27" t="str">
            <v>I_Che153</v>
          </cell>
          <cell r="B27" t="str">
            <v>1.1.3.1</v>
          </cell>
          <cell r="C27" t="str">
    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7" t="str">
            <v>I_Che153</v>
          </cell>
          <cell r="E27">
            <v>561.23955774133265</v>
          </cell>
          <cell r="H27">
            <v>127.04359942000001</v>
          </cell>
          <cell r="J27">
            <v>561.23955774133265</v>
          </cell>
          <cell r="K27">
            <v>486.98321474133263</v>
          </cell>
          <cell r="L27">
            <v>74.256343000000001</v>
          </cell>
          <cell r="M27">
            <v>0</v>
          </cell>
          <cell r="N27">
            <v>0</v>
          </cell>
          <cell r="O27">
            <v>0</v>
          </cell>
          <cell r="P27">
            <v>74.256343000000001</v>
          </cell>
          <cell r="Q27">
            <v>0</v>
          </cell>
          <cell r="R27">
            <v>168.37186732239959</v>
          </cell>
          <cell r="S27">
            <v>0</v>
          </cell>
          <cell r="T27">
            <v>0</v>
          </cell>
          <cell r="U27">
            <v>0</v>
          </cell>
          <cell r="V27">
            <v>168.37186732239959</v>
          </cell>
          <cell r="W27">
            <v>0</v>
          </cell>
          <cell r="X27">
            <v>168.37186732239959</v>
          </cell>
          <cell r="Y27">
            <v>0</v>
          </cell>
          <cell r="Z27">
            <v>0</v>
          </cell>
          <cell r="AA27">
            <v>0</v>
          </cell>
          <cell r="AB27">
            <v>168.37186732239959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1</v>
          </cell>
          <cell r="BC27" t="str">
            <v/>
          </cell>
          <cell r="BD27" t="str">
            <v/>
          </cell>
          <cell r="BE27" t="str">
            <v/>
          </cell>
          <cell r="BF27" t="str">
            <v>1</v>
          </cell>
          <cell r="BG27">
            <v>52.787256420000006</v>
          </cell>
          <cell r="BH27">
            <v>0</v>
          </cell>
          <cell r="BI27">
            <v>0</v>
          </cell>
          <cell r="BJ27">
            <v>0</v>
          </cell>
          <cell r="BK27">
            <v>52.787256420000006</v>
          </cell>
          <cell r="BL27">
            <v>0</v>
          </cell>
          <cell r="BM27">
            <v>50.136670700000003</v>
          </cell>
          <cell r="BN27">
            <v>0</v>
          </cell>
          <cell r="BO27">
            <v>0</v>
          </cell>
          <cell r="BP27">
            <v>0</v>
          </cell>
          <cell r="BQ27">
            <v>50.136670700000003</v>
          </cell>
          <cell r="BR27">
            <v>0</v>
          </cell>
          <cell r="BS27">
            <v>2.65058572</v>
          </cell>
          <cell r="BT27">
            <v>0</v>
          </cell>
          <cell r="BU27">
            <v>0</v>
          </cell>
          <cell r="BV27">
            <v>0</v>
          </cell>
          <cell r="BW27">
            <v>2.65058572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1</v>
          </cell>
          <cell r="CR27">
            <v>2</v>
          </cell>
          <cell r="CS27" t="str">
            <v/>
          </cell>
          <cell r="CT27" t="str">
            <v/>
          </cell>
          <cell r="CU27" t="str">
            <v>1 2</v>
          </cell>
          <cell r="CX27">
            <v>475.62674384858701</v>
          </cell>
          <cell r="CY27">
            <v>18.649890666843731</v>
          </cell>
          <cell r="CZ27">
            <v>388.88995074723192</v>
          </cell>
          <cell r="DA27">
            <v>0</v>
          </cell>
          <cell r="DB27">
            <v>68.086902434511359</v>
          </cell>
          <cell r="DE27">
            <v>401.58630275000002</v>
          </cell>
          <cell r="DG27">
            <v>475.62674384858701</v>
          </cell>
          <cell r="DH27">
            <v>467.36288981858701</v>
          </cell>
          <cell r="DI27">
            <v>8.263854030000001</v>
          </cell>
          <cell r="DJ27">
            <v>8.263854030000001</v>
          </cell>
          <cell r="DK27">
            <v>0</v>
          </cell>
          <cell r="DL27">
            <v>0</v>
          </cell>
          <cell r="DM27">
            <v>0</v>
          </cell>
          <cell r="DN27">
            <v>142.68802315457594</v>
          </cell>
          <cell r="DS27">
            <v>142.68802315457594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1</v>
          </cell>
          <cell r="DY27">
            <v>2</v>
          </cell>
          <cell r="DZ27" t="str">
            <v/>
          </cell>
          <cell r="EA27" t="str">
            <v/>
          </cell>
          <cell r="EB27" t="str">
            <v>1 2</v>
          </cell>
          <cell r="EC27">
            <v>393.32244872000001</v>
          </cell>
          <cell r="ED27">
            <v>0</v>
          </cell>
          <cell r="EE27">
            <v>386.53098899999998</v>
          </cell>
          <cell r="EF27">
            <v>0</v>
          </cell>
          <cell r="EG27">
            <v>6.7914597200000006</v>
          </cell>
          <cell r="EH27">
            <v>1.4571099999999999</v>
          </cell>
          <cell r="EI27">
            <v>0</v>
          </cell>
          <cell r="EJ27">
            <v>0</v>
          </cell>
          <cell r="EK27">
            <v>0</v>
          </cell>
          <cell r="EL27">
            <v>1.4571099999999999</v>
          </cell>
          <cell r="EM27">
            <v>391.86533872000001</v>
          </cell>
          <cell r="EN27">
            <v>0</v>
          </cell>
          <cell r="EO27">
            <v>386.53098899999998</v>
          </cell>
          <cell r="EP27">
            <v>0</v>
          </cell>
          <cell r="EQ27">
            <v>5.3343497200000005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 t="str">
            <v/>
          </cell>
          <cell r="FH27" t="str">
            <v/>
          </cell>
          <cell r="FI27" t="str">
            <v/>
          </cell>
          <cell r="FJ27">
            <v>4</v>
          </cell>
          <cell r="FK27" t="str">
            <v>4</v>
          </cell>
          <cell r="FN27">
            <v>475.62674384858701</v>
          </cell>
          <cell r="FO27">
            <v>0</v>
          </cell>
          <cell r="FP27">
            <v>0</v>
          </cell>
          <cell r="FQ27">
            <v>0</v>
          </cell>
          <cell r="FR27">
            <v>53</v>
          </cell>
          <cell r="FS27">
            <v>53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475.62674384858701</v>
          </cell>
          <cell r="GL27">
            <v>0</v>
          </cell>
          <cell r="GM27">
            <v>0</v>
          </cell>
          <cell r="GN27">
            <v>0</v>
          </cell>
          <cell r="GO27">
            <v>53</v>
          </cell>
          <cell r="GP27">
            <v>53</v>
          </cell>
          <cell r="GQ27">
            <v>0</v>
          </cell>
          <cell r="GR27">
            <v>0</v>
          </cell>
          <cell r="GS27">
            <v>0</v>
          </cell>
          <cell r="GT27">
            <v>0</v>
          </cell>
          <cell r="GU27">
            <v>0</v>
          </cell>
          <cell r="GV27">
            <v>475.62674384858701</v>
          </cell>
          <cell r="GW27">
            <v>0</v>
          </cell>
          <cell r="GX27">
            <v>0</v>
          </cell>
          <cell r="GY27">
            <v>0</v>
          </cell>
          <cell r="GZ27">
            <v>53</v>
          </cell>
          <cell r="HA27">
            <v>53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0</v>
          </cell>
          <cell r="ID27">
            <v>0</v>
          </cell>
          <cell r="IE27">
            <v>0</v>
          </cell>
          <cell r="IF27">
            <v>0</v>
          </cell>
          <cell r="IG27">
            <v>0</v>
          </cell>
          <cell r="IH27">
            <v>0</v>
          </cell>
          <cell r="II27">
            <v>0</v>
          </cell>
          <cell r="IJ27">
            <v>0</v>
          </cell>
          <cell r="IK27">
            <v>0</v>
          </cell>
          <cell r="IL27">
            <v>0</v>
          </cell>
          <cell r="IM27">
            <v>0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0</v>
          </cell>
          <cell r="IZ27">
            <v>0</v>
          </cell>
          <cell r="JA27">
            <v>0</v>
          </cell>
          <cell r="JB27">
            <v>0</v>
          </cell>
          <cell r="JC27">
            <v>0</v>
          </cell>
          <cell r="JD27">
            <v>0</v>
          </cell>
          <cell r="JE27">
            <v>0</v>
          </cell>
          <cell r="JF27">
            <v>0</v>
          </cell>
          <cell r="JG27">
            <v>0</v>
          </cell>
          <cell r="JH27">
            <v>0</v>
          </cell>
          <cell r="JI27">
            <v>0</v>
          </cell>
          <cell r="JJ27">
            <v>0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0</v>
          </cell>
          <cell r="JS27">
            <v>0</v>
          </cell>
          <cell r="JT27">
            <v>0</v>
          </cell>
          <cell r="JU27">
            <v>0</v>
          </cell>
          <cell r="JV27">
            <v>0</v>
          </cell>
          <cell r="JW27">
            <v>0</v>
          </cell>
          <cell r="JX27">
            <v>0</v>
          </cell>
          <cell r="JY27">
            <v>0</v>
          </cell>
          <cell r="JZ27">
            <v>0</v>
          </cell>
          <cell r="KA27">
            <v>0</v>
          </cell>
          <cell r="KB27">
            <v>0</v>
          </cell>
          <cell r="KC27">
            <v>0</v>
          </cell>
          <cell r="KD27">
            <v>0</v>
          </cell>
          <cell r="KE27">
            <v>0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0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0</v>
          </cell>
          <cell r="LK27">
            <v>0</v>
          </cell>
          <cell r="LL27">
            <v>0</v>
          </cell>
          <cell r="LQ27">
            <v>0</v>
          </cell>
          <cell r="LR27">
            <v>0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>
            <v>2018</v>
          </cell>
          <cell r="OM27">
            <v>2019</v>
          </cell>
          <cell r="ON27">
            <v>2019</v>
          </cell>
          <cell r="OO27">
            <v>2019</v>
          </cell>
          <cell r="OP27" t="str">
            <v>с</v>
          </cell>
          <cell r="OR27">
            <v>0</v>
          </cell>
          <cell r="OT27">
            <v>561.23955774133265</v>
          </cell>
        </row>
        <row r="28">
          <cell r="A28" t="str">
            <v>Г</v>
          </cell>
          <cell r="B28" t="str">
            <v>1.1.3.1</v>
          </cell>
          <cell r="C2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852.29004287199996</v>
          </cell>
          <cell r="K28">
            <v>0</v>
          </cell>
          <cell r="L28">
            <v>852.29004287199996</v>
          </cell>
          <cell r="M28">
            <v>0</v>
          </cell>
          <cell r="N28">
            <v>0</v>
          </cell>
          <cell r="O28">
            <v>75.508838269152477</v>
          </cell>
          <cell r="P28">
            <v>178.17639041999999</v>
          </cell>
          <cell r="Q28">
            <v>598.60481432284746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3812.2178934788185</v>
          </cell>
          <cell r="CY28">
            <v>572.7289210797162</v>
          </cell>
          <cell r="CZ28">
            <v>1552.4358180467182</v>
          </cell>
          <cell r="DA28">
            <v>1396.6332410204841</v>
          </cell>
          <cell r="DB28">
            <v>351.73938608438334</v>
          </cell>
          <cell r="DE28">
            <v>0</v>
          </cell>
          <cell r="DG28">
            <v>606.57616354999993</v>
          </cell>
          <cell r="DH28">
            <v>0</v>
          </cell>
          <cell r="DI28">
            <v>606.57616354999993</v>
          </cell>
          <cell r="DJ28">
            <v>38.906113530000006</v>
          </cell>
          <cell r="DK28">
            <v>197.33895278</v>
          </cell>
          <cell r="DL28">
            <v>344.75768944999993</v>
          </cell>
          <cell r="DM28">
            <v>25.573407790000001</v>
          </cell>
          <cell r="DN28">
            <v>277.00832313952753</v>
          </cell>
          <cell r="DS28">
            <v>142.68802315457594</v>
          </cell>
          <cell r="DT28">
            <v>56.493174655273869</v>
          </cell>
          <cell r="DU28">
            <v>49.232590688265262</v>
          </cell>
          <cell r="DV28">
            <v>28.594534641412469</v>
          </cell>
          <cell r="DW28">
            <v>49.232590688265262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870.93788626000003</v>
          </cell>
          <cell r="ED28">
            <v>346.03663713000003</v>
          </cell>
          <cell r="EE28">
            <v>488.22764986999994</v>
          </cell>
          <cell r="EF28">
            <v>24.389055679999998</v>
          </cell>
          <cell r="EG28">
            <v>12.284543580000001</v>
          </cell>
          <cell r="EH28">
            <v>323.89559782000003</v>
          </cell>
          <cell r="EI28">
            <v>224.59279934</v>
          </cell>
          <cell r="EJ28">
            <v>95.952902250000008</v>
          </cell>
          <cell r="EK28">
            <v>0</v>
          </cell>
          <cell r="EL28">
            <v>3.3498962299999997</v>
          </cell>
          <cell r="EM28">
            <v>547.04228843999999</v>
          </cell>
          <cell r="EN28">
            <v>121.44383779</v>
          </cell>
          <cell r="EO28">
            <v>392.27474761999997</v>
          </cell>
          <cell r="EP28">
            <v>24.389055679999998</v>
          </cell>
          <cell r="EQ28">
            <v>8.9346473500000005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3102.5564480438834</v>
          </cell>
          <cell r="FO28">
            <v>0</v>
          </cell>
          <cell r="FP28">
            <v>175.58</v>
          </cell>
          <cell r="FQ28">
            <v>0</v>
          </cell>
          <cell r="FR28">
            <v>697.62100000000009</v>
          </cell>
          <cell r="FS28">
            <v>695.62100000000009</v>
          </cell>
          <cell r="FT28">
            <v>2</v>
          </cell>
          <cell r="FU28">
            <v>0</v>
          </cell>
          <cell r="FV28">
            <v>162</v>
          </cell>
          <cell r="FW28">
            <v>0</v>
          </cell>
          <cell r="FX28">
            <v>162</v>
          </cell>
          <cell r="FZ28">
            <v>604.26295830000004</v>
          </cell>
          <cell r="GA28">
            <v>0</v>
          </cell>
          <cell r="GB28">
            <v>10.842000000000002</v>
          </cell>
          <cell r="GC28">
            <v>0</v>
          </cell>
          <cell r="GD28">
            <v>18.175000000000001</v>
          </cell>
          <cell r="GE28">
            <v>18.175000000000001</v>
          </cell>
          <cell r="GF28">
            <v>0</v>
          </cell>
          <cell r="GG28">
            <v>0</v>
          </cell>
          <cell r="GH28">
            <v>112</v>
          </cell>
          <cell r="GI28">
            <v>0</v>
          </cell>
          <cell r="GJ28">
            <v>112</v>
          </cell>
          <cell r="GK28">
            <v>514.82344348999948</v>
          </cell>
          <cell r="GL28">
            <v>0</v>
          </cell>
          <cell r="GM28">
            <v>0</v>
          </cell>
          <cell r="GN28">
            <v>0</v>
          </cell>
          <cell r="GO28">
            <v>59.307000000000002</v>
          </cell>
          <cell r="GP28">
            <v>59.307000000000002</v>
          </cell>
          <cell r="GQ28">
            <v>0</v>
          </cell>
          <cell r="GR28">
            <v>0</v>
          </cell>
          <cell r="GS28">
            <v>1</v>
          </cell>
          <cell r="GT28">
            <v>0</v>
          </cell>
          <cell r="GU28">
            <v>1</v>
          </cell>
          <cell r="GV28">
            <v>475.62674384858701</v>
          </cell>
          <cell r="GW28">
            <v>0</v>
          </cell>
          <cell r="GX28">
            <v>0</v>
          </cell>
          <cell r="GY28">
            <v>0</v>
          </cell>
          <cell r="GZ28">
            <v>53</v>
          </cell>
          <cell r="HA28">
            <v>53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39.196699641412465</v>
          </cell>
          <cell r="ID28">
            <v>0</v>
          </cell>
          <cell r="IE28">
            <v>0</v>
          </cell>
          <cell r="IF28">
            <v>0</v>
          </cell>
          <cell r="IG28">
            <v>0</v>
          </cell>
          <cell r="IH28">
            <v>6.3069999999999995</v>
          </cell>
          <cell r="II28">
            <v>0</v>
          </cell>
          <cell r="IJ28">
            <v>0</v>
          </cell>
          <cell r="IK28">
            <v>0</v>
          </cell>
          <cell r="IL28">
            <v>0</v>
          </cell>
          <cell r="IM28">
            <v>0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104.98333589000001</v>
          </cell>
          <cell r="IZ28">
            <v>0</v>
          </cell>
          <cell r="JA28">
            <v>0</v>
          </cell>
          <cell r="JB28">
            <v>0</v>
          </cell>
          <cell r="JC28">
            <v>4.1915000000000004</v>
          </cell>
          <cell r="JD28">
            <v>4.1915000000000004</v>
          </cell>
          <cell r="JE28">
            <v>0</v>
          </cell>
          <cell r="JF28">
            <v>0</v>
          </cell>
          <cell r="JG28">
            <v>3</v>
          </cell>
          <cell r="JH28">
            <v>0</v>
          </cell>
          <cell r="JI28">
            <v>3</v>
          </cell>
          <cell r="JJ28">
            <v>2.0477729099999999</v>
          </cell>
          <cell r="JK28">
            <v>0</v>
          </cell>
          <cell r="JL28">
            <v>0</v>
          </cell>
          <cell r="JM28">
            <v>0</v>
          </cell>
          <cell r="JN28">
            <v>0.73250000000000004</v>
          </cell>
          <cell r="JO28">
            <v>0.73250000000000004</v>
          </cell>
          <cell r="JP28">
            <v>0</v>
          </cell>
          <cell r="JQ28">
            <v>0</v>
          </cell>
          <cell r="JR28">
            <v>0</v>
          </cell>
          <cell r="JS28">
            <v>0</v>
          </cell>
          <cell r="JT28">
            <v>0</v>
          </cell>
          <cell r="JU28">
            <v>102.93556298</v>
          </cell>
          <cell r="JV28">
            <v>0</v>
          </cell>
          <cell r="JW28">
            <v>0</v>
          </cell>
          <cell r="JX28">
            <v>0</v>
          </cell>
          <cell r="JY28">
            <v>3.4590000000000001</v>
          </cell>
          <cell r="JZ28">
            <v>3.4590000000000001</v>
          </cell>
          <cell r="KA28">
            <v>0</v>
          </cell>
          <cell r="KB28">
            <v>0</v>
          </cell>
          <cell r="KC28">
            <v>3</v>
          </cell>
          <cell r="KD28">
            <v>0</v>
          </cell>
          <cell r="KE28">
            <v>3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0</v>
          </cell>
          <cell r="LC28">
            <v>0</v>
          </cell>
          <cell r="LD28">
            <v>0</v>
          </cell>
          <cell r="LE28">
            <v>0</v>
          </cell>
          <cell r="LF28">
            <v>0</v>
          </cell>
          <cell r="LG28">
            <v>0</v>
          </cell>
          <cell r="LH28">
            <v>0</v>
          </cell>
          <cell r="LI28">
            <v>0</v>
          </cell>
          <cell r="LJ28">
            <v>0</v>
          </cell>
          <cell r="LK28">
            <v>0</v>
          </cell>
          <cell r="LL28">
            <v>0</v>
          </cell>
          <cell r="LQ28">
            <v>0</v>
          </cell>
          <cell r="LR28">
            <v>0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>
            <v>0</v>
          </cell>
          <cell r="OM28">
            <v>0</v>
          </cell>
          <cell r="ON28">
            <v>0</v>
          </cell>
          <cell r="OO28">
            <v>0</v>
          </cell>
          <cell r="OP28">
            <v>0</v>
          </cell>
          <cell r="OR28">
            <v>0</v>
          </cell>
          <cell r="OT28">
            <v>2031.6875938646697</v>
          </cell>
        </row>
        <row r="29">
          <cell r="A29" t="str">
            <v>Г</v>
          </cell>
          <cell r="B29" t="str">
            <v>1.1.3.1</v>
          </cell>
          <cell r="C2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29" t="str">
            <v>Г</v>
          </cell>
          <cell r="E29">
            <v>224.12803382990978</v>
          </cell>
          <cell r="H29">
            <v>246.17686506000001</v>
          </cell>
          <cell r="J29">
            <v>881.25770909190976</v>
          </cell>
          <cell r="K29">
            <v>28.967666219909788</v>
          </cell>
          <cell r="L29">
            <v>852.29004287199996</v>
          </cell>
          <cell r="M29">
            <v>0</v>
          </cell>
          <cell r="N29">
            <v>0</v>
          </cell>
          <cell r="O29">
            <v>75.508838269152477</v>
          </cell>
          <cell r="P29">
            <v>178.17639041999999</v>
          </cell>
          <cell r="Q29">
            <v>598.60481432284746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51.016497449999996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51.016497449999996</v>
          </cell>
          <cell r="BM29">
            <v>48.419644949999999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48.419644949999999</v>
          </cell>
          <cell r="BS29">
            <v>2.5968525000000002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2.5968525000000002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1</v>
          </cell>
          <cell r="CR29">
            <v>2</v>
          </cell>
          <cell r="CS29" t="str">
            <v/>
          </cell>
          <cell r="CT29" t="str">
            <v/>
          </cell>
          <cell r="CU29" t="str">
            <v>1 2</v>
          </cell>
          <cell r="CX29">
            <v>3812.2178934788185</v>
          </cell>
          <cell r="CY29">
            <v>572.7289210797162</v>
          </cell>
          <cell r="CZ29">
            <v>1552.4358180467182</v>
          </cell>
          <cell r="DA29">
            <v>1396.6332410204841</v>
          </cell>
          <cell r="DB29">
            <v>351.73938608438334</v>
          </cell>
          <cell r="DE29">
            <v>228.34992054</v>
          </cell>
          <cell r="DG29">
            <v>587.6714599602625</v>
          </cell>
          <cell r="DH29">
            <v>-18.904703589737458</v>
          </cell>
          <cell r="DI29">
            <v>606.57616354999993</v>
          </cell>
          <cell r="DJ29">
            <v>38.906113530000006</v>
          </cell>
          <cell r="DK29">
            <v>197.33895278</v>
          </cell>
          <cell r="DL29">
            <v>344.75768944999993</v>
          </cell>
          <cell r="DM29">
            <v>25.573407790000001</v>
          </cell>
          <cell r="DN29">
            <v>277.00832313952753</v>
          </cell>
          <cell r="DS29">
            <v>142.68802315457594</v>
          </cell>
          <cell r="DT29">
            <v>56.493174655273869</v>
          </cell>
          <cell r="DU29">
            <v>49.232590688265262</v>
          </cell>
          <cell r="DV29">
            <v>28.594534641412469</v>
          </cell>
          <cell r="DW29">
            <v>49.232590688265262</v>
          </cell>
          <cell r="DX29" t="str">
            <v/>
          </cell>
          <cell r="DY29">
            <v>2</v>
          </cell>
          <cell r="DZ29" t="str">
            <v/>
          </cell>
          <cell r="EA29" t="str">
            <v/>
          </cell>
          <cell r="EB29" t="str">
            <v>2</v>
          </cell>
          <cell r="EC29">
            <v>870.93788626000003</v>
          </cell>
          <cell r="ED29">
            <v>346.03663713000003</v>
          </cell>
          <cell r="EE29">
            <v>488.22764986999994</v>
          </cell>
          <cell r="EF29">
            <v>24.389055679999998</v>
          </cell>
          <cell r="EG29">
            <v>12.284543580000001</v>
          </cell>
          <cell r="EH29">
            <v>323.89559782000003</v>
          </cell>
          <cell r="EI29">
            <v>224.59279934</v>
          </cell>
          <cell r="EJ29">
            <v>95.952902250000008</v>
          </cell>
          <cell r="EK29">
            <v>0</v>
          </cell>
          <cell r="EL29">
            <v>3.3498962299999997</v>
          </cell>
          <cell r="EM29">
            <v>547.04228843999999</v>
          </cell>
          <cell r="EN29">
            <v>121.44383779</v>
          </cell>
          <cell r="EO29">
            <v>392.27474761999997</v>
          </cell>
          <cell r="EP29">
            <v>24.389055679999998</v>
          </cell>
          <cell r="EQ29">
            <v>8.9346473500000005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0</v>
          </cell>
          <cell r="FE29">
            <v>0</v>
          </cell>
          <cell r="FF29">
            <v>0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3102.5564480438834</v>
          </cell>
          <cell r="FO29">
            <v>0</v>
          </cell>
          <cell r="FP29">
            <v>175.58</v>
          </cell>
          <cell r="FQ29">
            <v>0</v>
          </cell>
          <cell r="FR29">
            <v>697.62100000000009</v>
          </cell>
          <cell r="FS29">
            <v>695.62100000000009</v>
          </cell>
          <cell r="FT29">
            <v>2</v>
          </cell>
          <cell r="FU29">
            <v>0</v>
          </cell>
          <cell r="FV29">
            <v>162</v>
          </cell>
          <cell r="FW29">
            <v>0</v>
          </cell>
          <cell r="FX29">
            <v>162</v>
          </cell>
          <cell r="FZ29">
            <v>604.26295830000004</v>
          </cell>
          <cell r="GA29">
            <v>0</v>
          </cell>
          <cell r="GB29">
            <v>10.842000000000002</v>
          </cell>
          <cell r="GC29">
            <v>0</v>
          </cell>
          <cell r="GD29">
            <v>18.175000000000001</v>
          </cell>
          <cell r="GE29">
            <v>18.175000000000001</v>
          </cell>
          <cell r="GF29">
            <v>0</v>
          </cell>
          <cell r="GG29">
            <v>0</v>
          </cell>
          <cell r="GH29">
            <v>112</v>
          </cell>
          <cell r="GI29">
            <v>0</v>
          </cell>
          <cell r="GJ29">
            <v>112</v>
          </cell>
          <cell r="GK29">
            <v>514.82344348999948</v>
          </cell>
          <cell r="GL29">
            <v>0</v>
          </cell>
          <cell r="GM29">
            <v>0</v>
          </cell>
          <cell r="GN29">
            <v>0</v>
          </cell>
          <cell r="GO29">
            <v>59.307000000000002</v>
          </cell>
          <cell r="GP29">
            <v>59.307000000000002</v>
          </cell>
          <cell r="GQ29">
            <v>0</v>
          </cell>
          <cell r="GR29">
            <v>0</v>
          </cell>
          <cell r="GS29">
            <v>1</v>
          </cell>
          <cell r="GT29">
            <v>0</v>
          </cell>
          <cell r="GU29">
            <v>1</v>
          </cell>
          <cell r="GV29">
            <v>475.62674384858701</v>
          </cell>
          <cell r="GW29">
            <v>0</v>
          </cell>
          <cell r="GX29">
            <v>0</v>
          </cell>
          <cell r="GY29">
            <v>0</v>
          </cell>
          <cell r="GZ29">
            <v>53</v>
          </cell>
          <cell r="HA29">
            <v>53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39.196699641412465</v>
          </cell>
          <cell r="ID29">
            <v>0</v>
          </cell>
          <cell r="IE29">
            <v>0</v>
          </cell>
          <cell r="IF29">
            <v>0</v>
          </cell>
          <cell r="IG29">
            <v>0</v>
          </cell>
          <cell r="IH29">
            <v>6.3069999999999995</v>
          </cell>
          <cell r="II29">
            <v>0</v>
          </cell>
          <cell r="IJ29">
            <v>0</v>
          </cell>
          <cell r="IK29">
            <v>0</v>
          </cell>
          <cell r="IL29">
            <v>0</v>
          </cell>
          <cell r="IM29">
            <v>0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104.98333589000001</v>
          </cell>
          <cell r="IZ29">
            <v>0</v>
          </cell>
          <cell r="JA29">
            <v>0</v>
          </cell>
          <cell r="JB29">
            <v>0</v>
          </cell>
          <cell r="JC29">
            <v>4.1915000000000004</v>
          </cell>
          <cell r="JD29">
            <v>4.1915000000000004</v>
          </cell>
          <cell r="JE29">
            <v>0</v>
          </cell>
          <cell r="JF29">
            <v>0</v>
          </cell>
          <cell r="JG29">
            <v>3</v>
          </cell>
          <cell r="JH29">
            <v>0</v>
          </cell>
          <cell r="JI29">
            <v>3</v>
          </cell>
          <cell r="JJ29">
            <v>2.0477729099999999</v>
          </cell>
          <cell r="JK29">
            <v>0</v>
          </cell>
          <cell r="JL29">
            <v>0</v>
          </cell>
          <cell r="JM29">
            <v>0</v>
          </cell>
          <cell r="JN29">
            <v>0.73250000000000004</v>
          </cell>
          <cell r="JO29">
            <v>0.73250000000000004</v>
          </cell>
          <cell r="JP29">
            <v>0</v>
          </cell>
          <cell r="JQ29">
            <v>0</v>
          </cell>
          <cell r="JR29">
            <v>0</v>
          </cell>
          <cell r="JS29">
            <v>0</v>
          </cell>
          <cell r="JT29">
            <v>0</v>
          </cell>
          <cell r="JU29">
            <v>102.93556298</v>
          </cell>
          <cell r="JV29">
            <v>0</v>
          </cell>
          <cell r="JW29">
            <v>0</v>
          </cell>
          <cell r="JX29">
            <v>0</v>
          </cell>
          <cell r="JY29">
            <v>3.4590000000000001</v>
          </cell>
          <cell r="JZ29">
            <v>3.4590000000000001</v>
          </cell>
          <cell r="KA29">
            <v>0</v>
          </cell>
          <cell r="KB29">
            <v>0</v>
          </cell>
          <cell r="KC29">
            <v>3</v>
          </cell>
          <cell r="KD29">
            <v>0</v>
          </cell>
          <cell r="KE29">
            <v>3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0</v>
          </cell>
          <cell r="LC29">
            <v>0</v>
          </cell>
          <cell r="LD29">
            <v>0</v>
          </cell>
          <cell r="LE29">
            <v>0</v>
          </cell>
          <cell r="LF29">
            <v>0</v>
          </cell>
          <cell r="LG29">
            <v>0</v>
          </cell>
          <cell r="LH29">
            <v>0</v>
          </cell>
          <cell r="LI29">
            <v>0</v>
          </cell>
          <cell r="LJ29">
            <v>0</v>
          </cell>
          <cell r="LK29">
            <v>0</v>
          </cell>
          <cell r="LL29">
            <v>0</v>
          </cell>
          <cell r="LQ29">
            <v>0</v>
          </cell>
          <cell r="LR29">
            <v>0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>
            <v>0</v>
          </cell>
          <cell r="OM29">
            <v>0</v>
          </cell>
          <cell r="ON29">
            <v>0</v>
          </cell>
          <cell r="OO29">
            <v>0</v>
          </cell>
          <cell r="OP29">
            <v>0</v>
          </cell>
          <cell r="OR29">
            <v>0</v>
          </cell>
          <cell r="OT29">
            <v>2031.6875938646697</v>
          </cell>
        </row>
        <row r="30">
          <cell r="A30" t="str">
            <v>I_Che154</v>
          </cell>
          <cell r="B30" t="str">
            <v>1.1.3.1</v>
          </cell>
          <cell r="C30" t="str">
            <v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0" t="str">
            <v>I_Che154</v>
          </cell>
          <cell r="E30">
            <v>66.667199999999994</v>
          </cell>
          <cell r="H30">
            <v>104.56585699</v>
          </cell>
          <cell r="J30">
            <v>66.667199999999994</v>
          </cell>
          <cell r="K30">
            <v>-0.80260947000000726</v>
          </cell>
          <cell r="L30">
            <v>67.469809470000001</v>
          </cell>
          <cell r="M30">
            <v>0</v>
          </cell>
          <cell r="N30">
            <v>0</v>
          </cell>
          <cell r="O30">
            <v>0.79980928000000007</v>
          </cell>
          <cell r="P30">
            <v>0</v>
          </cell>
          <cell r="Q30">
            <v>66.670000189999996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37.096047519999999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37.096047519999999</v>
          </cell>
          <cell r="BM30">
            <v>37.096047519999999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37.096047519999999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56.497627118644068</v>
          </cell>
          <cell r="CY30">
            <v>5.9458143054923873</v>
          </cell>
          <cell r="CZ30">
            <v>4.3215084745762704</v>
          </cell>
          <cell r="DA30">
            <v>40.744338983050845</v>
          </cell>
          <cell r="DB30">
            <v>5.48596535552457</v>
          </cell>
          <cell r="DE30">
            <v>88.737137840000003</v>
          </cell>
          <cell r="DG30">
            <v>56.497627118644068</v>
          </cell>
          <cell r="DH30">
            <v>-32.239510721355934</v>
          </cell>
          <cell r="DI30">
            <v>88.737137840000003</v>
          </cell>
          <cell r="DJ30">
            <v>3.4956187999999999</v>
          </cell>
          <cell r="DK30">
            <v>6.20566979</v>
          </cell>
          <cell r="DL30">
            <v>70.941214029999998</v>
          </cell>
          <cell r="DM30">
            <v>8.0946352200000007</v>
          </cell>
          <cell r="DN30">
            <v>0</v>
          </cell>
          <cell r="DS30">
            <v>0</v>
          </cell>
          <cell r="DT30">
            <v>0</v>
          </cell>
          <cell r="DU30">
            <v>0</v>
          </cell>
          <cell r="DV30">
            <v>0</v>
          </cell>
          <cell r="DW30">
            <v>0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0</v>
          </cell>
          <cell r="ED30">
            <v>0</v>
          </cell>
          <cell r="EE30">
            <v>0</v>
          </cell>
          <cell r="EF30">
            <v>0</v>
          </cell>
          <cell r="EG30">
            <v>0</v>
          </cell>
          <cell r="EH30">
            <v>0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0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0</v>
          </cell>
          <cell r="FC30">
            <v>0</v>
          </cell>
          <cell r="FD30">
            <v>0</v>
          </cell>
          <cell r="FE30">
            <v>0</v>
          </cell>
          <cell r="FF30">
            <v>0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56.497627118644068</v>
          </cell>
          <cell r="FO30">
            <v>0</v>
          </cell>
          <cell r="FP30">
            <v>0</v>
          </cell>
          <cell r="FQ30">
            <v>0</v>
          </cell>
          <cell r="FR30">
            <v>0</v>
          </cell>
          <cell r="FS30">
            <v>0</v>
          </cell>
          <cell r="FT30">
            <v>0</v>
          </cell>
          <cell r="FU30">
            <v>0</v>
          </cell>
          <cell r="FV30">
            <v>2</v>
          </cell>
          <cell r="FW30">
            <v>0</v>
          </cell>
          <cell r="FX30">
            <v>2</v>
          </cell>
          <cell r="FZ30">
            <v>88.737137840000003</v>
          </cell>
          <cell r="GA30">
            <v>0</v>
          </cell>
          <cell r="GB30">
            <v>0</v>
          </cell>
          <cell r="GC30">
            <v>0</v>
          </cell>
          <cell r="GD30">
            <v>0</v>
          </cell>
          <cell r="GE30">
            <v>0</v>
          </cell>
          <cell r="GF30">
            <v>0</v>
          </cell>
          <cell r="GG30">
            <v>0</v>
          </cell>
          <cell r="GH30">
            <v>2</v>
          </cell>
          <cell r="GI30">
            <v>0</v>
          </cell>
          <cell r="GJ30">
            <v>2</v>
          </cell>
          <cell r="GK30">
            <v>0</v>
          </cell>
          <cell r="GL30">
            <v>0</v>
          </cell>
          <cell r="GM30">
            <v>0</v>
          </cell>
          <cell r="GN30">
            <v>0</v>
          </cell>
          <cell r="GO30">
            <v>0</v>
          </cell>
          <cell r="GP30">
            <v>0</v>
          </cell>
          <cell r="GQ30">
            <v>0</v>
          </cell>
          <cell r="GR30">
            <v>0</v>
          </cell>
          <cell r="GS30">
            <v>0</v>
          </cell>
          <cell r="GT30">
            <v>0</v>
          </cell>
          <cell r="GU30">
            <v>0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0</v>
          </cell>
          <cell r="ID30">
            <v>0</v>
          </cell>
          <cell r="IE30">
            <v>0</v>
          </cell>
          <cell r="IF30">
            <v>0</v>
          </cell>
          <cell r="IG30">
            <v>0</v>
          </cell>
          <cell r="IH30">
            <v>0</v>
          </cell>
          <cell r="II30">
            <v>0</v>
          </cell>
          <cell r="IJ30">
            <v>0</v>
          </cell>
          <cell r="IK30">
            <v>0</v>
          </cell>
          <cell r="IL30">
            <v>0</v>
          </cell>
          <cell r="IM30">
            <v>0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0</v>
          </cell>
          <cell r="IZ30">
            <v>0</v>
          </cell>
          <cell r="JA30">
            <v>0</v>
          </cell>
          <cell r="JB30">
            <v>0</v>
          </cell>
          <cell r="JC30">
            <v>0</v>
          </cell>
          <cell r="JD30">
            <v>0</v>
          </cell>
          <cell r="JE30">
            <v>0</v>
          </cell>
          <cell r="JF30">
            <v>0</v>
          </cell>
          <cell r="JG30">
            <v>0</v>
          </cell>
          <cell r="JH30">
            <v>0</v>
          </cell>
          <cell r="JI30">
            <v>0</v>
          </cell>
          <cell r="JJ30">
            <v>0</v>
          </cell>
          <cell r="JK30">
            <v>0</v>
          </cell>
          <cell r="JL30">
            <v>0</v>
          </cell>
          <cell r="JM30">
            <v>0</v>
          </cell>
          <cell r="JN30">
            <v>0</v>
          </cell>
          <cell r="JO30">
            <v>0</v>
          </cell>
          <cell r="JP30">
            <v>0</v>
          </cell>
          <cell r="JQ30">
            <v>0</v>
          </cell>
          <cell r="JR30">
            <v>0</v>
          </cell>
          <cell r="JS30">
            <v>0</v>
          </cell>
          <cell r="JT30">
            <v>0</v>
          </cell>
          <cell r="JU30">
            <v>0</v>
          </cell>
          <cell r="JV30">
            <v>0</v>
          </cell>
          <cell r="JW30">
            <v>0</v>
          </cell>
          <cell r="JX30">
            <v>0</v>
          </cell>
          <cell r="JY30">
            <v>0</v>
          </cell>
          <cell r="JZ30">
            <v>0</v>
          </cell>
          <cell r="KA30">
            <v>0</v>
          </cell>
          <cell r="KB30">
            <v>0</v>
          </cell>
          <cell r="KC30">
            <v>0</v>
          </cell>
          <cell r="KD30">
            <v>0</v>
          </cell>
          <cell r="KE30">
            <v>0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0</v>
          </cell>
          <cell r="LC30">
            <v>0</v>
          </cell>
          <cell r="LD30">
            <v>0</v>
          </cell>
          <cell r="LE30">
            <v>0</v>
          </cell>
          <cell r="LF30">
            <v>0</v>
          </cell>
          <cell r="LG30">
            <v>0</v>
          </cell>
          <cell r="LH30">
            <v>0</v>
          </cell>
          <cell r="LI30">
            <v>0</v>
          </cell>
          <cell r="LJ30">
            <v>0</v>
          </cell>
          <cell r="LK30">
            <v>0</v>
          </cell>
          <cell r="LL30">
            <v>0</v>
          </cell>
          <cell r="LQ30">
            <v>0</v>
          </cell>
          <cell r="LR30">
            <v>0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>
            <v>2018</v>
          </cell>
          <cell r="OM30">
            <v>2018</v>
          </cell>
          <cell r="ON30">
            <v>2019</v>
          </cell>
          <cell r="OO30">
            <v>2019</v>
          </cell>
          <cell r="OP30" t="str">
            <v>з</v>
          </cell>
          <cell r="OR30">
            <v>0</v>
          </cell>
          <cell r="OT30">
            <v>66.667199999999994</v>
          </cell>
        </row>
        <row r="31">
          <cell r="A31" t="str">
            <v>I_Che155</v>
          </cell>
          <cell r="B31" t="str">
            <v>1.1.3.1</v>
          </cell>
          <cell r="C31" t="str">
            <v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1" t="str">
            <v>I_Che155</v>
          </cell>
          <cell r="E31">
            <v>66.667199999999994</v>
          </cell>
          <cell r="H31">
            <v>75.427327680000005</v>
          </cell>
          <cell r="J31">
            <v>66.667199999999994</v>
          </cell>
          <cell r="K31">
            <v>-0.36018780000000561</v>
          </cell>
          <cell r="L31">
            <v>67.0273878</v>
          </cell>
          <cell r="M31">
            <v>0</v>
          </cell>
          <cell r="N31">
            <v>0</v>
          </cell>
          <cell r="O31">
            <v>0.40121259999999997</v>
          </cell>
          <cell r="P31">
            <v>0</v>
          </cell>
          <cell r="Q31">
            <v>66.626175200000006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8.3999398799999998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8.3999398799999998</v>
          </cell>
          <cell r="BM31">
            <v>7.0909677000000002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7.0909677000000002</v>
          </cell>
          <cell r="BS31">
            <v>1.30897218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1.30897218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1</v>
          </cell>
          <cell r="CR31">
            <v>2</v>
          </cell>
          <cell r="CS31" t="str">
            <v/>
          </cell>
          <cell r="CT31" t="str">
            <v/>
          </cell>
          <cell r="CU31" t="str">
            <v>1 2</v>
          </cell>
          <cell r="CX31">
            <v>56.497627118644068</v>
          </cell>
          <cell r="CY31">
            <v>5.9458143054923873</v>
          </cell>
          <cell r="CZ31">
            <v>4.3215084745762704</v>
          </cell>
          <cell r="DA31">
            <v>40.744338983050845</v>
          </cell>
          <cell r="DB31">
            <v>5.48596535552457</v>
          </cell>
          <cell r="DE31">
            <v>63.98266606</v>
          </cell>
          <cell r="DG31">
            <v>56.497627118644068</v>
          </cell>
          <cell r="DH31">
            <v>-7.4850389413559313</v>
          </cell>
          <cell r="DI31">
            <v>63.98266606</v>
          </cell>
          <cell r="DJ31">
            <v>3.6648414599999999</v>
          </cell>
          <cell r="DK31">
            <v>6.0235589999999997</v>
          </cell>
          <cell r="DL31">
            <v>48.551260999999997</v>
          </cell>
          <cell r="DM31">
            <v>5.7430045999999999</v>
          </cell>
          <cell r="DN31">
            <v>0</v>
          </cell>
          <cell r="DS31">
            <v>0</v>
          </cell>
          <cell r="DT31">
            <v>0</v>
          </cell>
          <cell r="DU31">
            <v>0</v>
          </cell>
          <cell r="DV31">
            <v>0</v>
          </cell>
          <cell r="DW31">
            <v>0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  <cell r="FF31">
            <v>0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56.497627118644068</v>
          </cell>
          <cell r="FO31">
            <v>0</v>
          </cell>
          <cell r="FP31">
            <v>0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>
            <v>2</v>
          </cell>
          <cell r="FW31">
            <v>0</v>
          </cell>
          <cell r="FX31">
            <v>2</v>
          </cell>
          <cell r="FZ31">
            <v>63.98266606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2</v>
          </cell>
          <cell r="GI31">
            <v>0</v>
          </cell>
          <cell r="GJ31">
            <v>2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P31">
            <v>0</v>
          </cell>
          <cell r="GQ31">
            <v>0</v>
          </cell>
          <cell r="GR31">
            <v>0</v>
          </cell>
          <cell r="GS31">
            <v>0</v>
          </cell>
          <cell r="GT31">
            <v>0</v>
          </cell>
          <cell r="GU31">
            <v>0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0</v>
          </cell>
          <cell r="ID31">
            <v>0</v>
          </cell>
          <cell r="IE31">
            <v>0</v>
          </cell>
          <cell r="IF31">
            <v>0</v>
          </cell>
          <cell r="IG31">
            <v>0</v>
          </cell>
          <cell r="IH31">
            <v>0</v>
          </cell>
          <cell r="II31">
            <v>0</v>
          </cell>
          <cell r="IJ31">
            <v>0</v>
          </cell>
          <cell r="IK31">
            <v>0</v>
          </cell>
          <cell r="IL31">
            <v>0</v>
          </cell>
          <cell r="IM31">
            <v>0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0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0</v>
          </cell>
          <cell r="JH31">
            <v>0</v>
          </cell>
          <cell r="JI31">
            <v>0</v>
          </cell>
          <cell r="JJ31">
            <v>0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0</v>
          </cell>
          <cell r="JS31">
            <v>0</v>
          </cell>
          <cell r="JT31">
            <v>0</v>
          </cell>
          <cell r="JU31">
            <v>0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0</v>
          </cell>
          <cell r="KD31">
            <v>0</v>
          </cell>
          <cell r="KE31">
            <v>0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0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0</v>
          </cell>
          <cell r="LK31">
            <v>0</v>
          </cell>
          <cell r="LL31">
            <v>0</v>
          </cell>
          <cell r="LQ31">
            <v>0</v>
          </cell>
          <cell r="LR31">
            <v>0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>
            <v>2018</v>
          </cell>
          <cell r="OM31">
            <v>2018</v>
          </cell>
          <cell r="ON31">
            <v>2019</v>
          </cell>
          <cell r="OO31">
            <v>2019</v>
          </cell>
          <cell r="OP31" t="str">
            <v>з</v>
          </cell>
          <cell r="OR31">
            <v>0</v>
          </cell>
          <cell r="OT31">
            <v>66.667199999999994</v>
          </cell>
        </row>
        <row r="32">
          <cell r="A32" t="str">
            <v>I_Che156</v>
          </cell>
          <cell r="B32" t="str">
            <v>1.1.3.1</v>
          </cell>
          <cell r="C32" t="str">
            <v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2" t="str">
            <v>I_Che156</v>
          </cell>
          <cell r="E32">
            <v>6.4258690237000007</v>
          </cell>
          <cell r="H32">
            <v>1.3502471700000001</v>
          </cell>
          <cell r="J32">
            <v>6.4258690237000007</v>
          </cell>
          <cell r="K32">
            <v>5.3456712837000007</v>
          </cell>
          <cell r="L32">
            <v>1.08019774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1.08019774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0.27004942999999998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0.27004942999999998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0.27004942999999998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0.27004942999999998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>
            <v>2</v>
          </cell>
          <cell r="CS32" t="str">
            <v/>
          </cell>
          <cell r="CT32" t="str">
            <v/>
          </cell>
          <cell r="CU32" t="str">
            <v>2</v>
          </cell>
          <cell r="CX32">
            <v>5.4456517150000012</v>
          </cell>
          <cell r="CY32">
            <v>0.21294110169491659</v>
          </cell>
          <cell r="CZ32">
            <v>0.32378050000000003</v>
          </cell>
          <cell r="DA32">
            <v>4.7439431000000001</v>
          </cell>
          <cell r="DB32">
            <v>0.16498701330508475</v>
          </cell>
          <cell r="DE32">
            <v>3.4351589499999999</v>
          </cell>
          <cell r="DG32">
            <v>5.4456517150000012</v>
          </cell>
          <cell r="DH32">
            <v>4.3013744550000013</v>
          </cell>
          <cell r="DI32">
            <v>1.14427726</v>
          </cell>
          <cell r="DJ32">
            <v>1.14427726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S32">
            <v>0</v>
          </cell>
          <cell r="DT32">
            <v>0</v>
          </cell>
          <cell r="DU32">
            <v>0</v>
          </cell>
          <cell r="DV32">
            <v>0</v>
          </cell>
          <cell r="DW32">
            <v>0</v>
          </cell>
          <cell r="DX32" t="str">
            <v/>
          </cell>
          <cell r="DY32">
            <v>2</v>
          </cell>
          <cell r="DZ32" t="str">
            <v/>
          </cell>
          <cell r="EA32" t="str">
            <v/>
          </cell>
          <cell r="EB32" t="str">
            <v>2</v>
          </cell>
          <cell r="EC32">
            <v>2.29088169</v>
          </cell>
          <cell r="ED32">
            <v>7.6980999999999994E-2</v>
          </cell>
          <cell r="EE32">
            <v>2.0099830000000001</v>
          </cell>
          <cell r="EF32">
            <v>0.20391769000000001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2.29088169</v>
          </cell>
          <cell r="EN32">
            <v>7.6980999999999994E-2</v>
          </cell>
          <cell r="EO32">
            <v>2.0099830000000001</v>
          </cell>
          <cell r="EP32">
            <v>0.20391769000000001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5.4456517150000012</v>
          </cell>
          <cell r="FO32">
            <v>0</v>
          </cell>
          <cell r="FP32">
            <v>0</v>
          </cell>
          <cell r="FQ32">
            <v>0</v>
          </cell>
          <cell r="FR32">
            <v>0</v>
          </cell>
          <cell r="FS32">
            <v>0</v>
          </cell>
          <cell r="FT32">
            <v>0</v>
          </cell>
          <cell r="FU32">
            <v>0</v>
          </cell>
          <cell r="FV32">
            <v>1</v>
          </cell>
          <cell r="FW32">
            <v>0</v>
          </cell>
          <cell r="FX32">
            <v>1</v>
          </cell>
          <cell r="FZ32">
            <v>0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P32">
            <v>0</v>
          </cell>
          <cell r="GQ32">
            <v>0</v>
          </cell>
          <cell r="GR32">
            <v>0</v>
          </cell>
          <cell r="GS32">
            <v>0</v>
          </cell>
          <cell r="GT32">
            <v>0</v>
          </cell>
          <cell r="GU32">
            <v>0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0</v>
          </cell>
          <cell r="ID32">
            <v>0</v>
          </cell>
          <cell r="IE32">
            <v>0</v>
          </cell>
          <cell r="IF32">
            <v>0</v>
          </cell>
          <cell r="IG32">
            <v>0</v>
          </cell>
          <cell r="IH32">
            <v>0</v>
          </cell>
          <cell r="II32">
            <v>0</v>
          </cell>
          <cell r="IJ32">
            <v>0</v>
          </cell>
          <cell r="IK32">
            <v>0</v>
          </cell>
          <cell r="IL32">
            <v>0</v>
          </cell>
          <cell r="IM32">
            <v>0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>
            <v>0</v>
          </cell>
          <cell r="LR32">
            <v>0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2018</v>
          </cell>
          <cell r="OM32">
            <v>2019</v>
          </cell>
          <cell r="ON32">
            <v>2019</v>
          </cell>
          <cell r="OO32">
            <v>2019</v>
          </cell>
          <cell r="OP32" t="str">
            <v>з</v>
          </cell>
          <cell r="OR32">
            <v>0</v>
          </cell>
          <cell r="OT32">
            <v>6.4258690237000007</v>
          </cell>
        </row>
        <row r="33">
          <cell r="A33" t="str">
            <v>I_Che157</v>
          </cell>
          <cell r="B33" t="str">
            <v>1.1.3.1</v>
          </cell>
          <cell r="C33" t="str">
            <v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3" t="str">
            <v>I_Che157</v>
          </cell>
          <cell r="E33">
            <v>6.3037113574200019</v>
          </cell>
          <cell r="H33">
            <v>1.2415396099999998</v>
          </cell>
          <cell r="J33">
            <v>6.3037113574200019</v>
          </cell>
          <cell r="K33">
            <v>5.3104796674200019</v>
          </cell>
          <cell r="L33">
            <v>0.99323169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0.99323169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0.24830791999999999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0.24830791999999999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0.24830791999999999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0.24830791999999999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>
            <v>2</v>
          </cell>
          <cell r="CS33" t="str">
            <v/>
          </cell>
          <cell r="CT33" t="str">
            <v/>
          </cell>
          <cell r="CU33" t="str">
            <v>2</v>
          </cell>
          <cell r="CX33">
            <v>5.3421282690000016</v>
          </cell>
          <cell r="CY33">
            <v>0.12776466101695089</v>
          </cell>
          <cell r="CZ33">
            <v>0.32378050000000003</v>
          </cell>
          <cell r="DA33">
            <v>4.7439431000000001</v>
          </cell>
          <cell r="DB33">
            <v>0.14664000798305082</v>
          </cell>
          <cell r="DE33">
            <v>4.9372881399999997</v>
          </cell>
          <cell r="DG33">
            <v>5.3421282690000016</v>
          </cell>
          <cell r="DH33">
            <v>4.2899760590000016</v>
          </cell>
          <cell r="DI33">
            <v>1.05215221</v>
          </cell>
          <cell r="DJ33">
            <v>1.05215221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S33">
            <v>0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 t="str">
            <v/>
          </cell>
          <cell r="DY33">
            <v>2</v>
          </cell>
          <cell r="DZ33" t="str">
            <v/>
          </cell>
          <cell r="EA33" t="str">
            <v/>
          </cell>
          <cell r="EB33" t="str">
            <v>2</v>
          </cell>
          <cell r="EC33">
            <v>3.8851359300000001</v>
          </cell>
          <cell r="ED33">
            <v>0.25903500000000002</v>
          </cell>
          <cell r="EE33">
            <v>3.2832699999999999</v>
          </cell>
          <cell r="EF33">
            <v>0.34283092999999998</v>
          </cell>
          <cell r="EG33">
            <v>0</v>
          </cell>
          <cell r="EH33">
            <v>0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3.8851359300000001</v>
          </cell>
          <cell r="EN33">
            <v>0.25903500000000002</v>
          </cell>
          <cell r="EO33">
            <v>3.2832699999999999</v>
          </cell>
          <cell r="EP33">
            <v>0.34283092999999998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5.3421282690000016</v>
          </cell>
          <cell r="FO33">
            <v>0</v>
          </cell>
          <cell r="FP33">
            <v>0</v>
          </cell>
          <cell r="FQ33">
            <v>0</v>
          </cell>
          <cell r="FR33">
            <v>0</v>
          </cell>
          <cell r="FS33">
            <v>0</v>
          </cell>
          <cell r="FT33">
            <v>0</v>
          </cell>
          <cell r="FU33">
            <v>0</v>
          </cell>
          <cell r="FV33">
            <v>1</v>
          </cell>
          <cell r="FW33">
            <v>0</v>
          </cell>
          <cell r="FX33">
            <v>1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P33">
            <v>0</v>
          </cell>
          <cell r="GQ33">
            <v>0</v>
          </cell>
          <cell r="GR33">
            <v>0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0</v>
          </cell>
          <cell r="ID33">
            <v>0</v>
          </cell>
          <cell r="IE33">
            <v>0</v>
          </cell>
          <cell r="IF33">
            <v>0</v>
          </cell>
          <cell r="IG33">
            <v>0</v>
          </cell>
          <cell r="IH33">
            <v>0</v>
          </cell>
          <cell r="II33">
            <v>0</v>
          </cell>
          <cell r="IJ33">
            <v>0</v>
          </cell>
          <cell r="IK33">
            <v>0</v>
          </cell>
          <cell r="IL33">
            <v>0</v>
          </cell>
          <cell r="IM33">
            <v>0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2018</v>
          </cell>
          <cell r="OM33">
            <v>2019</v>
          </cell>
          <cell r="ON33">
            <v>2019</v>
          </cell>
          <cell r="OO33">
            <v>2019</v>
          </cell>
          <cell r="OP33" t="str">
            <v>з</v>
          </cell>
          <cell r="OR33">
            <v>0</v>
          </cell>
          <cell r="OT33">
            <v>6.3037113574200019</v>
          </cell>
        </row>
        <row r="34">
          <cell r="A34" t="str">
            <v>I_Che158</v>
          </cell>
          <cell r="B34" t="str">
            <v>1.1.3.1</v>
          </cell>
          <cell r="C34" t="str">
            <v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4" t="str">
            <v>I_Che158</v>
          </cell>
          <cell r="E34">
            <v>4.2839554260000012</v>
          </cell>
          <cell r="H34">
            <v>4.7638842500000003</v>
          </cell>
          <cell r="J34">
            <v>4.2839554260000012</v>
          </cell>
          <cell r="K34">
            <v>-5.7955953999998755E-2</v>
          </cell>
          <cell r="L34">
            <v>4.34191138</v>
          </cell>
          <cell r="M34">
            <v>0</v>
          </cell>
          <cell r="N34">
            <v>0</v>
          </cell>
          <cell r="O34">
            <v>1.4131579999999999E-2</v>
          </cell>
          <cell r="P34">
            <v>0</v>
          </cell>
          <cell r="Q34">
            <v>4.3277798000000001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0.42197286999999994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0.42197286999999994</v>
          </cell>
          <cell r="BM34">
            <v>0.23619411999999998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0.23619411999999998</v>
          </cell>
          <cell r="BS34">
            <v>0.18577874999999999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0.18577874999999999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1</v>
          </cell>
          <cell r="CR34">
            <v>2</v>
          </cell>
          <cell r="CS34" t="str">
            <v/>
          </cell>
          <cell r="CT34" t="str">
            <v/>
          </cell>
          <cell r="CU34" t="str">
            <v>1 2</v>
          </cell>
          <cell r="CX34">
            <v>3.6304707000000009</v>
          </cell>
          <cell r="CY34">
            <v>0.10553070000000055</v>
          </cell>
          <cell r="CZ34">
            <v>7.7170000000000002E-2</v>
          </cell>
          <cell r="DA34">
            <v>3.3668200000000001</v>
          </cell>
          <cell r="DB34">
            <v>8.0950000000000064E-2</v>
          </cell>
          <cell r="DE34">
            <v>4.0393457100000001</v>
          </cell>
          <cell r="DG34">
            <v>3.6304707000000009</v>
          </cell>
          <cell r="DH34">
            <v>-0.40887500999999915</v>
          </cell>
          <cell r="DI34">
            <v>4.0393457100000001</v>
          </cell>
          <cell r="DJ34">
            <v>0.15743962</v>
          </cell>
          <cell r="DK34">
            <v>0.235292</v>
          </cell>
          <cell r="DL34">
            <v>3.432318</v>
          </cell>
          <cell r="DM34">
            <v>0.21429608999999999</v>
          </cell>
          <cell r="DN34">
            <v>0</v>
          </cell>
          <cell r="DS34">
            <v>0</v>
          </cell>
          <cell r="DT34">
            <v>0</v>
          </cell>
          <cell r="DU34">
            <v>0</v>
          </cell>
          <cell r="DV34">
            <v>0</v>
          </cell>
          <cell r="DW34">
            <v>0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0</v>
          </cell>
          <cell r="ED34">
            <v>0</v>
          </cell>
          <cell r="EE34">
            <v>0</v>
          </cell>
          <cell r="EF34">
            <v>0</v>
          </cell>
          <cell r="EG34">
            <v>0</v>
          </cell>
          <cell r="EH34">
            <v>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0</v>
          </cell>
          <cell r="EN34">
            <v>0</v>
          </cell>
          <cell r="EO34">
            <v>0</v>
          </cell>
          <cell r="EP34">
            <v>0</v>
          </cell>
          <cell r="EQ34">
            <v>0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0</v>
          </cell>
          <cell r="FE34">
            <v>0</v>
          </cell>
          <cell r="FF34">
            <v>0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3.6304707000000009</v>
          </cell>
          <cell r="FO34">
            <v>0</v>
          </cell>
          <cell r="FP34">
            <v>0</v>
          </cell>
          <cell r="FQ34">
            <v>0</v>
          </cell>
          <cell r="FR34">
            <v>0</v>
          </cell>
          <cell r="FS34">
            <v>0</v>
          </cell>
          <cell r="FT34">
            <v>0</v>
          </cell>
          <cell r="FU34">
            <v>0</v>
          </cell>
          <cell r="FV34">
            <v>1</v>
          </cell>
          <cell r="FW34">
            <v>0</v>
          </cell>
          <cell r="FX34">
            <v>1</v>
          </cell>
          <cell r="FZ34">
            <v>4.0393457100000001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1</v>
          </cell>
          <cell r="GI34">
            <v>0</v>
          </cell>
          <cell r="GJ34">
            <v>1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P34">
            <v>0</v>
          </cell>
          <cell r="GQ34">
            <v>0</v>
          </cell>
          <cell r="GR34">
            <v>0</v>
          </cell>
          <cell r="GS34">
            <v>0</v>
          </cell>
          <cell r="GT34">
            <v>0</v>
          </cell>
          <cell r="GU34">
            <v>0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0</v>
          </cell>
          <cell r="ID34">
            <v>0</v>
          </cell>
          <cell r="IE34">
            <v>0</v>
          </cell>
          <cell r="IF34">
            <v>0</v>
          </cell>
          <cell r="IG34">
            <v>0</v>
          </cell>
          <cell r="IH34">
            <v>0</v>
          </cell>
          <cell r="II34">
            <v>0</v>
          </cell>
          <cell r="IJ34">
            <v>0</v>
          </cell>
          <cell r="IK34">
            <v>0</v>
          </cell>
          <cell r="IL34">
            <v>0</v>
          </cell>
          <cell r="IM34">
            <v>0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0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0</v>
          </cell>
          <cell r="JH34">
            <v>0</v>
          </cell>
          <cell r="JI34">
            <v>0</v>
          </cell>
          <cell r="JJ34">
            <v>0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0</v>
          </cell>
          <cell r="JS34">
            <v>0</v>
          </cell>
          <cell r="JT34">
            <v>0</v>
          </cell>
          <cell r="JU34">
            <v>0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0</v>
          </cell>
          <cell r="KD34">
            <v>0</v>
          </cell>
          <cell r="KE34">
            <v>0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0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0</v>
          </cell>
          <cell r="LK34">
            <v>0</v>
          </cell>
          <cell r="LL34">
            <v>0</v>
          </cell>
          <cell r="LQ34">
            <v>0</v>
          </cell>
          <cell r="LR34">
            <v>0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>
            <v>2018</v>
          </cell>
          <cell r="OM34">
            <v>2018</v>
          </cell>
          <cell r="ON34">
            <v>2019</v>
          </cell>
          <cell r="OO34">
            <v>2019</v>
          </cell>
          <cell r="OP34" t="str">
            <v>з</v>
          </cell>
          <cell r="OR34">
            <v>0</v>
          </cell>
          <cell r="OT34">
            <v>4.2839554260000012</v>
          </cell>
        </row>
        <row r="35">
          <cell r="A35" t="str">
            <v>I_Che159</v>
          </cell>
          <cell r="B35" t="str">
            <v>1.1.3.1</v>
          </cell>
          <cell r="C35" t="str">
            <v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5" t="str">
            <v>I_Che159</v>
          </cell>
          <cell r="E35">
            <v>6.3647901905600008</v>
          </cell>
          <cell r="H35">
            <v>7.0265916000000006</v>
          </cell>
          <cell r="J35">
            <v>6.3647901905600008</v>
          </cell>
          <cell r="K35">
            <v>-2.4427559439999413E-2</v>
          </cell>
          <cell r="L35">
            <v>6.3892177500000003</v>
          </cell>
          <cell r="M35">
            <v>0</v>
          </cell>
          <cell r="N35">
            <v>0</v>
          </cell>
          <cell r="O35">
            <v>2.4427569999999999E-2</v>
          </cell>
          <cell r="P35">
            <v>0</v>
          </cell>
          <cell r="Q35">
            <v>6.36479018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0.63737385000000013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0.63737385000000013</v>
          </cell>
          <cell r="BM35">
            <v>0.32523374000000005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0.32523374000000005</v>
          </cell>
          <cell r="BS35">
            <v>0.31214011000000003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0.31214011000000003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 t="str">
            <v/>
          </cell>
          <cell r="CT35" t="str">
            <v/>
          </cell>
          <cell r="CU35" t="str">
            <v>1 2</v>
          </cell>
          <cell r="CX35">
            <v>5.393889992000001</v>
          </cell>
          <cell r="CY35">
            <v>0.17035288135593321</v>
          </cell>
          <cell r="CZ35">
            <v>0.32378050000000003</v>
          </cell>
          <cell r="DA35">
            <v>4.7439431000000001</v>
          </cell>
          <cell r="DB35">
            <v>0.15581351064406787</v>
          </cell>
          <cell r="DE35">
            <v>5.9584648800000002</v>
          </cell>
          <cell r="DG35">
            <v>5.393889992000001</v>
          </cell>
          <cell r="DH35">
            <v>-0.56457488799999922</v>
          </cell>
          <cell r="DI35">
            <v>5.9584648800000002</v>
          </cell>
          <cell r="DJ35">
            <v>0.45200950000000001</v>
          </cell>
          <cell r="DK35">
            <v>0.485487</v>
          </cell>
          <cell r="DL35">
            <v>4.7209190000000003</v>
          </cell>
          <cell r="DM35">
            <v>0.30004938000000003</v>
          </cell>
          <cell r="DN35">
            <v>0</v>
          </cell>
          <cell r="DS35">
            <v>0</v>
          </cell>
          <cell r="DT35">
            <v>0</v>
          </cell>
          <cell r="DU35">
            <v>0</v>
          </cell>
          <cell r="DV35">
            <v>0</v>
          </cell>
          <cell r="DW35">
            <v>0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0</v>
          </cell>
          <cell r="EH35">
            <v>0</v>
          </cell>
          <cell r="EI35">
            <v>0</v>
          </cell>
          <cell r="EJ35">
            <v>0</v>
          </cell>
          <cell r="EK35">
            <v>0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0</v>
          </cell>
          <cell r="EQ35">
            <v>0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5.393889992000001</v>
          </cell>
          <cell r="FO35">
            <v>0</v>
          </cell>
          <cell r="FP35">
            <v>0</v>
          </cell>
          <cell r="FQ35">
            <v>0</v>
          </cell>
          <cell r="FR35">
            <v>0</v>
          </cell>
          <cell r="FS35">
            <v>0</v>
          </cell>
          <cell r="FT35">
            <v>0</v>
          </cell>
          <cell r="FU35">
            <v>0</v>
          </cell>
          <cell r="FV35">
            <v>1</v>
          </cell>
          <cell r="FW35">
            <v>0</v>
          </cell>
          <cell r="FX35">
            <v>1</v>
          </cell>
          <cell r="FZ35">
            <v>5.9584648800000002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1</v>
          </cell>
          <cell r="GI35">
            <v>0</v>
          </cell>
          <cell r="GJ35">
            <v>1</v>
          </cell>
          <cell r="GK35">
            <v>0</v>
          </cell>
          <cell r="GL35">
            <v>0</v>
          </cell>
          <cell r="GM35">
            <v>0</v>
          </cell>
          <cell r="GN35">
            <v>0</v>
          </cell>
          <cell r="GO35">
            <v>0</v>
          </cell>
          <cell r="GP35">
            <v>0</v>
          </cell>
          <cell r="GQ35">
            <v>0</v>
          </cell>
          <cell r="GR35">
            <v>0</v>
          </cell>
          <cell r="GS35">
            <v>0</v>
          </cell>
          <cell r="GT35">
            <v>0</v>
          </cell>
          <cell r="GU35">
            <v>0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0</v>
          </cell>
          <cell r="ID35">
            <v>0</v>
          </cell>
          <cell r="IE35">
            <v>0</v>
          </cell>
          <cell r="IF35">
            <v>0</v>
          </cell>
          <cell r="IG35">
            <v>0</v>
          </cell>
          <cell r="IH35">
            <v>0</v>
          </cell>
          <cell r="II35">
            <v>0</v>
          </cell>
          <cell r="IJ35">
            <v>0</v>
          </cell>
          <cell r="IK35">
            <v>0</v>
          </cell>
          <cell r="IL35">
            <v>0</v>
          </cell>
          <cell r="IM35">
            <v>0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>
            <v>0</v>
          </cell>
          <cell r="LR35">
            <v>0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2018</v>
          </cell>
          <cell r="OM35">
            <v>2018</v>
          </cell>
          <cell r="ON35">
            <v>2019</v>
          </cell>
          <cell r="OO35">
            <v>2019</v>
          </cell>
          <cell r="OP35" t="str">
            <v>з</v>
          </cell>
          <cell r="OR35">
            <v>0</v>
          </cell>
          <cell r="OT35">
            <v>6.3647901905600008</v>
          </cell>
        </row>
        <row r="36">
          <cell r="A36" t="str">
            <v>I_Che161</v>
          </cell>
          <cell r="B36" t="str">
            <v>1.1.3.1</v>
          </cell>
          <cell r="C36" t="str">
            <v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6" t="str">
            <v>I_Che161</v>
          </cell>
          <cell r="E36">
            <v>4.2424466839999999</v>
          </cell>
          <cell r="H36">
            <v>0.97962117999999987</v>
          </cell>
          <cell r="J36">
            <v>4.2424466839999999</v>
          </cell>
          <cell r="K36">
            <v>3.4587497439999999</v>
          </cell>
          <cell r="L36">
            <v>0.7836969399999999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0.7836969399999999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0.19592424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0.19592424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0.19592424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0.19592424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>
            <v>2</v>
          </cell>
          <cell r="CS36" t="str">
            <v/>
          </cell>
          <cell r="CT36" t="str">
            <v/>
          </cell>
          <cell r="CU36" t="str">
            <v>2</v>
          </cell>
          <cell r="CX36">
            <v>3.5952938000000003</v>
          </cell>
          <cell r="CY36">
            <v>7.0353799999999952E-2</v>
          </cell>
          <cell r="CZ36">
            <v>7.7170000000000002E-2</v>
          </cell>
          <cell r="DA36">
            <v>3.3668200000000001</v>
          </cell>
          <cell r="DB36">
            <v>8.0950000000000036E-2</v>
          </cell>
          <cell r="DE36">
            <v>11.074995919999999</v>
          </cell>
          <cell r="DG36">
            <v>3.5952938000000003</v>
          </cell>
          <cell r="DH36">
            <v>2.7651063600000003</v>
          </cell>
          <cell r="DI36">
            <v>0.83018744</v>
          </cell>
          <cell r="DJ36">
            <v>0.83018744</v>
          </cell>
          <cell r="DK36">
            <v>0</v>
          </cell>
          <cell r="DL36">
            <v>0</v>
          </cell>
          <cell r="DM36">
            <v>0</v>
          </cell>
          <cell r="DN36">
            <v>0</v>
          </cell>
          <cell r="DS36">
            <v>0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 t="str">
            <v/>
          </cell>
          <cell r="DY36">
            <v>2</v>
          </cell>
          <cell r="DZ36" t="str">
            <v/>
          </cell>
          <cell r="EA36" t="str">
            <v/>
          </cell>
          <cell r="EB36" t="str">
            <v>2</v>
          </cell>
          <cell r="EC36">
            <v>10.24480848</v>
          </cell>
          <cell r="ED36">
            <v>0</v>
          </cell>
          <cell r="EE36">
            <v>0.106422</v>
          </cell>
          <cell r="EF36">
            <v>9.1964609999999993</v>
          </cell>
          <cell r="EG36">
            <v>0.94192547999999998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10.24480848</v>
          </cell>
          <cell r="EN36">
            <v>0</v>
          </cell>
          <cell r="EO36">
            <v>0.106422</v>
          </cell>
          <cell r="EP36">
            <v>9.1964609999999993</v>
          </cell>
          <cell r="EQ36">
            <v>0.94192547999999998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3.5952938000000003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1</v>
          </cell>
          <cell r="FW36">
            <v>0</v>
          </cell>
          <cell r="FX36">
            <v>1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0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0</v>
          </cell>
          <cell r="GT36">
            <v>0</v>
          </cell>
          <cell r="GU36">
            <v>0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0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0</v>
          </cell>
          <cell r="IL36">
            <v>0</v>
          </cell>
          <cell r="IM36">
            <v>0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0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0</v>
          </cell>
          <cell r="JH36">
            <v>0</v>
          </cell>
          <cell r="JI36">
            <v>0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0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0</v>
          </cell>
          <cell r="LK36">
            <v>0</v>
          </cell>
          <cell r="LL36">
            <v>0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2018</v>
          </cell>
          <cell r="OM36">
            <v>2019</v>
          </cell>
          <cell r="ON36">
            <v>2019</v>
          </cell>
          <cell r="OO36">
            <v>2019</v>
          </cell>
          <cell r="OP36" t="str">
            <v>с</v>
          </cell>
          <cell r="OR36">
            <v>0</v>
          </cell>
          <cell r="OT36">
            <v>4.2424466839999999</v>
          </cell>
        </row>
        <row r="37">
          <cell r="A37" t="str">
            <v>I_Che163</v>
          </cell>
          <cell r="B37" t="str">
            <v>1.1.3.1</v>
          </cell>
          <cell r="C37" t="str">
            <v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7" t="str">
            <v>I_Che163</v>
          </cell>
          <cell r="E37">
            <v>4.2424543184767876</v>
          </cell>
          <cell r="H37">
            <v>9.6742689999999992E-2</v>
          </cell>
          <cell r="J37">
            <v>4.2424543184767876</v>
          </cell>
          <cell r="K37">
            <v>4.1650601684767876</v>
          </cell>
          <cell r="L37">
            <v>7.7394149999999995E-2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7.7394149999999995E-2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1.9348540000000001E-2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1.9348540000000001E-2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1.9348540000000001E-2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1.9348540000000001E-2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>
            <v>2</v>
          </cell>
          <cell r="CS37" t="str">
            <v/>
          </cell>
          <cell r="CT37" t="str">
            <v/>
          </cell>
          <cell r="CU37" t="str">
            <v>2</v>
          </cell>
          <cell r="CX37">
            <v>3.5953002698955827</v>
          </cell>
          <cell r="CY37">
            <v>7.0360269895582347E-2</v>
          </cell>
          <cell r="CZ37">
            <v>7.7170000000000002E-2</v>
          </cell>
          <cell r="DA37">
            <v>3.3668200000000001</v>
          </cell>
          <cell r="DB37">
            <v>8.0950000000000036E-2</v>
          </cell>
          <cell r="DE37">
            <v>0.65535911000000002</v>
          </cell>
          <cell r="DG37">
            <v>3.5953002698955827</v>
          </cell>
          <cell r="DH37">
            <v>3.5133149398955825</v>
          </cell>
          <cell r="DI37">
            <v>8.1985329999999995E-2</v>
          </cell>
          <cell r="DJ37">
            <v>8.1985329999999995E-2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S37">
            <v>0</v>
          </cell>
          <cell r="DT37">
            <v>0</v>
          </cell>
          <cell r="DU37">
            <v>0</v>
          </cell>
          <cell r="DV37">
            <v>0</v>
          </cell>
          <cell r="DW37">
            <v>0</v>
          </cell>
          <cell r="DX37" t="str">
            <v/>
          </cell>
          <cell r="DY37">
            <v>2</v>
          </cell>
          <cell r="DZ37" t="str">
            <v/>
          </cell>
          <cell r="EA37" t="str">
            <v/>
          </cell>
          <cell r="EB37" t="str">
            <v>2</v>
          </cell>
          <cell r="EC37">
            <v>0.57337378000000006</v>
          </cell>
          <cell r="ED37">
            <v>0</v>
          </cell>
          <cell r="EE37">
            <v>2.2460999999999998E-2</v>
          </cell>
          <cell r="EF37">
            <v>0.49929800000000002</v>
          </cell>
          <cell r="EG37">
            <v>5.1614779999999999E-2</v>
          </cell>
          <cell r="EH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M37">
            <v>0.57337378000000006</v>
          </cell>
          <cell r="EN37">
            <v>0</v>
          </cell>
          <cell r="EO37">
            <v>2.2460999999999998E-2</v>
          </cell>
          <cell r="EP37">
            <v>0.49929800000000002</v>
          </cell>
          <cell r="EQ37">
            <v>5.1614779999999999E-2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0</v>
          </cell>
          <cell r="FE37">
            <v>0</v>
          </cell>
          <cell r="FF37">
            <v>0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3.5953002698955827</v>
          </cell>
          <cell r="FO37">
            <v>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>
            <v>1</v>
          </cell>
          <cell r="FW37">
            <v>0</v>
          </cell>
          <cell r="FX37">
            <v>1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D37">
            <v>0</v>
          </cell>
          <cell r="GE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P37">
            <v>0</v>
          </cell>
          <cell r="GQ37">
            <v>0</v>
          </cell>
          <cell r="GR37">
            <v>0</v>
          </cell>
          <cell r="GS37">
            <v>0</v>
          </cell>
          <cell r="GT37">
            <v>0</v>
          </cell>
          <cell r="GU37">
            <v>0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0</v>
          </cell>
          <cell r="ID37">
            <v>0</v>
          </cell>
          <cell r="IE37">
            <v>0</v>
          </cell>
          <cell r="IF37">
            <v>0</v>
          </cell>
          <cell r="IG37">
            <v>0</v>
          </cell>
          <cell r="IH37">
            <v>0</v>
          </cell>
          <cell r="II37">
            <v>0</v>
          </cell>
          <cell r="IJ37">
            <v>0</v>
          </cell>
          <cell r="IK37">
            <v>0</v>
          </cell>
          <cell r="IL37">
            <v>0</v>
          </cell>
          <cell r="IM37">
            <v>0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0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0</v>
          </cell>
          <cell r="JH37">
            <v>0</v>
          </cell>
          <cell r="JI37">
            <v>0</v>
          </cell>
          <cell r="JJ37">
            <v>0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0</v>
          </cell>
          <cell r="JS37">
            <v>0</v>
          </cell>
          <cell r="JT37">
            <v>0</v>
          </cell>
          <cell r="JU37">
            <v>0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0</v>
          </cell>
          <cell r="KD37">
            <v>0</v>
          </cell>
          <cell r="KE37">
            <v>0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0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0</v>
          </cell>
          <cell r="LK37">
            <v>0</v>
          </cell>
          <cell r="LL37">
            <v>0</v>
          </cell>
          <cell r="LQ37">
            <v>0</v>
          </cell>
          <cell r="LR37">
            <v>0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>
            <v>2018</v>
          </cell>
          <cell r="OM37">
            <v>2019</v>
          </cell>
          <cell r="ON37">
            <v>2019</v>
          </cell>
          <cell r="OO37">
            <v>2019</v>
          </cell>
          <cell r="OP37" t="str">
            <v>с</v>
          </cell>
          <cell r="OR37">
            <v>0</v>
          </cell>
          <cell r="OT37">
            <v>4.2424543184767876</v>
          </cell>
        </row>
        <row r="38">
          <cell r="A38" t="str">
            <v>I_Che162</v>
          </cell>
          <cell r="B38" t="str">
            <v>1.1.3.1</v>
          </cell>
          <cell r="C38" t="str">
            <v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8" t="str">
            <v>I_Che162</v>
          </cell>
          <cell r="E38">
            <v>6.5126933317530007</v>
          </cell>
          <cell r="H38">
            <v>0.28165667</v>
          </cell>
          <cell r="J38">
            <v>6.5126933317530007</v>
          </cell>
          <cell r="K38">
            <v>6.2873679917530003</v>
          </cell>
          <cell r="L38">
            <v>0.22532533999999999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0.22532533999999999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 t="str">
            <v/>
          </cell>
          <cell r="BC38" t="str">
            <v/>
          </cell>
          <cell r="BD38" t="str">
            <v/>
          </cell>
          <cell r="BE38" t="str">
            <v/>
          </cell>
          <cell r="BF38">
            <v>0</v>
          </cell>
          <cell r="BG38">
            <v>5.6331329999999999E-2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5.6331329999999999E-2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5.6331329999999999E-2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5.6331329999999999E-2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 t="str">
            <v/>
          </cell>
          <cell r="CR38">
            <v>2</v>
          </cell>
          <cell r="CS38" t="str">
            <v/>
          </cell>
          <cell r="CT38" t="str">
            <v/>
          </cell>
          <cell r="CU38" t="str">
            <v>2</v>
          </cell>
          <cell r="CX38">
            <v>5.5192316370788141</v>
          </cell>
          <cell r="CY38">
            <v>0.1768140158923735</v>
          </cell>
          <cell r="CZ38">
            <v>0.32378050000000003</v>
          </cell>
          <cell r="DA38">
            <v>4.7439431000000001</v>
          </cell>
          <cell r="DB38">
            <v>0.27469402118644076</v>
          </cell>
          <cell r="DE38">
            <v>2.7506974500000001</v>
          </cell>
          <cell r="DG38">
            <v>5.5192316370788141</v>
          </cell>
          <cell r="DH38">
            <v>5.2805395370788144</v>
          </cell>
          <cell r="DI38">
            <v>0.23869210000000002</v>
          </cell>
          <cell r="DJ38">
            <v>0.23869210000000002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S38">
            <v>0</v>
          </cell>
          <cell r="DT38">
            <v>0</v>
          </cell>
          <cell r="DU38">
            <v>0</v>
          </cell>
          <cell r="DV38">
            <v>0</v>
          </cell>
          <cell r="DW38">
            <v>0</v>
          </cell>
          <cell r="DX38" t="str">
            <v/>
          </cell>
          <cell r="DY38">
            <v>2</v>
          </cell>
          <cell r="DZ38" t="str">
            <v/>
          </cell>
          <cell r="EA38" t="str">
            <v/>
          </cell>
          <cell r="EB38" t="str">
            <v>2</v>
          </cell>
          <cell r="EC38">
            <v>2.5120053499999999</v>
          </cell>
          <cell r="ED38">
            <v>0</v>
          </cell>
          <cell r="EE38">
            <v>0.31027100000000002</v>
          </cell>
          <cell r="EF38">
            <v>1.989744</v>
          </cell>
          <cell r="EG38">
            <v>0.21199034999999999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2.5120053499999999</v>
          </cell>
          <cell r="EN38">
            <v>0</v>
          </cell>
          <cell r="EO38">
            <v>0.31027100000000002</v>
          </cell>
          <cell r="EP38">
            <v>1.989744</v>
          </cell>
          <cell r="EQ38">
            <v>0.21199034999999999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0</v>
          </cell>
          <cell r="FE38">
            <v>0</v>
          </cell>
          <cell r="FF38">
            <v>0</v>
          </cell>
          <cell r="FG38" t="str">
            <v/>
          </cell>
          <cell r="FH38" t="str">
            <v/>
          </cell>
          <cell r="FI38" t="str">
            <v/>
          </cell>
          <cell r="FJ38" t="str">
            <v/>
          </cell>
          <cell r="FK38">
            <v>0</v>
          </cell>
          <cell r="FN38">
            <v>5.5192316370788141</v>
          </cell>
          <cell r="FO38">
            <v>0</v>
          </cell>
          <cell r="FP38">
            <v>0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>
            <v>1</v>
          </cell>
          <cell r="FW38">
            <v>0</v>
          </cell>
          <cell r="FX38">
            <v>1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P38">
            <v>0</v>
          </cell>
          <cell r="GQ38">
            <v>0</v>
          </cell>
          <cell r="GR38">
            <v>0</v>
          </cell>
          <cell r="GS38">
            <v>0</v>
          </cell>
          <cell r="GT38">
            <v>0</v>
          </cell>
          <cell r="GU38">
            <v>0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0</v>
          </cell>
          <cell r="ID38">
            <v>0</v>
          </cell>
          <cell r="IE38">
            <v>0</v>
          </cell>
          <cell r="IF38">
            <v>0</v>
          </cell>
          <cell r="IG38">
            <v>0</v>
          </cell>
          <cell r="IH38">
            <v>0</v>
          </cell>
          <cell r="II38">
            <v>0</v>
          </cell>
          <cell r="IJ38">
            <v>0</v>
          </cell>
          <cell r="IK38">
            <v>0</v>
          </cell>
          <cell r="IL38">
            <v>0</v>
          </cell>
          <cell r="IM38">
            <v>0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0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0</v>
          </cell>
          <cell r="JH38">
            <v>0</v>
          </cell>
          <cell r="JI38">
            <v>0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0</v>
          </cell>
          <cell r="LK38">
            <v>0</v>
          </cell>
          <cell r="LL38">
            <v>0</v>
          </cell>
          <cell r="LQ38">
            <v>0</v>
          </cell>
          <cell r="LR38">
            <v>0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2018</v>
          </cell>
          <cell r="OM38">
            <v>2019</v>
          </cell>
          <cell r="ON38">
            <v>2019</v>
          </cell>
          <cell r="OO38">
            <v>2019</v>
          </cell>
          <cell r="OP38" t="str">
            <v>с</v>
          </cell>
          <cell r="OR38">
            <v>0</v>
          </cell>
          <cell r="OT38">
            <v>6.5126933317530007</v>
          </cell>
        </row>
        <row r="39">
          <cell r="A39" t="str">
            <v>I_Che160</v>
          </cell>
          <cell r="B39" t="str">
            <v>1.1.3.1</v>
          </cell>
          <cell r="C39" t="str">
            <v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9" t="str">
            <v>I_Che160</v>
          </cell>
          <cell r="E39">
            <v>52.417713498000005</v>
          </cell>
          <cell r="H39">
            <v>50.443397219999994</v>
          </cell>
          <cell r="J39">
            <v>52.417713498000005</v>
          </cell>
          <cell r="K39">
            <v>5.6455181480000078</v>
          </cell>
          <cell r="L39">
            <v>46.772195349999997</v>
          </cell>
          <cell r="M39">
            <v>0</v>
          </cell>
          <cell r="N39">
            <v>0</v>
          </cell>
          <cell r="O39">
            <v>0.19774679000000001</v>
          </cell>
          <cell r="P39">
            <v>0</v>
          </cell>
          <cell r="Q39">
            <v>46.57444856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3.67120187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3.67120187</v>
          </cell>
          <cell r="BM39">
            <v>3.67120187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3.67120187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44.421791100000007</v>
          </cell>
          <cell r="CY39">
            <v>1.4410708474576301</v>
          </cell>
          <cell r="CZ39">
            <v>4.1923575</v>
          </cell>
          <cell r="DA39">
            <v>37.550650000000005</v>
          </cell>
          <cell r="DB39">
            <v>1.2377127525423726</v>
          </cell>
          <cell r="DE39">
            <v>42.77880648</v>
          </cell>
          <cell r="DG39">
            <v>44.421791100000007</v>
          </cell>
          <cell r="DH39">
            <v>1.6429846200000071</v>
          </cell>
          <cell r="DI39">
            <v>42.77880648</v>
          </cell>
          <cell r="DJ39">
            <v>1.31118866</v>
          </cell>
          <cell r="DK39">
            <v>4.4371280000000004</v>
          </cell>
          <cell r="DL39">
            <v>33.721555000000002</v>
          </cell>
          <cell r="DM39">
            <v>3.3089348199999997</v>
          </cell>
          <cell r="DN39">
            <v>0</v>
          </cell>
          <cell r="DS39">
            <v>0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0</v>
          </cell>
          <cell r="ED39">
            <v>0</v>
          </cell>
          <cell r="EE39">
            <v>0</v>
          </cell>
          <cell r="EF39">
            <v>0</v>
          </cell>
          <cell r="EG39">
            <v>0</v>
          </cell>
          <cell r="EH39">
            <v>0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44.421791100000007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>
            <v>1</v>
          </cell>
          <cell r="FW39">
            <v>0</v>
          </cell>
          <cell r="FX39">
            <v>1</v>
          </cell>
          <cell r="FZ39">
            <v>42.77880648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1</v>
          </cell>
          <cell r="GI39">
            <v>0</v>
          </cell>
          <cell r="GJ39">
            <v>1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0</v>
          </cell>
          <cell r="ID39">
            <v>0</v>
          </cell>
          <cell r="IE39">
            <v>0</v>
          </cell>
          <cell r="IF39">
            <v>0</v>
          </cell>
          <cell r="IG39">
            <v>0</v>
          </cell>
          <cell r="IH39">
            <v>0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0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0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2018</v>
          </cell>
          <cell r="OM39">
            <v>2019</v>
          </cell>
          <cell r="ON39">
            <v>2019</v>
          </cell>
          <cell r="OO39">
            <v>2019</v>
          </cell>
          <cell r="OP39" t="str">
            <v>з</v>
          </cell>
          <cell r="OR39">
            <v>0</v>
          </cell>
          <cell r="OT39">
            <v>52.417713498000005</v>
          </cell>
        </row>
        <row r="40">
          <cell r="A40" t="str">
            <v>Г</v>
          </cell>
          <cell r="B40" t="str">
            <v>1.1.3.2</v>
          </cell>
          <cell r="C40" t="str">
            <v>Наименование объекта по производству электрической энергии, всего, в том числе:</v>
          </cell>
          <cell r="D40" t="str">
            <v>Г</v>
          </cell>
          <cell r="E40">
            <v>0</v>
          </cell>
          <cell r="H40">
            <v>0</v>
          </cell>
          <cell r="J40">
            <v>852.29004287199996</v>
          </cell>
          <cell r="K40">
            <v>0</v>
          </cell>
          <cell r="L40">
            <v>852.29004287199996</v>
          </cell>
          <cell r="M40">
            <v>0</v>
          </cell>
          <cell r="N40">
            <v>0</v>
          </cell>
          <cell r="O40">
            <v>75.508838269152477</v>
          </cell>
          <cell r="P40">
            <v>178.17639041999999</v>
          </cell>
          <cell r="Q40">
            <v>598.60481432284746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 t="str">
            <v/>
          </cell>
          <cell r="BC40" t="str">
            <v/>
          </cell>
          <cell r="BD40" t="str">
            <v/>
          </cell>
          <cell r="BE40" t="str">
            <v/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3812.2178934788185</v>
          </cell>
          <cell r="CY40">
            <v>572.7289210797162</v>
          </cell>
          <cell r="CZ40">
            <v>1552.4358180467182</v>
          </cell>
          <cell r="DA40">
            <v>1396.6332410204841</v>
          </cell>
          <cell r="DB40">
            <v>351.73938608438334</v>
          </cell>
          <cell r="DE40">
            <v>0</v>
          </cell>
          <cell r="DG40">
            <v>606.57616354999993</v>
          </cell>
          <cell r="DH40">
            <v>0</v>
          </cell>
          <cell r="DI40">
            <v>606.57616354999993</v>
          </cell>
          <cell r="DJ40">
            <v>38.906113530000006</v>
          </cell>
          <cell r="DK40">
            <v>197.33895278</v>
          </cell>
          <cell r="DL40">
            <v>344.75768944999993</v>
          </cell>
          <cell r="DM40">
            <v>25.573407790000001</v>
          </cell>
          <cell r="DN40">
            <v>277.00832313952753</v>
          </cell>
          <cell r="DS40">
            <v>142.68802315457594</v>
          </cell>
          <cell r="DT40">
            <v>56.493174655273869</v>
          </cell>
          <cell r="DU40">
            <v>49.232590688265262</v>
          </cell>
          <cell r="DV40">
            <v>28.594534641412469</v>
          </cell>
          <cell r="DW40">
            <v>49.232590688265262</v>
          </cell>
          <cell r="DX40" t="str">
            <v/>
          </cell>
          <cell r="DY40" t="str">
            <v/>
          </cell>
          <cell r="DZ40" t="str">
            <v/>
          </cell>
          <cell r="EA40" t="str">
            <v/>
          </cell>
          <cell r="EB40">
            <v>0</v>
          </cell>
          <cell r="EC40">
            <v>870.93788626000003</v>
          </cell>
          <cell r="ED40">
            <v>346.03663713000003</v>
          </cell>
          <cell r="EE40">
            <v>488.22764986999994</v>
          </cell>
          <cell r="EF40">
            <v>24.389055679999998</v>
          </cell>
          <cell r="EG40">
            <v>12.284543580000001</v>
          </cell>
          <cell r="EH40">
            <v>323.89559782000003</v>
          </cell>
          <cell r="EI40">
            <v>224.59279934</v>
          </cell>
          <cell r="EJ40">
            <v>95.952902250000008</v>
          </cell>
          <cell r="EK40">
            <v>0</v>
          </cell>
          <cell r="EL40">
            <v>3.3498962299999997</v>
          </cell>
          <cell r="EM40">
            <v>547.04228843999999</v>
          </cell>
          <cell r="EN40">
            <v>121.44383779</v>
          </cell>
          <cell r="EO40">
            <v>392.27474761999997</v>
          </cell>
          <cell r="EP40">
            <v>24.389055679999998</v>
          </cell>
          <cell r="EQ40">
            <v>8.9346473500000005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0</v>
          </cell>
          <cell r="FC40">
            <v>0</v>
          </cell>
          <cell r="FD40">
            <v>0</v>
          </cell>
          <cell r="FE40">
            <v>0</v>
          </cell>
          <cell r="FF40">
            <v>0</v>
          </cell>
          <cell r="FG40" t="str">
            <v/>
          </cell>
          <cell r="FH40" t="str">
            <v/>
          </cell>
          <cell r="FI40" t="str">
            <v/>
          </cell>
          <cell r="FJ40" t="str">
            <v/>
          </cell>
          <cell r="FK40">
            <v>0</v>
          </cell>
          <cell r="FN40">
            <v>3102.5564480438834</v>
          </cell>
          <cell r="FO40">
            <v>0</v>
          </cell>
          <cell r="FP40">
            <v>175.58</v>
          </cell>
          <cell r="FQ40">
            <v>0</v>
          </cell>
          <cell r="FR40">
            <v>697.62100000000009</v>
          </cell>
          <cell r="FS40">
            <v>695.62100000000009</v>
          </cell>
          <cell r="FT40">
            <v>2</v>
          </cell>
          <cell r="FU40">
            <v>0</v>
          </cell>
          <cell r="FV40">
            <v>162</v>
          </cell>
          <cell r="FW40">
            <v>0</v>
          </cell>
          <cell r="FX40">
            <v>162</v>
          </cell>
          <cell r="FZ40">
            <v>604.26295830000004</v>
          </cell>
          <cell r="GA40">
            <v>0</v>
          </cell>
          <cell r="GB40">
            <v>10.842000000000002</v>
          </cell>
          <cell r="GC40">
            <v>0</v>
          </cell>
          <cell r="GD40">
            <v>18.175000000000001</v>
          </cell>
          <cell r="GE40">
            <v>18.175000000000001</v>
          </cell>
          <cell r="GF40">
            <v>0</v>
          </cell>
          <cell r="GG40">
            <v>0</v>
          </cell>
          <cell r="GH40">
            <v>112</v>
          </cell>
          <cell r="GI40">
            <v>0</v>
          </cell>
          <cell r="GJ40">
            <v>112</v>
          </cell>
          <cell r="GK40">
            <v>514.82344348999948</v>
          </cell>
          <cell r="GL40">
            <v>0</v>
          </cell>
          <cell r="GM40">
            <v>0</v>
          </cell>
          <cell r="GN40">
            <v>0</v>
          </cell>
          <cell r="GO40">
            <v>59.307000000000002</v>
          </cell>
          <cell r="GP40">
            <v>59.307000000000002</v>
          </cell>
          <cell r="GQ40">
            <v>0</v>
          </cell>
          <cell r="GR40">
            <v>0</v>
          </cell>
          <cell r="GS40">
            <v>1</v>
          </cell>
          <cell r="GT40">
            <v>0</v>
          </cell>
          <cell r="GU40">
            <v>1</v>
          </cell>
          <cell r="GV40">
            <v>475.62674384858701</v>
          </cell>
          <cell r="GW40">
            <v>0</v>
          </cell>
          <cell r="GX40">
            <v>0</v>
          </cell>
          <cell r="GY40">
            <v>0</v>
          </cell>
          <cell r="GZ40">
            <v>53</v>
          </cell>
          <cell r="HA40">
            <v>53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0</v>
          </cell>
          <cell r="HS40">
            <v>0</v>
          </cell>
          <cell r="HT40">
            <v>0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0</v>
          </cell>
          <cell r="IA40">
            <v>0</v>
          </cell>
          <cell r="IB40">
            <v>0</v>
          </cell>
          <cell r="IC40">
            <v>39.196699641412465</v>
          </cell>
          <cell r="ID40">
            <v>0</v>
          </cell>
          <cell r="IE40">
            <v>0</v>
          </cell>
          <cell r="IF40">
            <v>0</v>
          </cell>
          <cell r="IG40">
            <v>0</v>
          </cell>
          <cell r="IH40">
            <v>6.3069999999999995</v>
          </cell>
          <cell r="II40">
            <v>0</v>
          </cell>
          <cell r="IJ40">
            <v>0</v>
          </cell>
          <cell r="IK40">
            <v>0</v>
          </cell>
          <cell r="IL40">
            <v>0</v>
          </cell>
          <cell r="IM40">
            <v>0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104.98333589000001</v>
          </cell>
          <cell r="IZ40">
            <v>0</v>
          </cell>
          <cell r="JA40">
            <v>0</v>
          </cell>
          <cell r="JB40">
            <v>0</v>
          </cell>
          <cell r="JC40">
            <v>4.1915000000000004</v>
          </cell>
          <cell r="JD40">
            <v>4.1915000000000004</v>
          </cell>
          <cell r="JE40">
            <v>0</v>
          </cell>
          <cell r="JF40">
            <v>0</v>
          </cell>
          <cell r="JG40">
            <v>3</v>
          </cell>
          <cell r="JH40">
            <v>0</v>
          </cell>
          <cell r="JI40">
            <v>3</v>
          </cell>
          <cell r="JJ40">
            <v>2.0477729099999999</v>
          </cell>
          <cell r="JK40">
            <v>0</v>
          </cell>
          <cell r="JL40">
            <v>0</v>
          </cell>
          <cell r="JM40">
            <v>0</v>
          </cell>
          <cell r="JN40">
            <v>0.73250000000000004</v>
          </cell>
          <cell r="JO40">
            <v>0.73250000000000004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102.93556298</v>
          </cell>
          <cell r="JV40">
            <v>0</v>
          </cell>
          <cell r="JW40">
            <v>0</v>
          </cell>
          <cell r="JX40">
            <v>0</v>
          </cell>
          <cell r="JY40">
            <v>3.4590000000000001</v>
          </cell>
          <cell r="JZ40">
            <v>3.4590000000000001</v>
          </cell>
          <cell r="KA40">
            <v>0</v>
          </cell>
          <cell r="KB40">
            <v>0</v>
          </cell>
          <cell r="KC40">
            <v>3</v>
          </cell>
          <cell r="KD40">
            <v>0</v>
          </cell>
          <cell r="KE40">
            <v>3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>
            <v>0</v>
          </cell>
          <cell r="LR40">
            <v>0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0</v>
          </cell>
          <cell r="OM40">
            <v>0</v>
          </cell>
          <cell r="ON40">
            <v>0</v>
          </cell>
          <cell r="OO40">
            <v>0</v>
          </cell>
          <cell r="OP40">
            <v>0</v>
          </cell>
          <cell r="OR40">
            <v>0</v>
          </cell>
          <cell r="OT40">
            <v>2031.6875938646697</v>
          </cell>
        </row>
        <row r="41">
          <cell r="A41" t="str">
            <v>Г</v>
          </cell>
          <cell r="B41" t="str">
            <v>1.1.3.2</v>
          </cell>
          <cell r="C4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852.29004287199996</v>
          </cell>
          <cell r="K41">
            <v>0</v>
          </cell>
          <cell r="L41">
            <v>852.29004287199996</v>
          </cell>
          <cell r="M41">
            <v>0</v>
          </cell>
          <cell r="N41">
            <v>0</v>
          </cell>
          <cell r="O41">
            <v>75.508838269152477</v>
          </cell>
          <cell r="P41">
            <v>178.17639041999999</v>
          </cell>
          <cell r="Q41">
            <v>598.60481432284746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3812.2178934788185</v>
          </cell>
          <cell r="CY41">
            <v>572.7289210797162</v>
          </cell>
          <cell r="CZ41">
            <v>1552.4358180467182</v>
          </cell>
          <cell r="DA41">
            <v>1396.6332410204841</v>
          </cell>
          <cell r="DB41">
            <v>351.73938608438334</v>
          </cell>
          <cell r="DE41">
            <v>0</v>
          </cell>
          <cell r="DG41">
            <v>606.57616354999993</v>
          </cell>
          <cell r="DH41">
            <v>0</v>
          </cell>
          <cell r="DI41">
            <v>606.57616354999993</v>
          </cell>
          <cell r="DJ41">
            <v>38.906113530000006</v>
          </cell>
          <cell r="DK41">
            <v>197.33895278</v>
          </cell>
          <cell r="DL41">
            <v>344.75768944999993</v>
          </cell>
          <cell r="DM41">
            <v>25.573407790000001</v>
          </cell>
          <cell r="DN41">
            <v>277.00832313952753</v>
          </cell>
          <cell r="DS41">
            <v>142.68802315457594</v>
          </cell>
          <cell r="DT41">
            <v>56.493174655273869</v>
          </cell>
          <cell r="DU41">
            <v>49.232590688265262</v>
          </cell>
          <cell r="DV41">
            <v>28.594534641412469</v>
          </cell>
          <cell r="DW41">
            <v>49.232590688265262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870.93788626000003</v>
          </cell>
          <cell r="ED41">
            <v>346.03663713000003</v>
          </cell>
          <cell r="EE41">
            <v>488.22764986999994</v>
          </cell>
          <cell r="EF41">
            <v>24.389055679999998</v>
          </cell>
          <cell r="EG41">
            <v>12.284543580000001</v>
          </cell>
          <cell r="EH41">
            <v>323.89559782000003</v>
          </cell>
          <cell r="EI41">
            <v>224.59279934</v>
          </cell>
          <cell r="EJ41">
            <v>95.952902250000008</v>
          </cell>
          <cell r="EK41">
            <v>0</v>
          </cell>
          <cell r="EL41">
            <v>3.3498962299999997</v>
          </cell>
          <cell r="EM41">
            <v>547.04228843999999</v>
          </cell>
          <cell r="EN41">
            <v>121.44383779</v>
          </cell>
          <cell r="EO41">
            <v>392.27474761999997</v>
          </cell>
          <cell r="EP41">
            <v>24.389055679999998</v>
          </cell>
          <cell r="EQ41">
            <v>8.9346473500000005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3102.5564480438834</v>
          </cell>
          <cell r="FO41">
            <v>0</v>
          </cell>
          <cell r="FP41">
            <v>175.58</v>
          </cell>
          <cell r="FQ41">
            <v>0</v>
          </cell>
          <cell r="FR41">
            <v>697.62100000000009</v>
          </cell>
          <cell r="FS41">
            <v>695.62100000000009</v>
          </cell>
          <cell r="FT41">
            <v>2</v>
          </cell>
          <cell r="FU41">
            <v>0</v>
          </cell>
          <cell r="FV41">
            <v>162</v>
          </cell>
          <cell r="FW41">
            <v>0</v>
          </cell>
          <cell r="FX41">
            <v>162</v>
          </cell>
          <cell r="FZ41">
            <v>604.26295830000004</v>
          </cell>
          <cell r="GA41">
            <v>0</v>
          </cell>
          <cell r="GB41">
            <v>10.842000000000002</v>
          </cell>
          <cell r="GC41">
            <v>0</v>
          </cell>
          <cell r="GD41">
            <v>18.175000000000001</v>
          </cell>
          <cell r="GE41">
            <v>18.175000000000001</v>
          </cell>
          <cell r="GF41">
            <v>0</v>
          </cell>
          <cell r="GG41">
            <v>0</v>
          </cell>
          <cell r="GH41">
            <v>112</v>
          </cell>
          <cell r="GI41">
            <v>0</v>
          </cell>
          <cell r="GJ41">
            <v>112</v>
          </cell>
          <cell r="GK41">
            <v>514.82344348999948</v>
          </cell>
          <cell r="GL41">
            <v>0</v>
          </cell>
          <cell r="GM41">
            <v>0</v>
          </cell>
          <cell r="GN41">
            <v>0</v>
          </cell>
          <cell r="GO41">
            <v>59.307000000000002</v>
          </cell>
          <cell r="GP41">
            <v>59.307000000000002</v>
          </cell>
          <cell r="GQ41">
            <v>0</v>
          </cell>
          <cell r="GR41">
            <v>0</v>
          </cell>
          <cell r="GS41">
            <v>1</v>
          </cell>
          <cell r="GT41">
            <v>0</v>
          </cell>
          <cell r="GU41">
            <v>1</v>
          </cell>
          <cell r="GV41">
            <v>475.62674384858701</v>
          </cell>
          <cell r="GW41">
            <v>0</v>
          </cell>
          <cell r="GX41">
            <v>0</v>
          </cell>
          <cell r="GY41">
            <v>0</v>
          </cell>
          <cell r="GZ41">
            <v>53</v>
          </cell>
          <cell r="HA41">
            <v>53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39.196699641412465</v>
          </cell>
          <cell r="ID41">
            <v>0</v>
          </cell>
          <cell r="IE41">
            <v>0</v>
          </cell>
          <cell r="IF41">
            <v>0</v>
          </cell>
          <cell r="IG41">
            <v>0</v>
          </cell>
          <cell r="IH41">
            <v>6.3069999999999995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104.98333589000001</v>
          </cell>
          <cell r="IZ41">
            <v>0</v>
          </cell>
          <cell r="JA41">
            <v>0</v>
          </cell>
          <cell r="JB41">
            <v>0</v>
          </cell>
          <cell r="JC41">
            <v>4.1915000000000004</v>
          </cell>
          <cell r="JD41">
            <v>4.1915000000000004</v>
          </cell>
          <cell r="JE41">
            <v>0</v>
          </cell>
          <cell r="JF41">
            <v>0</v>
          </cell>
          <cell r="JG41">
            <v>3</v>
          </cell>
          <cell r="JH41">
            <v>0</v>
          </cell>
          <cell r="JI41">
            <v>3</v>
          </cell>
          <cell r="JJ41">
            <v>2.0477729099999999</v>
          </cell>
          <cell r="JK41">
            <v>0</v>
          </cell>
          <cell r="JL41">
            <v>0</v>
          </cell>
          <cell r="JM41">
            <v>0</v>
          </cell>
          <cell r="JN41">
            <v>0.73250000000000004</v>
          </cell>
          <cell r="JO41">
            <v>0.73250000000000004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102.93556298</v>
          </cell>
          <cell r="JV41">
            <v>0</v>
          </cell>
          <cell r="JW41">
            <v>0</v>
          </cell>
          <cell r="JX41">
            <v>0</v>
          </cell>
          <cell r="JY41">
            <v>3.4590000000000001</v>
          </cell>
          <cell r="JZ41">
            <v>3.4590000000000001</v>
          </cell>
          <cell r="KA41">
            <v>0</v>
          </cell>
          <cell r="KB41">
            <v>0</v>
          </cell>
          <cell r="KC41">
            <v>3</v>
          </cell>
          <cell r="KD41">
            <v>0</v>
          </cell>
          <cell r="KE41">
            <v>3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0</v>
          </cell>
          <cell r="OM41">
            <v>0</v>
          </cell>
          <cell r="ON41">
            <v>0</v>
          </cell>
          <cell r="OO41">
            <v>0</v>
          </cell>
          <cell r="OP41">
            <v>0</v>
          </cell>
          <cell r="OR41">
            <v>0</v>
          </cell>
          <cell r="OT41">
            <v>2031.6875938646697</v>
          </cell>
        </row>
        <row r="42">
          <cell r="A42" t="str">
            <v>Г</v>
          </cell>
          <cell r="B42" t="str">
            <v>1.1.3.2</v>
          </cell>
          <cell r="C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2" t="str">
            <v>Г</v>
          </cell>
          <cell r="E42">
            <v>0</v>
          </cell>
          <cell r="H42">
            <v>0</v>
          </cell>
          <cell r="J42">
            <v>852.29004287199996</v>
          </cell>
          <cell r="K42">
            <v>0</v>
          </cell>
          <cell r="L42">
            <v>852.29004287199996</v>
          </cell>
          <cell r="M42">
            <v>0</v>
          </cell>
          <cell r="N42">
            <v>0</v>
          </cell>
          <cell r="O42">
            <v>75.508838269152477</v>
          </cell>
          <cell r="P42">
            <v>178.17639041999999</v>
          </cell>
          <cell r="Q42">
            <v>598.60481432284746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3812.2178934788185</v>
          </cell>
          <cell r="CY42">
            <v>572.7289210797162</v>
          </cell>
          <cell r="CZ42">
            <v>1552.4358180467182</v>
          </cell>
          <cell r="DA42">
            <v>1396.6332410204841</v>
          </cell>
          <cell r="DB42">
            <v>351.73938608438334</v>
          </cell>
          <cell r="DE42">
            <v>0</v>
          </cell>
          <cell r="DG42">
            <v>606.57616354999993</v>
          </cell>
          <cell r="DH42">
            <v>0</v>
          </cell>
          <cell r="DI42">
            <v>606.57616354999993</v>
          </cell>
          <cell r="DJ42">
            <v>38.906113530000006</v>
          </cell>
          <cell r="DK42">
            <v>197.33895278</v>
          </cell>
          <cell r="DL42">
            <v>344.75768944999993</v>
          </cell>
          <cell r="DM42">
            <v>25.573407790000001</v>
          </cell>
          <cell r="DN42">
            <v>277.00832313952753</v>
          </cell>
          <cell r="DS42">
            <v>142.68802315457594</v>
          </cell>
          <cell r="DT42">
            <v>56.493174655273869</v>
          </cell>
          <cell r="DU42">
            <v>49.232590688265262</v>
          </cell>
          <cell r="DV42">
            <v>28.594534641412469</v>
          </cell>
          <cell r="DW42">
            <v>49.232590688265262</v>
          </cell>
          <cell r="DX42" t="str">
            <v/>
          </cell>
          <cell r="DY42" t="str">
            <v/>
          </cell>
          <cell r="DZ42" t="str">
            <v/>
          </cell>
          <cell r="EA42" t="str">
            <v/>
          </cell>
          <cell r="EB42">
            <v>0</v>
          </cell>
          <cell r="EC42">
            <v>870.93788626000003</v>
          </cell>
          <cell r="ED42">
            <v>346.03663713000003</v>
          </cell>
          <cell r="EE42">
            <v>488.22764986999994</v>
          </cell>
          <cell r="EF42">
            <v>24.389055679999998</v>
          </cell>
          <cell r="EG42">
            <v>12.284543580000001</v>
          </cell>
          <cell r="EH42">
            <v>323.89559782000003</v>
          </cell>
          <cell r="EI42">
            <v>224.59279934</v>
          </cell>
          <cell r="EJ42">
            <v>95.952902250000008</v>
          </cell>
          <cell r="EK42">
            <v>0</v>
          </cell>
          <cell r="EL42">
            <v>3.3498962299999997</v>
          </cell>
          <cell r="EM42">
            <v>547.04228843999999</v>
          </cell>
          <cell r="EN42">
            <v>121.44383779</v>
          </cell>
          <cell r="EO42">
            <v>392.27474761999997</v>
          </cell>
          <cell r="EP42">
            <v>24.389055679999998</v>
          </cell>
          <cell r="EQ42">
            <v>8.9346473500000005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0</v>
          </cell>
          <cell r="FE42">
            <v>0</v>
          </cell>
          <cell r="FF42">
            <v>0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3102.5564480438834</v>
          </cell>
          <cell r="FO42">
            <v>0</v>
          </cell>
          <cell r="FP42">
            <v>175.58</v>
          </cell>
          <cell r="FQ42">
            <v>0</v>
          </cell>
          <cell r="FR42">
            <v>697.62100000000009</v>
          </cell>
          <cell r="FS42">
            <v>695.62100000000009</v>
          </cell>
          <cell r="FT42">
            <v>2</v>
          </cell>
          <cell r="FU42">
            <v>0</v>
          </cell>
          <cell r="FV42">
            <v>162</v>
          </cell>
          <cell r="FW42">
            <v>0</v>
          </cell>
          <cell r="FX42">
            <v>162</v>
          </cell>
          <cell r="FZ42">
            <v>604.26295830000004</v>
          </cell>
          <cell r="GA42">
            <v>0</v>
          </cell>
          <cell r="GB42">
            <v>10.842000000000002</v>
          </cell>
          <cell r="GC42">
            <v>0</v>
          </cell>
          <cell r="GD42">
            <v>18.175000000000001</v>
          </cell>
          <cell r="GE42">
            <v>18.175000000000001</v>
          </cell>
          <cell r="GF42">
            <v>0</v>
          </cell>
          <cell r="GG42">
            <v>0</v>
          </cell>
          <cell r="GH42">
            <v>112</v>
          </cell>
          <cell r="GI42">
            <v>0</v>
          </cell>
          <cell r="GJ42">
            <v>112</v>
          </cell>
          <cell r="GK42">
            <v>514.82344348999948</v>
          </cell>
          <cell r="GL42">
            <v>0</v>
          </cell>
          <cell r="GM42">
            <v>0</v>
          </cell>
          <cell r="GN42">
            <v>0</v>
          </cell>
          <cell r="GO42">
            <v>59.307000000000002</v>
          </cell>
          <cell r="GP42">
            <v>59.307000000000002</v>
          </cell>
          <cell r="GQ42">
            <v>0</v>
          </cell>
          <cell r="GR42">
            <v>0</v>
          </cell>
          <cell r="GS42">
            <v>1</v>
          </cell>
          <cell r="GT42">
            <v>0</v>
          </cell>
          <cell r="GU42">
            <v>1</v>
          </cell>
          <cell r="GV42">
            <v>475.62674384858701</v>
          </cell>
          <cell r="GW42">
            <v>0</v>
          </cell>
          <cell r="GX42">
            <v>0</v>
          </cell>
          <cell r="GY42">
            <v>0</v>
          </cell>
          <cell r="GZ42">
            <v>53</v>
          </cell>
          <cell r="HA42">
            <v>53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39.196699641412465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6.3069999999999995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104.98333589000001</v>
          </cell>
          <cell r="IZ42">
            <v>0</v>
          </cell>
          <cell r="JA42">
            <v>0</v>
          </cell>
          <cell r="JB42">
            <v>0</v>
          </cell>
          <cell r="JC42">
            <v>4.1915000000000004</v>
          </cell>
          <cell r="JD42">
            <v>4.1915000000000004</v>
          </cell>
          <cell r="JE42">
            <v>0</v>
          </cell>
          <cell r="JF42">
            <v>0</v>
          </cell>
          <cell r="JG42">
            <v>3</v>
          </cell>
          <cell r="JH42">
            <v>0</v>
          </cell>
          <cell r="JI42">
            <v>3</v>
          </cell>
          <cell r="JJ42">
            <v>2.0477729099999999</v>
          </cell>
          <cell r="JK42">
            <v>0</v>
          </cell>
          <cell r="JL42">
            <v>0</v>
          </cell>
          <cell r="JM42">
            <v>0</v>
          </cell>
          <cell r="JN42">
            <v>0.73250000000000004</v>
          </cell>
          <cell r="JO42">
            <v>0.73250000000000004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102.93556298</v>
          </cell>
          <cell r="JV42">
            <v>0</v>
          </cell>
          <cell r="JW42">
            <v>0</v>
          </cell>
          <cell r="JX42">
            <v>0</v>
          </cell>
          <cell r="JY42">
            <v>3.4590000000000001</v>
          </cell>
          <cell r="JZ42">
            <v>3.4590000000000001</v>
          </cell>
          <cell r="KA42">
            <v>0</v>
          </cell>
          <cell r="KB42">
            <v>0</v>
          </cell>
          <cell r="KC42">
            <v>3</v>
          </cell>
          <cell r="KD42">
            <v>0</v>
          </cell>
          <cell r="KE42">
            <v>3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0</v>
          </cell>
          <cell r="OM42">
            <v>0</v>
          </cell>
          <cell r="ON42">
            <v>0</v>
          </cell>
          <cell r="OO42">
            <v>0</v>
          </cell>
          <cell r="OP42">
            <v>0</v>
          </cell>
          <cell r="OR42">
            <v>0</v>
          </cell>
          <cell r="OT42">
            <v>2031.6875938646697</v>
          </cell>
        </row>
        <row r="43">
          <cell r="A43" t="str">
            <v>Г</v>
          </cell>
          <cell r="B43" t="str">
            <v>1.1.3.2</v>
          </cell>
          <cell r="C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3" t="str">
            <v>Г</v>
          </cell>
          <cell r="E43">
            <v>0</v>
          </cell>
          <cell r="H43">
            <v>0</v>
          </cell>
          <cell r="J43">
            <v>852.29004287199996</v>
          </cell>
          <cell r="K43">
            <v>0</v>
          </cell>
          <cell r="L43">
            <v>852.29004287199996</v>
          </cell>
          <cell r="M43">
            <v>0</v>
          </cell>
          <cell r="N43">
            <v>0</v>
          </cell>
          <cell r="O43">
            <v>75.508838269152477</v>
          </cell>
          <cell r="P43">
            <v>178.17639041999999</v>
          </cell>
          <cell r="Q43">
            <v>598.60481432284746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3812.2178934788185</v>
          </cell>
          <cell r="CY43">
            <v>572.7289210797162</v>
          </cell>
          <cell r="CZ43">
            <v>1552.4358180467182</v>
          </cell>
          <cell r="DA43">
            <v>1396.6332410204841</v>
          </cell>
          <cell r="DB43">
            <v>351.73938608438334</v>
          </cell>
          <cell r="DE43">
            <v>0</v>
          </cell>
          <cell r="DG43">
            <v>606.57616354999993</v>
          </cell>
          <cell r="DH43">
            <v>0</v>
          </cell>
          <cell r="DI43">
            <v>606.57616354999993</v>
          </cell>
          <cell r="DJ43">
            <v>38.906113530000006</v>
          </cell>
          <cell r="DK43">
            <v>197.33895278</v>
          </cell>
          <cell r="DL43">
            <v>344.75768944999993</v>
          </cell>
          <cell r="DM43">
            <v>25.573407790000001</v>
          </cell>
          <cell r="DN43">
            <v>277.00832313952753</v>
          </cell>
          <cell r="DS43">
            <v>142.68802315457594</v>
          </cell>
          <cell r="DT43">
            <v>56.493174655273869</v>
          </cell>
          <cell r="DU43">
            <v>49.232590688265262</v>
          </cell>
          <cell r="DV43">
            <v>28.594534641412469</v>
          </cell>
          <cell r="DW43">
            <v>49.232590688265262</v>
          </cell>
          <cell r="DX43" t="str">
            <v/>
          </cell>
          <cell r="DY43" t="str">
            <v/>
          </cell>
          <cell r="DZ43" t="str">
            <v/>
          </cell>
          <cell r="EA43" t="str">
            <v/>
          </cell>
          <cell r="EB43">
            <v>0</v>
          </cell>
          <cell r="EC43">
            <v>870.93788626000003</v>
          </cell>
          <cell r="ED43">
            <v>346.03663713000003</v>
          </cell>
          <cell r="EE43">
            <v>488.22764986999994</v>
          </cell>
          <cell r="EF43">
            <v>24.389055679999998</v>
          </cell>
          <cell r="EG43">
            <v>12.284543580000001</v>
          </cell>
          <cell r="EH43">
            <v>323.89559782000003</v>
          </cell>
          <cell r="EI43">
            <v>224.59279934</v>
          </cell>
          <cell r="EJ43">
            <v>95.952902250000008</v>
          </cell>
          <cell r="EK43">
            <v>0</v>
          </cell>
          <cell r="EL43">
            <v>3.3498962299999997</v>
          </cell>
          <cell r="EM43">
            <v>547.04228843999999</v>
          </cell>
          <cell r="EN43">
            <v>121.44383779</v>
          </cell>
          <cell r="EO43">
            <v>392.27474761999997</v>
          </cell>
          <cell r="EP43">
            <v>24.389055679999998</v>
          </cell>
          <cell r="EQ43">
            <v>8.9346473500000005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3102.5564480438834</v>
          </cell>
          <cell r="FO43">
            <v>0</v>
          </cell>
          <cell r="FP43">
            <v>175.58</v>
          </cell>
          <cell r="FQ43">
            <v>0</v>
          </cell>
          <cell r="FR43">
            <v>697.62100000000009</v>
          </cell>
          <cell r="FS43">
            <v>695.62100000000009</v>
          </cell>
          <cell r="FT43">
            <v>2</v>
          </cell>
          <cell r="FU43">
            <v>0</v>
          </cell>
          <cell r="FV43">
            <v>162</v>
          </cell>
          <cell r="FW43">
            <v>0</v>
          </cell>
          <cell r="FX43">
            <v>162</v>
          </cell>
          <cell r="FZ43">
            <v>604.26295830000004</v>
          </cell>
          <cell r="GA43">
            <v>0</v>
          </cell>
          <cell r="GB43">
            <v>10.842000000000002</v>
          </cell>
          <cell r="GC43">
            <v>0</v>
          </cell>
          <cell r="GD43">
            <v>18.175000000000001</v>
          </cell>
          <cell r="GE43">
            <v>18.175000000000001</v>
          </cell>
          <cell r="GF43">
            <v>0</v>
          </cell>
          <cell r="GG43">
            <v>0</v>
          </cell>
          <cell r="GH43">
            <v>112</v>
          </cell>
          <cell r="GI43">
            <v>0</v>
          </cell>
          <cell r="GJ43">
            <v>112</v>
          </cell>
          <cell r="GK43">
            <v>514.82344348999948</v>
          </cell>
          <cell r="GL43">
            <v>0</v>
          </cell>
          <cell r="GM43">
            <v>0</v>
          </cell>
          <cell r="GN43">
            <v>0</v>
          </cell>
          <cell r="GO43">
            <v>59.307000000000002</v>
          </cell>
          <cell r="GP43">
            <v>59.307000000000002</v>
          </cell>
          <cell r="GQ43">
            <v>0</v>
          </cell>
          <cell r="GR43">
            <v>0</v>
          </cell>
          <cell r="GS43">
            <v>1</v>
          </cell>
          <cell r="GT43">
            <v>0</v>
          </cell>
          <cell r="GU43">
            <v>1</v>
          </cell>
          <cell r="GV43">
            <v>475.62674384858701</v>
          </cell>
          <cell r="GW43">
            <v>0</v>
          </cell>
          <cell r="GX43">
            <v>0</v>
          </cell>
          <cell r="GY43">
            <v>0</v>
          </cell>
          <cell r="GZ43">
            <v>53</v>
          </cell>
          <cell r="HA43">
            <v>53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39.196699641412465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6.3069999999999995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104.98333589000001</v>
          </cell>
          <cell r="IZ43">
            <v>0</v>
          </cell>
          <cell r="JA43">
            <v>0</v>
          </cell>
          <cell r="JB43">
            <v>0</v>
          </cell>
          <cell r="JC43">
            <v>4.1915000000000004</v>
          </cell>
          <cell r="JD43">
            <v>4.1915000000000004</v>
          </cell>
          <cell r="JE43">
            <v>0</v>
          </cell>
          <cell r="JF43">
            <v>0</v>
          </cell>
          <cell r="JG43">
            <v>3</v>
          </cell>
          <cell r="JH43">
            <v>0</v>
          </cell>
          <cell r="JI43">
            <v>3</v>
          </cell>
          <cell r="JJ43">
            <v>2.0477729099999999</v>
          </cell>
          <cell r="JK43">
            <v>0</v>
          </cell>
          <cell r="JL43">
            <v>0</v>
          </cell>
          <cell r="JM43">
            <v>0</v>
          </cell>
          <cell r="JN43">
            <v>0.73250000000000004</v>
          </cell>
          <cell r="JO43">
            <v>0.73250000000000004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102.93556298</v>
          </cell>
          <cell r="JV43">
            <v>0</v>
          </cell>
          <cell r="JW43">
            <v>0</v>
          </cell>
          <cell r="JX43">
            <v>0</v>
          </cell>
          <cell r="JY43">
            <v>3.4590000000000001</v>
          </cell>
          <cell r="JZ43">
            <v>3.4590000000000001</v>
          </cell>
          <cell r="KA43">
            <v>0</v>
          </cell>
          <cell r="KB43">
            <v>0</v>
          </cell>
          <cell r="KC43">
            <v>3</v>
          </cell>
          <cell r="KD43">
            <v>0</v>
          </cell>
          <cell r="KE43">
            <v>3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0</v>
          </cell>
          <cell r="OM43">
            <v>0</v>
          </cell>
          <cell r="ON43">
            <v>0</v>
          </cell>
          <cell r="OO43">
            <v>0</v>
          </cell>
          <cell r="OP43">
            <v>0</v>
          </cell>
          <cell r="OR43">
            <v>0</v>
          </cell>
          <cell r="OT43">
            <v>2031.6875938646697</v>
          </cell>
        </row>
        <row r="44">
          <cell r="A44" t="str">
            <v>Г</v>
          </cell>
          <cell r="B44" t="str">
            <v>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68.135675169496778</v>
          </cell>
          <cell r="H44">
            <v>0.71055469999999987</v>
          </cell>
          <cell r="J44">
            <v>919.71516334149669</v>
          </cell>
          <cell r="K44">
            <v>67.425120469496775</v>
          </cell>
          <cell r="L44">
            <v>852.29004287199996</v>
          </cell>
          <cell r="M44">
            <v>0</v>
          </cell>
          <cell r="N44">
            <v>0</v>
          </cell>
          <cell r="O44">
            <v>75.508838269152477</v>
          </cell>
          <cell r="P44">
            <v>178.17639041999999</v>
          </cell>
          <cell r="Q44">
            <v>598.60481432284746</v>
          </cell>
          <cell r="R44">
            <v>67.347628944073051</v>
          </cell>
          <cell r="S44">
            <v>0</v>
          </cell>
          <cell r="T44">
            <v>0</v>
          </cell>
          <cell r="U44">
            <v>57.074261817011063</v>
          </cell>
          <cell r="V44">
            <v>0</v>
          </cell>
          <cell r="W44">
            <v>10.273367127061984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46.294457012153003</v>
          </cell>
          <cell r="AK44">
            <v>0</v>
          </cell>
          <cell r="AL44">
            <v>0</v>
          </cell>
          <cell r="AM44">
            <v>39.232590688265262</v>
          </cell>
          <cell r="AN44">
            <v>0</v>
          </cell>
          <cell r="AO44">
            <v>7.0618663238877417</v>
          </cell>
          <cell r="AP44">
            <v>21.053171931920044</v>
          </cell>
          <cell r="AQ44">
            <v>0</v>
          </cell>
          <cell r="AR44">
            <v>0</v>
          </cell>
          <cell r="AS44">
            <v>17.841671128745801</v>
          </cell>
          <cell r="AT44">
            <v>0</v>
          </cell>
          <cell r="AU44">
            <v>3.2115008031742427</v>
          </cell>
          <cell r="AV44">
            <v>46.294457012153003</v>
          </cell>
          <cell r="AW44">
            <v>0</v>
          </cell>
          <cell r="AX44">
            <v>0</v>
          </cell>
          <cell r="AY44">
            <v>39.232590688265262</v>
          </cell>
          <cell r="AZ44">
            <v>0</v>
          </cell>
          <cell r="BA44">
            <v>7.0618663238877417</v>
          </cell>
          <cell r="BB44" t="str">
            <v/>
          </cell>
          <cell r="BC44" t="str">
            <v/>
          </cell>
          <cell r="BD44">
            <v>3</v>
          </cell>
          <cell r="BE44">
            <v>4</v>
          </cell>
          <cell r="BF44" t="str">
            <v>3 4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3812.2178934788185</v>
          </cell>
          <cell r="CY44">
            <v>572.7289210797162</v>
          </cell>
          <cell r="CZ44">
            <v>1552.4358180467182</v>
          </cell>
          <cell r="DA44">
            <v>1396.6332410204841</v>
          </cell>
          <cell r="DB44">
            <v>351.73938608438334</v>
          </cell>
          <cell r="DE44">
            <v>0.66252877999999993</v>
          </cell>
          <cell r="DG44">
            <v>663.71500163819746</v>
          </cell>
          <cell r="DH44">
            <v>57.138838088197502</v>
          </cell>
          <cell r="DI44">
            <v>606.57616354999993</v>
          </cell>
          <cell r="DJ44">
            <v>38.906113530000006</v>
          </cell>
          <cell r="DK44">
            <v>197.33895278</v>
          </cell>
          <cell r="DL44">
            <v>344.75768944999993</v>
          </cell>
          <cell r="DM44">
            <v>25.573407790000001</v>
          </cell>
          <cell r="DN44">
            <v>277.00832313952753</v>
          </cell>
          <cell r="DS44">
            <v>142.68802315457594</v>
          </cell>
          <cell r="DT44">
            <v>56.493174655273869</v>
          </cell>
          <cell r="DU44">
            <v>49.232590688265262</v>
          </cell>
          <cell r="DV44">
            <v>28.594534641412469</v>
          </cell>
          <cell r="DW44">
            <v>49.232590688265262</v>
          </cell>
          <cell r="DX44" t="str">
            <v/>
          </cell>
          <cell r="DY44">
            <v>2</v>
          </cell>
          <cell r="DZ44" t="str">
            <v/>
          </cell>
          <cell r="EA44" t="str">
            <v/>
          </cell>
          <cell r="EB44" t="str">
            <v>2</v>
          </cell>
          <cell r="EC44">
            <v>870.93788626000003</v>
          </cell>
          <cell r="ED44">
            <v>346.03663713000003</v>
          </cell>
          <cell r="EE44">
            <v>488.22764986999994</v>
          </cell>
          <cell r="EF44">
            <v>24.389055679999998</v>
          </cell>
          <cell r="EG44">
            <v>12.284543580000001</v>
          </cell>
          <cell r="EH44">
            <v>323.89559782000003</v>
          </cell>
          <cell r="EI44">
            <v>224.59279934</v>
          </cell>
          <cell r="EJ44">
            <v>95.952902250000008</v>
          </cell>
          <cell r="EK44">
            <v>0</v>
          </cell>
          <cell r="EL44">
            <v>3.3498962299999997</v>
          </cell>
          <cell r="EM44">
            <v>547.04228843999999</v>
          </cell>
          <cell r="EN44">
            <v>121.44383779</v>
          </cell>
          <cell r="EO44">
            <v>392.27474761999997</v>
          </cell>
          <cell r="EP44">
            <v>24.389055679999998</v>
          </cell>
          <cell r="EQ44">
            <v>8.9346473500000005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>
            <v>2</v>
          </cell>
          <cell r="FI44">
            <v>3</v>
          </cell>
          <cell r="FJ44">
            <v>4</v>
          </cell>
          <cell r="FK44" t="str">
            <v>2 3 4</v>
          </cell>
          <cell r="FN44">
            <v>3102.5564480438834</v>
          </cell>
          <cell r="FO44">
            <v>0</v>
          </cell>
          <cell r="FP44">
            <v>175.58</v>
          </cell>
          <cell r="FQ44">
            <v>0</v>
          </cell>
          <cell r="FR44">
            <v>697.62100000000009</v>
          </cell>
          <cell r="FS44">
            <v>695.62100000000009</v>
          </cell>
          <cell r="FT44">
            <v>2</v>
          </cell>
          <cell r="FU44">
            <v>0</v>
          </cell>
          <cell r="FV44">
            <v>162</v>
          </cell>
          <cell r="FW44">
            <v>0</v>
          </cell>
          <cell r="FX44">
            <v>162</v>
          </cell>
          <cell r="FZ44">
            <v>604.26295830000004</v>
          </cell>
          <cell r="GA44">
            <v>0</v>
          </cell>
          <cell r="GB44">
            <v>10.842000000000002</v>
          </cell>
          <cell r="GC44">
            <v>0</v>
          </cell>
          <cell r="GD44">
            <v>18.175000000000001</v>
          </cell>
          <cell r="GE44">
            <v>18.175000000000001</v>
          </cell>
          <cell r="GF44">
            <v>0</v>
          </cell>
          <cell r="GG44">
            <v>0</v>
          </cell>
          <cell r="GH44">
            <v>112</v>
          </cell>
          <cell r="GI44">
            <v>0</v>
          </cell>
          <cell r="GJ44">
            <v>112</v>
          </cell>
          <cell r="GK44">
            <v>514.82344348999948</v>
          </cell>
          <cell r="GL44">
            <v>0</v>
          </cell>
          <cell r="GM44">
            <v>0</v>
          </cell>
          <cell r="GN44">
            <v>0</v>
          </cell>
          <cell r="GO44">
            <v>59.307000000000002</v>
          </cell>
          <cell r="GP44">
            <v>59.307000000000002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475.62674384858701</v>
          </cell>
          <cell r="GW44">
            <v>0</v>
          </cell>
          <cell r="GX44">
            <v>0</v>
          </cell>
          <cell r="GY44">
            <v>0</v>
          </cell>
          <cell r="GZ44">
            <v>53</v>
          </cell>
          <cell r="HA44">
            <v>53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39.196699641412465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6.3069999999999995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104.98333589000001</v>
          </cell>
          <cell r="IZ44">
            <v>0</v>
          </cell>
          <cell r="JA44">
            <v>0</v>
          </cell>
          <cell r="JB44">
            <v>0</v>
          </cell>
          <cell r="JC44">
            <v>4.1915000000000004</v>
          </cell>
          <cell r="JD44">
            <v>4.1915000000000004</v>
          </cell>
          <cell r="JE44">
            <v>0</v>
          </cell>
          <cell r="JF44">
            <v>0</v>
          </cell>
          <cell r="JG44">
            <v>3</v>
          </cell>
          <cell r="JH44">
            <v>0</v>
          </cell>
          <cell r="JI44">
            <v>3</v>
          </cell>
          <cell r="JJ44">
            <v>2.0477729099999999</v>
          </cell>
          <cell r="JK44">
            <v>0</v>
          </cell>
          <cell r="JL44">
            <v>0</v>
          </cell>
          <cell r="JM44">
            <v>0</v>
          </cell>
          <cell r="JN44">
            <v>0.73250000000000004</v>
          </cell>
          <cell r="JO44">
            <v>0.73250000000000004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102.93556298</v>
          </cell>
          <cell r="JV44">
            <v>0</v>
          </cell>
          <cell r="JW44">
            <v>0</v>
          </cell>
          <cell r="JX44">
            <v>0</v>
          </cell>
          <cell r="JY44">
            <v>3.4590000000000001</v>
          </cell>
          <cell r="JZ44">
            <v>3.4590000000000001</v>
          </cell>
          <cell r="KA44">
            <v>0</v>
          </cell>
          <cell r="KB44">
            <v>0</v>
          </cell>
          <cell r="KC44">
            <v>3</v>
          </cell>
          <cell r="KD44">
            <v>0</v>
          </cell>
          <cell r="KE44">
            <v>3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0</v>
          </cell>
          <cell r="OM44">
            <v>0</v>
          </cell>
          <cell r="ON44">
            <v>0</v>
          </cell>
          <cell r="OO44">
            <v>0</v>
          </cell>
          <cell r="OP44">
            <v>0</v>
          </cell>
          <cell r="OR44">
            <v>0</v>
          </cell>
          <cell r="OT44">
            <v>2031.6875938646697</v>
          </cell>
        </row>
        <row r="45">
          <cell r="A45" t="str">
            <v>Г</v>
          </cell>
          <cell r="B45" t="str">
            <v>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852.29004287199996</v>
          </cell>
          <cell r="K45">
            <v>0</v>
          </cell>
          <cell r="L45">
            <v>852.29004287199996</v>
          </cell>
          <cell r="M45">
            <v>0</v>
          </cell>
          <cell r="N45">
            <v>0</v>
          </cell>
          <cell r="O45">
            <v>75.508838269152477</v>
          </cell>
          <cell r="P45">
            <v>178.17639041999999</v>
          </cell>
          <cell r="Q45">
            <v>598.60481432284746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3812.2178934788185</v>
          </cell>
          <cell r="CY45">
            <v>572.7289210797162</v>
          </cell>
          <cell r="CZ45">
            <v>1552.4358180467182</v>
          </cell>
          <cell r="DA45">
            <v>1396.6332410204841</v>
          </cell>
          <cell r="DB45">
            <v>351.73938608438334</v>
          </cell>
          <cell r="DE45">
            <v>0</v>
          </cell>
          <cell r="DG45">
            <v>606.57616354999993</v>
          </cell>
          <cell r="DH45">
            <v>0</v>
          </cell>
          <cell r="DI45">
            <v>606.57616354999993</v>
          </cell>
          <cell r="DJ45">
            <v>38.906113530000006</v>
          </cell>
          <cell r="DK45">
            <v>197.33895278</v>
          </cell>
          <cell r="DL45">
            <v>344.75768944999993</v>
          </cell>
          <cell r="DM45">
            <v>25.573407790000001</v>
          </cell>
          <cell r="DN45">
            <v>277.00832313952753</v>
          </cell>
          <cell r="DS45">
            <v>142.68802315457594</v>
          </cell>
          <cell r="DT45">
            <v>56.493174655273869</v>
          </cell>
          <cell r="DU45">
            <v>49.232590688265262</v>
          </cell>
          <cell r="DV45">
            <v>28.594534641412469</v>
          </cell>
          <cell r="DW45">
            <v>49.232590688265262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870.93788626000003</v>
          </cell>
          <cell r="ED45">
            <v>346.03663713000003</v>
          </cell>
          <cell r="EE45">
            <v>488.22764986999994</v>
          </cell>
          <cell r="EF45">
            <v>24.389055679999998</v>
          </cell>
          <cell r="EG45">
            <v>12.284543580000001</v>
          </cell>
          <cell r="EH45">
            <v>323.89559782000003</v>
          </cell>
          <cell r="EI45">
            <v>224.59279934</v>
          </cell>
          <cell r="EJ45">
            <v>95.952902250000008</v>
          </cell>
          <cell r="EK45">
            <v>0</v>
          </cell>
          <cell r="EL45">
            <v>3.3498962299999997</v>
          </cell>
          <cell r="EM45">
            <v>547.04228843999999</v>
          </cell>
          <cell r="EN45">
            <v>121.44383779</v>
          </cell>
          <cell r="EO45">
            <v>392.27474761999997</v>
          </cell>
          <cell r="EP45">
            <v>24.389055679999998</v>
          </cell>
          <cell r="EQ45">
            <v>8.9346473500000005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0</v>
          </cell>
          <cell r="FC45">
            <v>0</v>
          </cell>
          <cell r="FD45">
            <v>0</v>
          </cell>
          <cell r="FE45">
            <v>0</v>
          </cell>
          <cell r="FF45">
            <v>0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3102.5564480438834</v>
          </cell>
          <cell r="FO45">
            <v>0</v>
          </cell>
          <cell r="FP45">
            <v>175.58</v>
          </cell>
          <cell r="FQ45">
            <v>0</v>
          </cell>
          <cell r="FR45">
            <v>697.62100000000009</v>
          </cell>
          <cell r="FS45">
            <v>695.62100000000009</v>
          </cell>
          <cell r="FT45">
            <v>2</v>
          </cell>
          <cell r="FU45">
            <v>0</v>
          </cell>
          <cell r="FV45">
            <v>162</v>
          </cell>
          <cell r="FW45">
            <v>0</v>
          </cell>
          <cell r="FX45">
            <v>162</v>
          </cell>
          <cell r="FZ45">
            <v>604.26295830000004</v>
          </cell>
          <cell r="GA45">
            <v>0</v>
          </cell>
          <cell r="GB45">
            <v>10.842000000000002</v>
          </cell>
          <cell r="GC45">
            <v>0</v>
          </cell>
          <cell r="GD45">
            <v>18.175000000000001</v>
          </cell>
          <cell r="GE45">
            <v>18.175000000000001</v>
          </cell>
          <cell r="GF45">
            <v>0</v>
          </cell>
          <cell r="GG45">
            <v>0</v>
          </cell>
          <cell r="GH45">
            <v>112</v>
          </cell>
          <cell r="GI45">
            <v>0</v>
          </cell>
          <cell r="GJ45">
            <v>112</v>
          </cell>
          <cell r="GK45">
            <v>514.82344348999948</v>
          </cell>
          <cell r="GL45">
            <v>0</v>
          </cell>
          <cell r="GM45">
            <v>0</v>
          </cell>
          <cell r="GN45">
            <v>0</v>
          </cell>
          <cell r="GO45">
            <v>59.307000000000002</v>
          </cell>
          <cell r="GP45">
            <v>59.307000000000002</v>
          </cell>
          <cell r="GQ45">
            <v>0</v>
          </cell>
          <cell r="GR45">
            <v>0</v>
          </cell>
          <cell r="GS45">
            <v>1</v>
          </cell>
          <cell r="GT45">
            <v>0</v>
          </cell>
          <cell r="GU45">
            <v>1</v>
          </cell>
          <cell r="GV45">
            <v>475.62674384858701</v>
          </cell>
          <cell r="GW45">
            <v>0</v>
          </cell>
          <cell r="GX45">
            <v>0</v>
          </cell>
          <cell r="GY45">
            <v>0</v>
          </cell>
          <cell r="GZ45">
            <v>53</v>
          </cell>
          <cell r="HA45">
            <v>53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39.196699641412465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6.3069999999999995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104.98333589000001</v>
          </cell>
          <cell r="IZ45">
            <v>0</v>
          </cell>
          <cell r="JA45">
            <v>0</v>
          </cell>
          <cell r="JB45">
            <v>0</v>
          </cell>
          <cell r="JC45">
            <v>4.1915000000000004</v>
          </cell>
          <cell r="JD45">
            <v>4.1915000000000004</v>
          </cell>
          <cell r="JE45">
            <v>0</v>
          </cell>
          <cell r="JF45">
            <v>0</v>
          </cell>
          <cell r="JG45">
            <v>3</v>
          </cell>
          <cell r="JH45">
            <v>0</v>
          </cell>
          <cell r="JI45">
            <v>3</v>
          </cell>
          <cell r="JJ45">
            <v>2.0477729099999999</v>
          </cell>
          <cell r="JK45">
            <v>0</v>
          </cell>
          <cell r="JL45">
            <v>0</v>
          </cell>
          <cell r="JM45">
            <v>0</v>
          </cell>
          <cell r="JN45">
            <v>0.73250000000000004</v>
          </cell>
          <cell r="JO45">
            <v>0.73250000000000004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102.93556298</v>
          </cell>
          <cell r="JV45">
            <v>0</v>
          </cell>
          <cell r="JW45">
            <v>0</v>
          </cell>
          <cell r="JX45">
            <v>0</v>
          </cell>
          <cell r="JY45">
            <v>3.4590000000000001</v>
          </cell>
          <cell r="JZ45">
            <v>3.4590000000000001</v>
          </cell>
          <cell r="KA45">
            <v>0</v>
          </cell>
          <cell r="KB45">
            <v>0</v>
          </cell>
          <cell r="KC45">
            <v>3</v>
          </cell>
          <cell r="KD45">
            <v>0</v>
          </cell>
          <cell r="KE45">
            <v>3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0</v>
          </cell>
          <cell r="LC45">
            <v>0</v>
          </cell>
          <cell r="LD45">
            <v>0</v>
          </cell>
          <cell r="LE45">
            <v>0</v>
          </cell>
          <cell r="LF45">
            <v>0</v>
          </cell>
          <cell r="LG45">
            <v>0</v>
          </cell>
          <cell r="LH45">
            <v>0</v>
          </cell>
          <cell r="LI45">
            <v>0</v>
          </cell>
          <cell r="LJ45">
            <v>0</v>
          </cell>
          <cell r="LK45">
            <v>0</v>
          </cell>
          <cell r="LL45">
            <v>0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0</v>
          </cell>
          <cell r="OM45">
            <v>0</v>
          </cell>
          <cell r="ON45">
            <v>0</v>
          </cell>
          <cell r="OO45">
            <v>0</v>
          </cell>
          <cell r="OP45">
            <v>0</v>
          </cell>
          <cell r="OR45">
            <v>0</v>
          </cell>
          <cell r="OT45">
            <v>2031.6875938646697</v>
          </cell>
        </row>
        <row r="46">
          <cell r="A46" t="str">
            <v>Г</v>
          </cell>
          <cell r="B46" t="str">
            <v>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6" t="str">
            <v>Г</v>
          </cell>
          <cell r="E46">
            <v>68.135675169496778</v>
          </cell>
          <cell r="H46">
            <v>0.71055469999999987</v>
          </cell>
          <cell r="J46">
            <v>919.71516334149669</v>
          </cell>
          <cell r="K46">
            <v>67.425120469496775</v>
          </cell>
          <cell r="L46">
            <v>852.29004287199996</v>
          </cell>
          <cell r="M46">
            <v>0</v>
          </cell>
          <cell r="N46">
            <v>0</v>
          </cell>
          <cell r="O46">
            <v>75.508838269152477</v>
          </cell>
          <cell r="P46">
            <v>178.17639041999999</v>
          </cell>
          <cell r="Q46">
            <v>598.60481432284746</v>
          </cell>
          <cell r="R46">
            <v>67.347628944073051</v>
          </cell>
          <cell r="S46">
            <v>0</v>
          </cell>
          <cell r="T46">
            <v>0</v>
          </cell>
          <cell r="U46">
            <v>57.074261817011063</v>
          </cell>
          <cell r="V46">
            <v>0</v>
          </cell>
          <cell r="W46">
            <v>10.273367127061984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46.294457012153003</v>
          </cell>
          <cell r="AK46">
            <v>0</v>
          </cell>
          <cell r="AL46">
            <v>0</v>
          </cell>
          <cell r="AM46">
            <v>39.232590688265262</v>
          </cell>
          <cell r="AN46">
            <v>0</v>
          </cell>
          <cell r="AO46">
            <v>7.0618663238877417</v>
          </cell>
          <cell r="AP46">
            <v>21.053171931920044</v>
          </cell>
          <cell r="AQ46">
            <v>0</v>
          </cell>
          <cell r="AR46">
            <v>0</v>
          </cell>
          <cell r="AS46">
            <v>17.841671128745801</v>
          </cell>
          <cell r="AT46">
            <v>0</v>
          </cell>
          <cell r="AU46">
            <v>3.2115008031742427</v>
          </cell>
          <cell r="AV46">
            <v>46.294457012153003</v>
          </cell>
          <cell r="AW46">
            <v>0</v>
          </cell>
          <cell r="AX46">
            <v>0</v>
          </cell>
          <cell r="AY46">
            <v>39.232590688265262</v>
          </cell>
          <cell r="AZ46">
            <v>0</v>
          </cell>
          <cell r="BA46">
            <v>7.0618663238877417</v>
          </cell>
          <cell r="BB46" t="str">
            <v/>
          </cell>
          <cell r="BC46" t="str">
            <v/>
          </cell>
          <cell r="BD46">
            <v>3</v>
          </cell>
          <cell r="BE46">
            <v>4</v>
          </cell>
          <cell r="BF46" t="str">
            <v>3 4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3812.2178934788185</v>
          </cell>
          <cell r="CY46">
            <v>572.7289210797162</v>
          </cell>
          <cell r="CZ46">
            <v>1552.4358180467182</v>
          </cell>
          <cell r="DA46">
            <v>1396.6332410204841</v>
          </cell>
          <cell r="DB46">
            <v>351.73938608438334</v>
          </cell>
          <cell r="DE46">
            <v>0.66252877999999993</v>
          </cell>
          <cell r="DG46">
            <v>663.71500163819746</v>
          </cell>
          <cell r="DH46">
            <v>57.138838088197502</v>
          </cell>
          <cell r="DI46">
            <v>606.57616354999993</v>
          </cell>
          <cell r="DJ46">
            <v>38.906113530000006</v>
          </cell>
          <cell r="DK46">
            <v>197.33895278</v>
          </cell>
          <cell r="DL46">
            <v>344.75768944999993</v>
          </cell>
          <cell r="DM46">
            <v>25.573407790000001</v>
          </cell>
          <cell r="DN46">
            <v>277.00832313952753</v>
          </cell>
          <cell r="DS46">
            <v>142.68802315457594</v>
          </cell>
          <cell r="DT46">
            <v>56.493174655273869</v>
          </cell>
          <cell r="DU46">
            <v>49.232590688265262</v>
          </cell>
          <cell r="DV46">
            <v>28.594534641412469</v>
          </cell>
          <cell r="DW46">
            <v>49.232590688265262</v>
          </cell>
          <cell r="DX46" t="str">
            <v/>
          </cell>
          <cell r="DY46">
            <v>2</v>
          </cell>
          <cell r="DZ46" t="str">
            <v/>
          </cell>
          <cell r="EA46" t="str">
            <v/>
          </cell>
          <cell r="EB46" t="str">
            <v>2</v>
          </cell>
          <cell r="EC46">
            <v>870.93788626000003</v>
          </cell>
          <cell r="ED46">
            <v>346.03663713000003</v>
          </cell>
          <cell r="EE46">
            <v>488.22764986999994</v>
          </cell>
          <cell r="EF46">
            <v>24.389055679999998</v>
          </cell>
          <cell r="EG46">
            <v>12.284543580000001</v>
          </cell>
          <cell r="EH46">
            <v>323.89559782000003</v>
          </cell>
          <cell r="EI46">
            <v>224.59279934</v>
          </cell>
          <cell r="EJ46">
            <v>95.952902250000008</v>
          </cell>
          <cell r="EK46">
            <v>0</v>
          </cell>
          <cell r="EL46">
            <v>3.3498962299999997</v>
          </cell>
          <cell r="EM46">
            <v>547.04228843999999</v>
          </cell>
          <cell r="EN46">
            <v>121.44383779</v>
          </cell>
          <cell r="EO46">
            <v>392.27474761999997</v>
          </cell>
          <cell r="EP46">
            <v>24.389055679999998</v>
          </cell>
          <cell r="EQ46">
            <v>8.9346473500000005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G46" t="str">
            <v/>
          </cell>
          <cell r="FH46">
            <v>2</v>
          </cell>
          <cell r="FI46">
            <v>3</v>
          </cell>
          <cell r="FJ46">
            <v>4</v>
          </cell>
          <cell r="FK46" t="str">
            <v>2 3 4</v>
          </cell>
          <cell r="FN46">
            <v>3102.5564480438834</v>
          </cell>
          <cell r="FO46">
            <v>0</v>
          </cell>
          <cell r="FP46">
            <v>175.58</v>
          </cell>
          <cell r="FQ46">
            <v>0</v>
          </cell>
          <cell r="FR46">
            <v>697.62100000000009</v>
          </cell>
          <cell r="FS46">
            <v>695.62100000000009</v>
          </cell>
          <cell r="FT46">
            <v>2</v>
          </cell>
          <cell r="FU46">
            <v>0</v>
          </cell>
          <cell r="FV46">
            <v>162</v>
          </cell>
          <cell r="FW46">
            <v>0</v>
          </cell>
          <cell r="FX46">
            <v>162</v>
          </cell>
          <cell r="FZ46">
            <v>604.26295830000004</v>
          </cell>
          <cell r="GA46">
            <v>0</v>
          </cell>
          <cell r="GB46">
            <v>10.842000000000002</v>
          </cell>
          <cell r="GC46">
            <v>0</v>
          </cell>
          <cell r="GD46">
            <v>18.175000000000001</v>
          </cell>
          <cell r="GE46">
            <v>18.175000000000001</v>
          </cell>
          <cell r="GF46">
            <v>0</v>
          </cell>
          <cell r="GG46">
            <v>0</v>
          </cell>
          <cell r="GH46">
            <v>112</v>
          </cell>
          <cell r="GI46">
            <v>0</v>
          </cell>
          <cell r="GJ46">
            <v>112</v>
          </cell>
          <cell r="GK46">
            <v>514.82344348999948</v>
          </cell>
          <cell r="GL46">
            <v>0</v>
          </cell>
          <cell r="GM46">
            <v>0</v>
          </cell>
          <cell r="GN46">
            <v>0</v>
          </cell>
          <cell r="GO46">
            <v>59.307000000000002</v>
          </cell>
          <cell r="GP46">
            <v>59.307000000000002</v>
          </cell>
          <cell r="GQ46">
            <v>0</v>
          </cell>
          <cell r="GR46">
            <v>0</v>
          </cell>
          <cell r="GS46">
            <v>1</v>
          </cell>
          <cell r="GT46">
            <v>0</v>
          </cell>
          <cell r="GU46">
            <v>1</v>
          </cell>
          <cell r="GV46">
            <v>475.62674384858701</v>
          </cell>
          <cell r="GW46">
            <v>0</v>
          </cell>
          <cell r="GX46">
            <v>0</v>
          </cell>
          <cell r="GY46">
            <v>0</v>
          </cell>
          <cell r="GZ46">
            <v>53</v>
          </cell>
          <cell r="HA46">
            <v>53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39.196699641412465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6.3069999999999995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104.98333589000001</v>
          </cell>
          <cell r="IZ46">
            <v>0</v>
          </cell>
          <cell r="JA46">
            <v>0</v>
          </cell>
          <cell r="JB46">
            <v>0</v>
          </cell>
          <cell r="JC46">
            <v>4.1915000000000004</v>
          </cell>
          <cell r="JD46">
            <v>4.1915000000000004</v>
          </cell>
          <cell r="JE46">
            <v>0</v>
          </cell>
          <cell r="JF46">
            <v>0</v>
          </cell>
          <cell r="JG46">
            <v>3</v>
          </cell>
          <cell r="JH46">
            <v>0</v>
          </cell>
          <cell r="JI46">
            <v>3</v>
          </cell>
          <cell r="JJ46">
            <v>2.0477729099999999</v>
          </cell>
          <cell r="JK46">
            <v>0</v>
          </cell>
          <cell r="JL46">
            <v>0</v>
          </cell>
          <cell r="JM46">
            <v>0</v>
          </cell>
          <cell r="JN46">
            <v>0.73250000000000004</v>
          </cell>
          <cell r="JO46">
            <v>0.73250000000000004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102.93556298</v>
          </cell>
          <cell r="JV46">
            <v>0</v>
          </cell>
          <cell r="JW46">
            <v>0</v>
          </cell>
          <cell r="JX46">
            <v>0</v>
          </cell>
          <cell r="JY46">
            <v>3.4590000000000001</v>
          </cell>
          <cell r="JZ46">
            <v>3.4590000000000001</v>
          </cell>
          <cell r="KA46">
            <v>0</v>
          </cell>
          <cell r="KB46">
            <v>0</v>
          </cell>
          <cell r="KC46">
            <v>3</v>
          </cell>
          <cell r="KD46">
            <v>0</v>
          </cell>
          <cell r="KE46">
            <v>3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0</v>
          </cell>
          <cell r="LC46">
            <v>0</v>
          </cell>
          <cell r="LD46">
            <v>0</v>
          </cell>
          <cell r="LE46">
            <v>0</v>
          </cell>
          <cell r="LF46">
            <v>0</v>
          </cell>
          <cell r="LG46">
            <v>0</v>
          </cell>
          <cell r="LH46">
            <v>0</v>
          </cell>
          <cell r="LI46">
            <v>0</v>
          </cell>
          <cell r="LJ46">
            <v>0</v>
          </cell>
          <cell r="LK46">
            <v>0</v>
          </cell>
          <cell r="LL46">
            <v>0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0</v>
          </cell>
          <cell r="OM46">
            <v>0</v>
          </cell>
          <cell r="ON46">
            <v>0</v>
          </cell>
          <cell r="OO46">
            <v>0</v>
          </cell>
          <cell r="OP46">
            <v>0</v>
          </cell>
          <cell r="OR46">
            <v>0</v>
          </cell>
          <cell r="OT46">
            <v>2031.6875938646697</v>
          </cell>
        </row>
        <row r="47">
          <cell r="A47" t="str">
            <v>G_Che18</v>
          </cell>
          <cell r="B47" t="str">
            <v>1.1.4.2</v>
          </cell>
          <cell r="C47" t="str">
            <v>Реконструкция ВЛ-110 кВ  вынос ВЛ-110 кВ ПС Грозный-330- ПС ГРП Л-136 из оползневой зоны, подвеска провода ВЛ-110 кВ ПС ГРП-ПС Октябрьская  Л-137  (технологическое присоединение ОАО НК Роснефть) (доп.соглашение от 15.03.2016 г. №1 к договору ТП от 06.06.2011 г. №226/2011)</v>
          </cell>
          <cell r="D47" t="str">
            <v>G_Che18</v>
          </cell>
          <cell r="E47">
            <v>21.763726631920044</v>
          </cell>
          <cell r="H47">
            <v>0.71055469999999987</v>
          </cell>
          <cell r="J47">
            <v>21.053171931920044</v>
          </cell>
          <cell r="K47">
            <v>21.053171931920044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21.053171931920044</v>
          </cell>
          <cell r="S47">
            <v>0</v>
          </cell>
          <cell r="T47">
            <v>0</v>
          </cell>
          <cell r="U47">
            <v>17.841671128745801</v>
          </cell>
          <cell r="V47">
            <v>0</v>
          </cell>
          <cell r="W47">
            <v>3.2115008031742427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21.053171931920044</v>
          </cell>
          <cell r="AQ47">
            <v>0</v>
          </cell>
          <cell r="AR47">
            <v>0</v>
          </cell>
          <cell r="AS47">
            <v>17.841671128745801</v>
          </cell>
          <cell r="AT47">
            <v>0</v>
          </cell>
          <cell r="AU47">
            <v>3.2115008031742427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 t="str">
            <v/>
          </cell>
          <cell r="BC47" t="str">
            <v/>
          </cell>
          <cell r="BD47" t="str">
            <v/>
          </cell>
          <cell r="BE47">
            <v>4</v>
          </cell>
          <cell r="BF47" t="str">
            <v>4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18.443836128745801</v>
          </cell>
          <cell r="CY47">
            <v>0.60216499999999995</v>
          </cell>
          <cell r="CZ47">
            <v>4.4547850000000002</v>
          </cell>
          <cell r="DA47">
            <v>12.473398</v>
          </cell>
          <cell r="DB47">
            <v>0.91348812874580221</v>
          </cell>
          <cell r="DE47">
            <v>0.60216499999999995</v>
          </cell>
          <cell r="DG47">
            <v>17.841671128745801</v>
          </cell>
          <cell r="DH47">
            <v>17.841671128745801</v>
          </cell>
          <cell r="DI47">
            <v>0</v>
          </cell>
          <cell r="DJ47">
            <v>0</v>
          </cell>
          <cell r="DK47">
            <v>0</v>
          </cell>
          <cell r="DL47">
            <v>0</v>
          </cell>
          <cell r="DM47">
            <v>0</v>
          </cell>
          <cell r="DN47">
            <v>17.841671128745801</v>
          </cell>
          <cell r="DS47">
            <v>0</v>
          </cell>
          <cell r="DT47">
            <v>0</v>
          </cell>
          <cell r="DU47">
            <v>0</v>
          </cell>
          <cell r="DV47">
            <v>17.841671128745801</v>
          </cell>
          <cell r="DW47">
            <v>0</v>
          </cell>
          <cell r="DX47" t="str">
            <v/>
          </cell>
          <cell r="DY47" t="str">
            <v/>
          </cell>
          <cell r="DZ47" t="str">
            <v/>
          </cell>
          <cell r="EA47" t="str">
            <v/>
          </cell>
          <cell r="EB47">
            <v>0</v>
          </cell>
          <cell r="EC47">
            <v>0</v>
          </cell>
          <cell r="ED47">
            <v>0</v>
          </cell>
          <cell r="EE47">
            <v>0</v>
          </cell>
          <cell r="EF47">
            <v>0</v>
          </cell>
          <cell r="EG47">
            <v>0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0</v>
          </cell>
          <cell r="EN47">
            <v>0</v>
          </cell>
          <cell r="EO47">
            <v>0</v>
          </cell>
          <cell r="EP47">
            <v>0</v>
          </cell>
          <cell r="EQ47">
            <v>0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0</v>
          </cell>
          <cell r="FC47">
            <v>0</v>
          </cell>
          <cell r="FD47">
            <v>0</v>
          </cell>
          <cell r="FE47">
            <v>0</v>
          </cell>
          <cell r="FF47">
            <v>0</v>
          </cell>
          <cell r="FG47" t="str">
            <v/>
          </cell>
          <cell r="FH47" t="str">
            <v/>
          </cell>
          <cell r="FI47">
            <v>3</v>
          </cell>
          <cell r="FJ47">
            <v>4</v>
          </cell>
          <cell r="FK47" t="str">
            <v>3 4</v>
          </cell>
          <cell r="FN47">
            <v>18.443836128745801</v>
          </cell>
          <cell r="FO47">
            <v>0</v>
          </cell>
          <cell r="FP47">
            <v>0</v>
          </cell>
          <cell r="FQ47">
            <v>0</v>
          </cell>
          <cell r="FR47">
            <v>1.399</v>
          </cell>
          <cell r="FS47">
            <v>1.399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18.443836128745801</v>
          </cell>
          <cell r="GL47">
            <v>0</v>
          </cell>
          <cell r="GM47">
            <v>0</v>
          </cell>
          <cell r="GN47">
            <v>0</v>
          </cell>
          <cell r="GO47">
            <v>1.399</v>
          </cell>
          <cell r="GP47">
            <v>1.399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18.443836128745801</v>
          </cell>
          <cell r="ID47">
            <v>0</v>
          </cell>
          <cell r="IE47">
            <v>0</v>
          </cell>
          <cell r="IF47">
            <v>0</v>
          </cell>
          <cell r="IG47">
            <v>0</v>
          </cell>
          <cell r="IH47">
            <v>1.399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0</v>
          </cell>
          <cell r="IZ47">
            <v>0</v>
          </cell>
          <cell r="JA47">
            <v>0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0</v>
          </cell>
          <cell r="LC47">
            <v>0</v>
          </cell>
          <cell r="LD47">
            <v>0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2015</v>
          </cell>
          <cell r="OM47">
            <v>2019</v>
          </cell>
          <cell r="ON47">
            <v>2019</v>
          </cell>
          <cell r="OO47">
            <v>2019</v>
          </cell>
          <cell r="OP47" t="str">
            <v>с</v>
          </cell>
          <cell r="OR47">
            <v>0</v>
          </cell>
          <cell r="OT47">
            <v>21.763726631920044</v>
          </cell>
        </row>
        <row r="48">
          <cell r="A48" t="str">
            <v>I_Che134</v>
          </cell>
          <cell r="B48" t="str">
            <v>1.1.4.2</v>
          </cell>
          <cell r="C48" t="str">
            <v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v>
          </cell>
          <cell r="D48" t="str">
            <v>I_Che134</v>
          </cell>
          <cell r="E48">
            <v>3.8745762711864404E-2</v>
          </cell>
          <cell r="H48">
            <v>0</v>
          </cell>
          <cell r="J48">
            <v>3.8745762711864404E-2</v>
          </cell>
          <cell r="K48">
            <v>3.8745762711864404E-2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 t="str">
            <v/>
          </cell>
          <cell r="BE48" t="str">
            <v/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3.2288135593220336E-2</v>
          </cell>
          <cell r="CY48">
            <v>1.7790841386003853E-3</v>
          </cell>
          <cell r="CZ48">
            <v>7.9239802745452014E-3</v>
          </cell>
          <cell r="DA48">
            <v>1.4439308943598027E-2</v>
          </cell>
          <cell r="DB48">
            <v>8.1476257664726565E-3</v>
          </cell>
          <cell r="DE48">
            <v>3.0181889999999999E-2</v>
          </cell>
          <cell r="DG48">
            <v>3.2288135593220336E-2</v>
          </cell>
          <cell r="DH48">
            <v>3.2288135593220336E-2</v>
          </cell>
          <cell r="DI48">
            <v>0</v>
          </cell>
          <cell r="DJ48">
            <v>0</v>
          </cell>
          <cell r="DK48">
            <v>0</v>
          </cell>
          <cell r="DL48">
            <v>0</v>
          </cell>
          <cell r="DM48">
            <v>0</v>
          </cell>
          <cell r="DN48">
            <v>0</v>
          </cell>
          <cell r="DS48">
            <v>0</v>
          </cell>
          <cell r="DT48">
            <v>0</v>
          </cell>
          <cell r="DU48">
            <v>0</v>
          </cell>
          <cell r="DV48">
            <v>0</v>
          </cell>
          <cell r="DW48">
            <v>0</v>
          </cell>
          <cell r="DX48" t="str">
            <v/>
          </cell>
          <cell r="DY48">
            <v>2</v>
          </cell>
          <cell r="DZ48" t="str">
            <v/>
          </cell>
          <cell r="EA48" t="str">
            <v/>
          </cell>
          <cell r="EB48" t="str">
            <v>2</v>
          </cell>
          <cell r="EC48">
            <v>3.0181889999999999E-2</v>
          </cell>
          <cell r="ED48">
            <v>0</v>
          </cell>
          <cell r="EE48">
            <v>8.5986000000000005E-4</v>
          </cell>
          <cell r="EF48">
            <v>2.9322029999999999E-2</v>
          </cell>
          <cell r="EG48">
            <v>0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3.0181889999999999E-2</v>
          </cell>
          <cell r="EN48">
            <v>0</v>
          </cell>
          <cell r="EO48">
            <v>8.5986000000000005E-4</v>
          </cell>
          <cell r="EP48">
            <v>2.9322029999999999E-2</v>
          </cell>
          <cell r="EQ48">
            <v>0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0</v>
          </cell>
          <cell r="FC48">
            <v>0</v>
          </cell>
          <cell r="FD48">
            <v>0</v>
          </cell>
          <cell r="FE48">
            <v>0</v>
          </cell>
          <cell r="FF48">
            <v>0</v>
          </cell>
          <cell r="FG48" t="str">
            <v/>
          </cell>
          <cell r="FH48" t="str">
            <v/>
          </cell>
          <cell r="FI48" t="str">
            <v/>
          </cell>
          <cell r="FJ48" t="str">
            <v/>
          </cell>
          <cell r="FK48">
            <v>0</v>
          </cell>
          <cell r="FN48">
            <v>3.2288135593220336E-2</v>
          </cell>
          <cell r="FO48">
            <v>0</v>
          </cell>
          <cell r="FP48">
            <v>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1</v>
          </cell>
          <cell r="FW48">
            <v>0</v>
          </cell>
          <cell r="FX48">
            <v>1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0</v>
          </cell>
          <cell r="GL48">
            <v>0</v>
          </cell>
          <cell r="GM48">
            <v>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3.0181889999999999E-2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1</v>
          </cell>
          <cell r="JH48">
            <v>0</v>
          </cell>
          <cell r="JI48">
            <v>1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3.0181889999999999E-2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1</v>
          </cell>
          <cell r="KD48">
            <v>0</v>
          </cell>
          <cell r="KE48">
            <v>1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2019</v>
          </cell>
          <cell r="OM48">
            <v>2019</v>
          </cell>
          <cell r="ON48">
            <v>2019</v>
          </cell>
          <cell r="OO48">
            <v>2019</v>
          </cell>
          <cell r="OP48" t="str">
            <v>п</v>
          </cell>
          <cell r="OR48">
            <v>0</v>
          </cell>
          <cell r="OT48">
            <v>3.8745762711864404E-2</v>
          </cell>
        </row>
        <row r="49">
          <cell r="A49" t="str">
            <v>I_Che135</v>
          </cell>
          <cell r="B49" t="str">
            <v>1.1.4.2</v>
          </cell>
          <cell r="C49" t="str">
            <v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v>
          </cell>
          <cell r="D49" t="str">
            <v>I_Che135</v>
          </cell>
          <cell r="E49">
            <v>3.8745762711864404E-2</v>
          </cell>
          <cell r="H49">
            <v>0</v>
          </cell>
          <cell r="J49">
            <v>3.8745762711864404E-2</v>
          </cell>
          <cell r="K49">
            <v>3.8745762711864404E-2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 t="str">
            <v/>
          </cell>
          <cell r="BC49" t="str">
            <v/>
          </cell>
          <cell r="BD49" t="str">
            <v/>
          </cell>
          <cell r="BE49" t="str">
            <v/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3.2288135593220336E-2</v>
          </cell>
          <cell r="CY49">
            <v>1.7790841386003853E-3</v>
          </cell>
          <cell r="CZ49">
            <v>7.9239802745452014E-3</v>
          </cell>
          <cell r="DA49">
            <v>1.4439308943598027E-2</v>
          </cell>
          <cell r="DB49">
            <v>8.1476257664726565E-3</v>
          </cell>
          <cell r="DE49">
            <v>3.0181889999999999E-2</v>
          </cell>
          <cell r="DG49">
            <v>3.2288135593220336E-2</v>
          </cell>
          <cell r="DH49">
            <v>3.2288135593220336E-2</v>
          </cell>
          <cell r="DI49">
            <v>0</v>
          </cell>
          <cell r="DJ49">
            <v>0</v>
          </cell>
          <cell r="DK49">
            <v>0</v>
          </cell>
          <cell r="DL49">
            <v>0</v>
          </cell>
          <cell r="DM49">
            <v>0</v>
          </cell>
          <cell r="DN49">
            <v>0</v>
          </cell>
          <cell r="DS49">
            <v>0</v>
          </cell>
          <cell r="DT49">
            <v>0</v>
          </cell>
          <cell r="DU49">
            <v>0</v>
          </cell>
          <cell r="DV49">
            <v>0</v>
          </cell>
          <cell r="DW49">
            <v>0</v>
          </cell>
          <cell r="DX49" t="str">
            <v/>
          </cell>
          <cell r="DY49">
            <v>2</v>
          </cell>
          <cell r="DZ49" t="str">
            <v/>
          </cell>
          <cell r="EA49" t="str">
            <v/>
          </cell>
          <cell r="EB49" t="str">
            <v>2</v>
          </cell>
          <cell r="EC49">
            <v>3.0181889999999999E-2</v>
          </cell>
          <cell r="ED49">
            <v>0</v>
          </cell>
          <cell r="EE49">
            <v>8.5986000000000005E-4</v>
          </cell>
          <cell r="EF49">
            <v>2.9322029999999999E-2</v>
          </cell>
          <cell r="EG49">
            <v>0</v>
          </cell>
          <cell r="EH49">
            <v>0</v>
          </cell>
          <cell r="EI49">
            <v>0</v>
          </cell>
          <cell r="EJ49">
            <v>0</v>
          </cell>
          <cell r="EK49">
            <v>0</v>
          </cell>
          <cell r="EL49">
            <v>0</v>
          </cell>
          <cell r="EM49">
            <v>3.0181889999999999E-2</v>
          </cell>
          <cell r="EN49">
            <v>0</v>
          </cell>
          <cell r="EO49">
            <v>8.5986000000000005E-4</v>
          </cell>
          <cell r="EP49">
            <v>2.9322029999999999E-2</v>
          </cell>
          <cell r="EQ49">
            <v>0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</v>
          </cell>
          <cell r="FC49">
            <v>0</v>
          </cell>
          <cell r="FD49">
            <v>0</v>
          </cell>
          <cell r="FE49">
            <v>0</v>
          </cell>
          <cell r="FF49">
            <v>0</v>
          </cell>
          <cell r="FG49" t="str">
            <v/>
          </cell>
          <cell r="FH49" t="str">
            <v/>
          </cell>
          <cell r="FI49" t="str">
            <v/>
          </cell>
          <cell r="FJ49" t="str">
            <v/>
          </cell>
          <cell r="FK49">
            <v>0</v>
          </cell>
          <cell r="FN49">
            <v>3.2288135593220336E-2</v>
          </cell>
          <cell r="FO49">
            <v>0</v>
          </cell>
          <cell r="FP49">
            <v>0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1</v>
          </cell>
          <cell r="FW49">
            <v>0</v>
          </cell>
          <cell r="FX49">
            <v>1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3.0181889999999999E-2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1</v>
          </cell>
          <cell r="JH49">
            <v>0</v>
          </cell>
          <cell r="JI49">
            <v>1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3.0181889999999999E-2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1</v>
          </cell>
          <cell r="KD49">
            <v>0</v>
          </cell>
          <cell r="KE49">
            <v>1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2019</v>
          </cell>
          <cell r="OM49">
            <v>2019</v>
          </cell>
          <cell r="ON49">
            <v>2019</v>
          </cell>
          <cell r="OO49">
            <v>2019</v>
          </cell>
          <cell r="OP49" t="str">
            <v>п</v>
          </cell>
          <cell r="OR49">
            <v>0</v>
          </cell>
          <cell r="OT49">
            <v>3.8745762711864404E-2</v>
          </cell>
        </row>
        <row r="50">
          <cell r="A50" t="str">
            <v>H_Che82</v>
          </cell>
          <cell r="B50" t="str">
            <v>1.1.4.2</v>
          </cell>
          <cell r="C50" t="str">
            <v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0" t="str">
            <v>H_Che82</v>
          </cell>
          <cell r="E50">
            <v>23.147228506076502</v>
          </cell>
          <cell r="H50">
            <v>0</v>
          </cell>
          <cell r="J50">
            <v>23.147228506076502</v>
          </cell>
          <cell r="K50">
            <v>23.147228506076502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23.147228506076502</v>
          </cell>
          <cell r="S50">
            <v>0</v>
          </cell>
          <cell r="T50">
            <v>0</v>
          </cell>
          <cell r="U50">
            <v>19.616295344132631</v>
          </cell>
          <cell r="V50">
            <v>0</v>
          </cell>
          <cell r="W50">
            <v>3.5309331619438709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23.147228506076502</v>
          </cell>
          <cell r="AK50">
            <v>0</v>
          </cell>
          <cell r="AL50">
            <v>0</v>
          </cell>
          <cell r="AM50">
            <v>19.616295344132631</v>
          </cell>
          <cell r="AN50">
            <v>0</v>
          </cell>
          <cell r="AO50">
            <v>3.5309331619438709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23.147228506076502</v>
          </cell>
          <cell r="AW50">
            <v>0</v>
          </cell>
          <cell r="AX50">
            <v>0</v>
          </cell>
          <cell r="AY50">
            <v>19.616295344132631</v>
          </cell>
          <cell r="AZ50">
            <v>0</v>
          </cell>
          <cell r="BA50">
            <v>3.5309331619438709</v>
          </cell>
          <cell r="BB50" t="str">
            <v/>
          </cell>
          <cell r="BC50" t="str">
            <v/>
          </cell>
          <cell r="BD50">
            <v>3</v>
          </cell>
          <cell r="BE50" t="str">
            <v/>
          </cell>
          <cell r="BF50" t="str">
            <v>3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19.616295344132631</v>
          </cell>
          <cell r="CY50">
            <v>1.0071758044793</v>
          </cell>
          <cell r="CZ50">
            <v>4.5870611851938303</v>
          </cell>
          <cell r="DA50">
            <v>10.899099025478799</v>
          </cell>
          <cell r="DB50">
            <v>3.12295932898071</v>
          </cell>
          <cell r="DE50">
            <v>0</v>
          </cell>
          <cell r="DG50">
            <v>19.616295344132631</v>
          </cell>
          <cell r="DH50">
            <v>19.616295344132631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19.616295344132631</v>
          </cell>
          <cell r="DS50">
            <v>0</v>
          </cell>
          <cell r="DT50">
            <v>0</v>
          </cell>
          <cell r="DU50">
            <v>19.616295344132631</v>
          </cell>
          <cell r="DV50">
            <v>0</v>
          </cell>
          <cell r="DW50">
            <v>19.616295344132631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>
            <v>2</v>
          </cell>
          <cell r="FI50" t="str">
            <v/>
          </cell>
          <cell r="FJ50" t="str">
            <v/>
          </cell>
          <cell r="FK50" t="str">
            <v>2</v>
          </cell>
          <cell r="FN50">
            <v>19.616295344132631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1</v>
          </cell>
          <cell r="FW50">
            <v>0</v>
          </cell>
          <cell r="FX50">
            <v>1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0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0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2019</v>
          </cell>
          <cell r="OM50">
            <v>2020</v>
          </cell>
          <cell r="ON50">
            <v>2019</v>
          </cell>
          <cell r="OO50">
            <v>2020</v>
          </cell>
          <cell r="OP50" t="str">
            <v>п</v>
          </cell>
          <cell r="OR50">
            <v>0</v>
          </cell>
          <cell r="OT50">
            <v>23.147228506076502</v>
          </cell>
        </row>
        <row r="51">
          <cell r="A51" t="str">
            <v>H_Che83</v>
          </cell>
          <cell r="B51" t="str">
            <v>1.1.4.2</v>
          </cell>
          <cell r="C51" t="str">
            <v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1" t="str">
            <v>H_Che83</v>
          </cell>
          <cell r="E51">
            <v>23.147228506076502</v>
          </cell>
          <cell r="H51">
            <v>0</v>
          </cell>
          <cell r="J51">
            <v>23.147228506076502</v>
          </cell>
          <cell r="K51">
            <v>23.147228506076502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23.147228506076502</v>
          </cell>
          <cell r="S51">
            <v>0</v>
          </cell>
          <cell r="T51">
            <v>0</v>
          </cell>
          <cell r="U51">
            <v>19.616295344132631</v>
          </cell>
          <cell r="V51">
            <v>0</v>
          </cell>
          <cell r="W51">
            <v>3.5309331619438709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23.147228506076502</v>
          </cell>
          <cell r="AK51">
            <v>0</v>
          </cell>
          <cell r="AL51">
            <v>0</v>
          </cell>
          <cell r="AM51">
            <v>19.616295344132631</v>
          </cell>
          <cell r="AN51">
            <v>0</v>
          </cell>
          <cell r="AO51">
            <v>3.5309331619438709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23.147228506076502</v>
          </cell>
          <cell r="AW51">
            <v>0</v>
          </cell>
          <cell r="AX51">
            <v>0</v>
          </cell>
          <cell r="AY51">
            <v>19.616295344132631</v>
          </cell>
          <cell r="AZ51">
            <v>0</v>
          </cell>
          <cell r="BA51">
            <v>3.5309331619438709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19.616295344132631</v>
          </cell>
          <cell r="CY51">
            <v>1.0071758044793</v>
          </cell>
          <cell r="CZ51">
            <v>4.5870611851938303</v>
          </cell>
          <cell r="DA51">
            <v>10.899099025478799</v>
          </cell>
          <cell r="DB51">
            <v>3.12295932898071</v>
          </cell>
          <cell r="DE51">
            <v>0</v>
          </cell>
          <cell r="DG51">
            <v>19.616295344132631</v>
          </cell>
          <cell r="DH51">
            <v>19.616295344132631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19.616295344132631</v>
          </cell>
          <cell r="DS51">
            <v>0</v>
          </cell>
          <cell r="DT51">
            <v>0</v>
          </cell>
          <cell r="DU51">
            <v>19.616295344132631</v>
          </cell>
          <cell r="DV51">
            <v>0</v>
          </cell>
          <cell r="DW51">
            <v>19.616295344132631</v>
          </cell>
          <cell r="DX51" t="str">
            <v/>
          </cell>
          <cell r="DY51" t="str">
            <v/>
          </cell>
          <cell r="DZ51" t="str">
            <v/>
          </cell>
          <cell r="EA51" t="str">
            <v/>
          </cell>
          <cell r="EB51">
            <v>0</v>
          </cell>
          <cell r="EC51">
            <v>0</v>
          </cell>
          <cell r="ED51">
            <v>0</v>
          </cell>
          <cell r="EE51">
            <v>0</v>
          </cell>
          <cell r="EF51">
            <v>0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G51" t="str">
            <v/>
          </cell>
          <cell r="FH51">
            <v>2</v>
          </cell>
          <cell r="FI51" t="str">
            <v/>
          </cell>
          <cell r="FJ51" t="str">
            <v/>
          </cell>
          <cell r="FK51" t="str">
            <v>2</v>
          </cell>
          <cell r="FN51">
            <v>19.616295344132631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0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0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0</v>
          </cell>
          <cell r="JH51">
            <v>0</v>
          </cell>
          <cell r="JI51">
            <v>0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2019</v>
          </cell>
          <cell r="OM51">
            <v>2020</v>
          </cell>
          <cell r="ON51">
            <v>2019</v>
          </cell>
          <cell r="OO51">
            <v>2020</v>
          </cell>
          <cell r="OP51" t="str">
            <v>п</v>
          </cell>
          <cell r="OR51">
            <v>0</v>
          </cell>
          <cell r="OT51">
            <v>23.147228506076502</v>
          </cell>
        </row>
        <row r="52">
          <cell r="A52" t="str">
            <v>Г</v>
          </cell>
          <cell r="B52" t="str">
            <v>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12.33106106</v>
          </cell>
          <cell r="H52">
            <v>0</v>
          </cell>
          <cell r="J52">
            <v>864.62110393199998</v>
          </cell>
          <cell r="K52">
            <v>12.33106106</v>
          </cell>
          <cell r="L52">
            <v>852.29004287199996</v>
          </cell>
          <cell r="M52">
            <v>0</v>
          </cell>
          <cell r="N52">
            <v>0</v>
          </cell>
          <cell r="O52">
            <v>75.508838269152477</v>
          </cell>
          <cell r="P52">
            <v>178.17639041999999</v>
          </cell>
          <cell r="Q52">
            <v>598.60481432284746</v>
          </cell>
          <cell r="R52">
            <v>11.8</v>
          </cell>
          <cell r="S52">
            <v>0</v>
          </cell>
          <cell r="T52">
            <v>0</v>
          </cell>
          <cell r="U52">
            <v>10</v>
          </cell>
          <cell r="V52">
            <v>0</v>
          </cell>
          <cell r="W52">
            <v>1.8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11.8</v>
          </cell>
          <cell r="AQ52">
            <v>0</v>
          </cell>
          <cell r="AR52">
            <v>0</v>
          </cell>
          <cell r="AS52">
            <v>10</v>
          </cell>
          <cell r="AT52">
            <v>0</v>
          </cell>
          <cell r="AU52">
            <v>1.8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 t="str">
            <v/>
          </cell>
          <cell r="BC52" t="str">
            <v/>
          </cell>
          <cell r="BD52" t="str">
            <v/>
          </cell>
          <cell r="BE52">
            <v>4</v>
          </cell>
          <cell r="BF52" t="str">
            <v>4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3812.2178934788185</v>
          </cell>
          <cell r="CY52">
            <v>572.7289210797162</v>
          </cell>
          <cell r="CZ52">
            <v>1552.4358180467182</v>
          </cell>
          <cell r="DA52">
            <v>1396.6332410204841</v>
          </cell>
          <cell r="DB52">
            <v>351.73938608438334</v>
          </cell>
          <cell r="DE52">
            <v>0.44255088999999997</v>
          </cell>
          <cell r="DG52">
            <v>617.01871443999994</v>
          </cell>
          <cell r="DH52">
            <v>10.44255089</v>
          </cell>
          <cell r="DI52">
            <v>606.57616354999993</v>
          </cell>
          <cell r="DJ52">
            <v>38.906113530000006</v>
          </cell>
          <cell r="DK52">
            <v>197.33895278</v>
          </cell>
          <cell r="DL52">
            <v>344.75768944999993</v>
          </cell>
          <cell r="DM52">
            <v>25.573407790000001</v>
          </cell>
          <cell r="DN52">
            <v>277.00832313952753</v>
          </cell>
          <cell r="DS52">
            <v>142.68802315457594</v>
          </cell>
          <cell r="DT52">
            <v>56.493174655273869</v>
          </cell>
          <cell r="DU52">
            <v>49.232590688265262</v>
          </cell>
          <cell r="DV52">
            <v>28.594534641412469</v>
          </cell>
          <cell r="DW52">
            <v>49.232590688265262</v>
          </cell>
          <cell r="DX52" t="str">
            <v/>
          </cell>
          <cell r="DY52">
            <v>2</v>
          </cell>
          <cell r="DZ52" t="str">
            <v/>
          </cell>
          <cell r="EA52" t="str">
            <v/>
          </cell>
          <cell r="EB52" t="str">
            <v>2</v>
          </cell>
          <cell r="EC52">
            <v>870.93788626000003</v>
          </cell>
          <cell r="ED52">
            <v>346.03663713000003</v>
          </cell>
          <cell r="EE52">
            <v>488.22764986999994</v>
          </cell>
          <cell r="EF52">
            <v>24.389055679999998</v>
          </cell>
          <cell r="EG52">
            <v>12.284543580000001</v>
          </cell>
          <cell r="EH52">
            <v>323.89559782000003</v>
          </cell>
          <cell r="EI52">
            <v>224.59279934</v>
          </cell>
          <cell r="EJ52">
            <v>95.952902250000008</v>
          </cell>
          <cell r="EK52">
            <v>0</v>
          </cell>
          <cell r="EL52">
            <v>3.3498962299999997</v>
          </cell>
          <cell r="EM52">
            <v>547.04228843999999</v>
          </cell>
          <cell r="EN52">
            <v>121.44383779</v>
          </cell>
          <cell r="EO52">
            <v>392.27474761999997</v>
          </cell>
          <cell r="EP52">
            <v>24.389055679999998</v>
          </cell>
          <cell r="EQ52">
            <v>8.9346473500000005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0</v>
          </cell>
          <cell r="FE52">
            <v>0</v>
          </cell>
          <cell r="FF52">
            <v>0</v>
          </cell>
          <cell r="FG52" t="str">
            <v/>
          </cell>
          <cell r="FH52">
            <v>2</v>
          </cell>
          <cell r="FI52" t="str">
            <v/>
          </cell>
          <cell r="FJ52" t="str">
            <v/>
          </cell>
          <cell r="FK52" t="str">
            <v>2</v>
          </cell>
          <cell r="FN52">
            <v>3102.5564480438834</v>
          </cell>
          <cell r="FO52">
            <v>0</v>
          </cell>
          <cell r="FP52">
            <v>175.58</v>
          </cell>
          <cell r="FQ52">
            <v>0</v>
          </cell>
          <cell r="FR52">
            <v>697.62100000000009</v>
          </cell>
          <cell r="FS52">
            <v>695.62100000000009</v>
          </cell>
          <cell r="FT52">
            <v>2</v>
          </cell>
          <cell r="FU52">
            <v>0</v>
          </cell>
          <cell r="FV52">
            <v>162</v>
          </cell>
          <cell r="FW52">
            <v>0</v>
          </cell>
          <cell r="FX52">
            <v>162</v>
          </cell>
          <cell r="FZ52">
            <v>604.26295830000004</v>
          </cell>
          <cell r="GA52">
            <v>0</v>
          </cell>
          <cell r="GB52">
            <v>10.842000000000002</v>
          </cell>
          <cell r="GC52">
            <v>0</v>
          </cell>
          <cell r="GD52">
            <v>18.175000000000001</v>
          </cell>
          <cell r="GE52">
            <v>18.175000000000001</v>
          </cell>
          <cell r="GF52">
            <v>0</v>
          </cell>
          <cell r="GG52">
            <v>0</v>
          </cell>
          <cell r="GH52">
            <v>112</v>
          </cell>
          <cell r="GI52">
            <v>0</v>
          </cell>
          <cell r="GJ52">
            <v>112</v>
          </cell>
          <cell r="GK52">
            <v>514.82344348999948</v>
          </cell>
          <cell r="GL52">
            <v>0</v>
          </cell>
          <cell r="GM52">
            <v>0</v>
          </cell>
          <cell r="GN52">
            <v>0</v>
          </cell>
          <cell r="GO52">
            <v>59.307000000000002</v>
          </cell>
          <cell r="GP52">
            <v>59.307000000000002</v>
          </cell>
          <cell r="GQ52">
            <v>0</v>
          </cell>
          <cell r="GR52">
            <v>0</v>
          </cell>
          <cell r="GS52">
            <v>1</v>
          </cell>
          <cell r="GT52">
            <v>0</v>
          </cell>
          <cell r="GU52">
            <v>1</v>
          </cell>
          <cell r="GV52">
            <v>475.62674384858701</v>
          </cell>
          <cell r="GW52">
            <v>0</v>
          </cell>
          <cell r="GX52">
            <v>0</v>
          </cell>
          <cell r="GY52">
            <v>0</v>
          </cell>
          <cell r="GZ52">
            <v>53</v>
          </cell>
          <cell r="HA52">
            <v>53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39.196699641412465</v>
          </cell>
          <cell r="ID52">
            <v>0</v>
          </cell>
          <cell r="IE52">
            <v>0</v>
          </cell>
          <cell r="IF52">
            <v>0</v>
          </cell>
          <cell r="IG52">
            <v>0</v>
          </cell>
          <cell r="IH52">
            <v>6.3069999999999995</v>
          </cell>
          <cell r="II52">
            <v>0</v>
          </cell>
          <cell r="IJ52">
            <v>0</v>
          </cell>
          <cell r="IK52">
            <v>0</v>
          </cell>
          <cell r="IL52">
            <v>0</v>
          </cell>
          <cell r="IM52">
            <v>0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104.98333589000001</v>
          </cell>
          <cell r="IZ52">
            <v>0</v>
          </cell>
          <cell r="JA52">
            <v>0</v>
          </cell>
          <cell r="JB52">
            <v>0</v>
          </cell>
          <cell r="JC52">
            <v>4.1915000000000004</v>
          </cell>
          <cell r="JD52">
            <v>4.1915000000000004</v>
          </cell>
          <cell r="JE52">
            <v>0</v>
          </cell>
          <cell r="JF52">
            <v>0</v>
          </cell>
          <cell r="JG52">
            <v>3</v>
          </cell>
          <cell r="JH52">
            <v>0</v>
          </cell>
          <cell r="JI52">
            <v>3</v>
          </cell>
          <cell r="JJ52">
            <v>2.0477729099999999</v>
          </cell>
          <cell r="JK52">
            <v>0</v>
          </cell>
          <cell r="JL52">
            <v>0</v>
          </cell>
          <cell r="JM52">
            <v>0</v>
          </cell>
          <cell r="JN52">
            <v>0.73250000000000004</v>
          </cell>
          <cell r="JO52">
            <v>0.73250000000000004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102.93556298</v>
          </cell>
          <cell r="JV52">
            <v>0</v>
          </cell>
          <cell r="JW52">
            <v>0</v>
          </cell>
          <cell r="JX52">
            <v>0</v>
          </cell>
          <cell r="JY52">
            <v>3.4590000000000001</v>
          </cell>
          <cell r="JZ52">
            <v>3.4590000000000001</v>
          </cell>
          <cell r="KA52">
            <v>0</v>
          </cell>
          <cell r="KB52">
            <v>0</v>
          </cell>
          <cell r="KC52">
            <v>3</v>
          </cell>
          <cell r="KD52">
            <v>0</v>
          </cell>
          <cell r="KE52">
            <v>3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>
            <v>0</v>
          </cell>
          <cell r="LR52">
            <v>0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0</v>
          </cell>
          <cell r="OM52">
            <v>0</v>
          </cell>
          <cell r="ON52">
            <v>0</v>
          </cell>
          <cell r="OO52">
            <v>0</v>
          </cell>
          <cell r="OP52">
            <v>0</v>
          </cell>
          <cell r="OR52">
            <v>0</v>
          </cell>
          <cell r="OT52">
            <v>2031.6875938646697</v>
          </cell>
        </row>
        <row r="53">
          <cell r="A53" t="str">
            <v>Г</v>
          </cell>
          <cell r="B53" t="str">
            <v>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D53" t="str">
            <v>Г</v>
          </cell>
          <cell r="E53">
            <v>0.53106105999999997</v>
          </cell>
          <cell r="H53">
            <v>0</v>
          </cell>
          <cell r="J53">
            <v>852.82110393199991</v>
          </cell>
          <cell r="K53">
            <v>0.53106105999999997</v>
          </cell>
          <cell r="L53">
            <v>852.29004287199996</v>
          </cell>
          <cell r="M53">
            <v>0</v>
          </cell>
          <cell r="N53">
            <v>0</v>
          </cell>
          <cell r="O53">
            <v>75.508838269152477</v>
          </cell>
          <cell r="P53">
            <v>178.17639041999999</v>
          </cell>
          <cell r="Q53">
            <v>598.60481432284746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 t="str">
            <v/>
          </cell>
          <cell r="BC53" t="str">
            <v/>
          </cell>
          <cell r="BD53" t="str">
            <v/>
          </cell>
          <cell r="BE53" t="str">
            <v/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3812.2178934788185</v>
          </cell>
          <cell r="CY53">
            <v>572.7289210797162</v>
          </cell>
          <cell r="CZ53">
            <v>1552.4358180467182</v>
          </cell>
          <cell r="DA53">
            <v>1396.6332410204841</v>
          </cell>
          <cell r="DB53">
            <v>351.73938608438334</v>
          </cell>
          <cell r="DE53">
            <v>0.44255088999999997</v>
          </cell>
          <cell r="DG53">
            <v>607.01871443999994</v>
          </cell>
          <cell r="DH53">
            <v>0.44255088999999997</v>
          </cell>
          <cell r="DI53">
            <v>606.57616354999993</v>
          </cell>
          <cell r="DJ53">
            <v>38.906113530000006</v>
          </cell>
          <cell r="DK53">
            <v>197.33895278</v>
          </cell>
          <cell r="DL53">
            <v>344.75768944999993</v>
          </cell>
          <cell r="DM53">
            <v>25.573407790000001</v>
          </cell>
          <cell r="DN53">
            <v>277.00832313952753</v>
          </cell>
          <cell r="DS53">
            <v>142.68802315457594</v>
          </cell>
          <cell r="DT53">
            <v>56.493174655273869</v>
          </cell>
          <cell r="DU53">
            <v>49.232590688265262</v>
          </cell>
          <cell r="DV53">
            <v>28.594534641412469</v>
          </cell>
          <cell r="DW53">
            <v>49.232590688265262</v>
          </cell>
          <cell r="DX53" t="str">
            <v/>
          </cell>
          <cell r="DY53">
            <v>2</v>
          </cell>
          <cell r="DZ53" t="str">
            <v/>
          </cell>
          <cell r="EA53" t="str">
            <v/>
          </cell>
          <cell r="EB53" t="str">
            <v>2</v>
          </cell>
          <cell r="EC53">
            <v>870.93788626000003</v>
          </cell>
          <cell r="ED53">
            <v>346.03663713000003</v>
          </cell>
          <cell r="EE53">
            <v>488.22764986999994</v>
          </cell>
          <cell r="EF53">
            <v>24.389055679999998</v>
          </cell>
          <cell r="EG53">
            <v>12.284543580000001</v>
          </cell>
          <cell r="EH53">
            <v>323.89559782000003</v>
          </cell>
          <cell r="EI53">
            <v>224.59279934</v>
          </cell>
          <cell r="EJ53">
            <v>95.952902250000008</v>
          </cell>
          <cell r="EK53">
            <v>0</v>
          </cell>
          <cell r="EL53">
            <v>3.3498962299999997</v>
          </cell>
          <cell r="EM53">
            <v>547.04228843999999</v>
          </cell>
          <cell r="EN53">
            <v>121.44383779</v>
          </cell>
          <cell r="EO53">
            <v>392.27474761999997</v>
          </cell>
          <cell r="EP53">
            <v>24.389055679999998</v>
          </cell>
          <cell r="EQ53">
            <v>8.9346473500000005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0</v>
          </cell>
          <cell r="FC53">
            <v>0</v>
          </cell>
          <cell r="FD53">
            <v>0</v>
          </cell>
          <cell r="FE53">
            <v>0</v>
          </cell>
          <cell r="FF53">
            <v>0</v>
          </cell>
          <cell r="FG53" t="str">
            <v/>
          </cell>
          <cell r="FH53" t="str">
            <v/>
          </cell>
          <cell r="FI53" t="str">
            <v/>
          </cell>
          <cell r="FJ53" t="str">
            <v/>
          </cell>
          <cell r="FK53">
            <v>0</v>
          </cell>
          <cell r="FN53">
            <v>3102.5564480438834</v>
          </cell>
          <cell r="FO53">
            <v>0</v>
          </cell>
          <cell r="FP53">
            <v>175.58</v>
          </cell>
          <cell r="FQ53">
            <v>0</v>
          </cell>
          <cell r="FR53">
            <v>697.62100000000009</v>
          </cell>
          <cell r="FS53">
            <v>695.62100000000009</v>
          </cell>
          <cell r="FT53">
            <v>2</v>
          </cell>
          <cell r="FU53">
            <v>0</v>
          </cell>
          <cell r="FV53">
            <v>162</v>
          </cell>
          <cell r="FW53">
            <v>0</v>
          </cell>
          <cell r="FX53">
            <v>162</v>
          </cell>
          <cell r="FZ53">
            <v>604.26295830000004</v>
          </cell>
          <cell r="GA53">
            <v>0</v>
          </cell>
          <cell r="GB53">
            <v>10.842000000000002</v>
          </cell>
          <cell r="GC53">
            <v>0</v>
          </cell>
          <cell r="GD53">
            <v>18.175000000000001</v>
          </cell>
          <cell r="GE53">
            <v>18.175000000000001</v>
          </cell>
          <cell r="GF53">
            <v>0</v>
          </cell>
          <cell r="GG53">
            <v>0</v>
          </cell>
          <cell r="GH53">
            <v>112</v>
          </cell>
          <cell r="GI53">
            <v>0</v>
          </cell>
          <cell r="GJ53">
            <v>112</v>
          </cell>
          <cell r="GK53">
            <v>514.82344348999948</v>
          </cell>
          <cell r="GL53">
            <v>0</v>
          </cell>
          <cell r="GM53">
            <v>0</v>
          </cell>
          <cell r="GN53">
            <v>0</v>
          </cell>
          <cell r="GO53">
            <v>59.307000000000002</v>
          </cell>
          <cell r="GP53">
            <v>59.307000000000002</v>
          </cell>
          <cell r="GQ53">
            <v>0</v>
          </cell>
          <cell r="GR53">
            <v>0</v>
          </cell>
          <cell r="GS53">
            <v>1</v>
          </cell>
          <cell r="GT53">
            <v>0</v>
          </cell>
          <cell r="GU53">
            <v>1</v>
          </cell>
          <cell r="GV53">
            <v>475.62674384858701</v>
          </cell>
          <cell r="GW53">
            <v>0</v>
          </cell>
          <cell r="GX53">
            <v>0</v>
          </cell>
          <cell r="GY53">
            <v>0</v>
          </cell>
          <cell r="GZ53">
            <v>53</v>
          </cell>
          <cell r="HA53">
            <v>53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39.196699641412465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6.3069999999999995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104.98333589000001</v>
          </cell>
          <cell r="IZ53">
            <v>0</v>
          </cell>
          <cell r="JA53">
            <v>0</v>
          </cell>
          <cell r="JB53">
            <v>0</v>
          </cell>
          <cell r="JC53">
            <v>4.1915000000000004</v>
          </cell>
          <cell r="JD53">
            <v>4.1915000000000004</v>
          </cell>
          <cell r="JE53">
            <v>0</v>
          </cell>
          <cell r="JF53">
            <v>0</v>
          </cell>
          <cell r="JG53">
            <v>3</v>
          </cell>
          <cell r="JH53">
            <v>0</v>
          </cell>
          <cell r="JI53">
            <v>3</v>
          </cell>
          <cell r="JJ53">
            <v>2.0477729099999999</v>
          </cell>
          <cell r="JK53">
            <v>0</v>
          </cell>
          <cell r="JL53">
            <v>0</v>
          </cell>
          <cell r="JM53">
            <v>0</v>
          </cell>
          <cell r="JN53">
            <v>0.73250000000000004</v>
          </cell>
          <cell r="JO53">
            <v>0.73250000000000004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102.93556298</v>
          </cell>
          <cell r="JV53">
            <v>0</v>
          </cell>
          <cell r="JW53">
            <v>0</v>
          </cell>
          <cell r="JX53">
            <v>0</v>
          </cell>
          <cell r="JY53">
            <v>3.4590000000000001</v>
          </cell>
          <cell r="JZ53">
            <v>3.4590000000000001</v>
          </cell>
          <cell r="KA53">
            <v>0</v>
          </cell>
          <cell r="KB53">
            <v>0</v>
          </cell>
          <cell r="KC53">
            <v>3</v>
          </cell>
          <cell r="KD53">
            <v>0</v>
          </cell>
          <cell r="KE53">
            <v>3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0</v>
          </cell>
          <cell r="OM53">
            <v>0</v>
          </cell>
          <cell r="ON53">
            <v>0</v>
          </cell>
          <cell r="OO53">
            <v>0</v>
          </cell>
          <cell r="OP53">
            <v>0</v>
          </cell>
          <cell r="OR53">
            <v>0</v>
          </cell>
          <cell r="OT53">
            <v>2031.6875938646697</v>
          </cell>
        </row>
        <row r="54">
          <cell r="A54" t="str">
            <v>Г</v>
          </cell>
          <cell r="B54" t="str">
            <v>1.2.1.1</v>
          </cell>
          <cell r="C54" t="str">
            <v>Реконструкция трансформаторных и иных подстанций, всего, в том числе:</v>
          </cell>
          <cell r="D54" t="str">
            <v>Г</v>
          </cell>
          <cell r="E54">
            <v>0</v>
          </cell>
          <cell r="H54">
            <v>0</v>
          </cell>
          <cell r="J54">
            <v>852.29004287199996</v>
          </cell>
          <cell r="K54">
            <v>0</v>
          </cell>
          <cell r="L54">
            <v>852.29004287199996</v>
          </cell>
          <cell r="M54">
            <v>0</v>
          </cell>
          <cell r="N54">
            <v>0</v>
          </cell>
          <cell r="O54">
            <v>75.508838269152477</v>
          </cell>
          <cell r="P54">
            <v>178.17639041999999</v>
          </cell>
          <cell r="Q54">
            <v>598.60481432284746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 t="str">
            <v/>
          </cell>
          <cell r="BE54" t="str">
            <v/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3812.2178934788185</v>
          </cell>
          <cell r="CY54">
            <v>572.7289210797162</v>
          </cell>
          <cell r="CZ54">
            <v>1552.4358180467182</v>
          </cell>
          <cell r="DA54">
            <v>1396.6332410204841</v>
          </cell>
          <cell r="DB54">
            <v>351.73938608438334</v>
          </cell>
          <cell r="DE54">
            <v>0</v>
          </cell>
          <cell r="DG54">
            <v>606.57616354999993</v>
          </cell>
          <cell r="DH54">
            <v>0</v>
          </cell>
          <cell r="DI54">
            <v>606.57616354999993</v>
          </cell>
          <cell r="DJ54">
            <v>38.906113530000006</v>
          </cell>
          <cell r="DK54">
            <v>197.33895278</v>
          </cell>
          <cell r="DL54">
            <v>344.75768944999993</v>
          </cell>
          <cell r="DM54">
            <v>25.573407790000001</v>
          </cell>
          <cell r="DN54">
            <v>277.00832313952753</v>
          </cell>
          <cell r="DS54">
            <v>142.68802315457594</v>
          </cell>
          <cell r="DT54">
            <v>56.493174655273869</v>
          </cell>
          <cell r="DU54">
            <v>49.232590688265262</v>
          </cell>
          <cell r="DV54">
            <v>28.594534641412469</v>
          </cell>
          <cell r="DW54">
            <v>49.232590688265262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870.93788626000003</v>
          </cell>
          <cell r="ED54">
            <v>346.03663713000003</v>
          </cell>
          <cell r="EE54">
            <v>488.22764986999994</v>
          </cell>
          <cell r="EF54">
            <v>24.389055679999998</v>
          </cell>
          <cell r="EG54">
            <v>12.284543580000001</v>
          </cell>
          <cell r="EH54">
            <v>323.89559782000003</v>
          </cell>
          <cell r="EI54">
            <v>224.59279934</v>
          </cell>
          <cell r="EJ54">
            <v>95.952902250000008</v>
          </cell>
          <cell r="EK54">
            <v>0</v>
          </cell>
          <cell r="EL54">
            <v>3.3498962299999997</v>
          </cell>
          <cell r="EM54">
            <v>547.04228843999999</v>
          </cell>
          <cell r="EN54">
            <v>121.44383779</v>
          </cell>
          <cell r="EO54">
            <v>392.27474761999997</v>
          </cell>
          <cell r="EP54">
            <v>24.389055679999998</v>
          </cell>
          <cell r="EQ54">
            <v>8.9346473500000005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0</v>
          </cell>
          <cell r="FC54">
            <v>0</v>
          </cell>
          <cell r="FD54">
            <v>0</v>
          </cell>
          <cell r="FE54">
            <v>0</v>
          </cell>
          <cell r="FF54">
            <v>0</v>
          </cell>
          <cell r="FG54" t="str">
            <v/>
          </cell>
          <cell r="FH54" t="str">
            <v/>
          </cell>
          <cell r="FI54" t="str">
            <v/>
          </cell>
          <cell r="FJ54" t="str">
            <v/>
          </cell>
          <cell r="FK54">
            <v>0</v>
          </cell>
          <cell r="FN54">
            <v>3102.5564480438834</v>
          </cell>
          <cell r="FO54">
            <v>0</v>
          </cell>
          <cell r="FP54">
            <v>175.58</v>
          </cell>
          <cell r="FQ54">
            <v>0</v>
          </cell>
          <cell r="FR54">
            <v>697.62100000000009</v>
          </cell>
          <cell r="FS54">
            <v>695.62100000000009</v>
          </cell>
          <cell r="FT54">
            <v>2</v>
          </cell>
          <cell r="FU54">
            <v>0</v>
          </cell>
          <cell r="FV54">
            <v>162</v>
          </cell>
          <cell r="FW54">
            <v>0</v>
          </cell>
          <cell r="FX54">
            <v>162</v>
          </cell>
          <cell r="FZ54">
            <v>604.26295830000004</v>
          </cell>
          <cell r="GA54">
            <v>0</v>
          </cell>
          <cell r="GB54">
            <v>10.842000000000002</v>
          </cell>
          <cell r="GC54">
            <v>0</v>
          </cell>
          <cell r="GD54">
            <v>18.175000000000001</v>
          </cell>
          <cell r="GE54">
            <v>18.175000000000001</v>
          </cell>
          <cell r="GF54">
            <v>0</v>
          </cell>
          <cell r="GG54">
            <v>0</v>
          </cell>
          <cell r="GH54">
            <v>112</v>
          </cell>
          <cell r="GI54">
            <v>0</v>
          </cell>
          <cell r="GJ54">
            <v>112</v>
          </cell>
          <cell r="GK54">
            <v>514.82344348999948</v>
          </cell>
          <cell r="GL54">
            <v>0</v>
          </cell>
          <cell r="GM54">
            <v>0</v>
          </cell>
          <cell r="GN54">
            <v>0</v>
          </cell>
          <cell r="GO54">
            <v>59.307000000000002</v>
          </cell>
          <cell r="GP54">
            <v>59.307000000000002</v>
          </cell>
          <cell r="GQ54">
            <v>0</v>
          </cell>
          <cell r="GR54">
            <v>0</v>
          </cell>
          <cell r="GS54">
            <v>1</v>
          </cell>
          <cell r="GT54">
            <v>0</v>
          </cell>
          <cell r="GU54">
            <v>1</v>
          </cell>
          <cell r="GV54">
            <v>475.62674384858701</v>
          </cell>
          <cell r="GW54">
            <v>0</v>
          </cell>
          <cell r="GX54">
            <v>0</v>
          </cell>
          <cell r="GY54">
            <v>0</v>
          </cell>
          <cell r="GZ54">
            <v>53</v>
          </cell>
          <cell r="HA54">
            <v>53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39.196699641412465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6.3069999999999995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104.98333589000001</v>
          </cell>
          <cell r="IZ54">
            <v>0</v>
          </cell>
          <cell r="JA54">
            <v>0</v>
          </cell>
          <cell r="JB54">
            <v>0</v>
          </cell>
          <cell r="JC54">
            <v>4.1915000000000004</v>
          </cell>
          <cell r="JD54">
            <v>4.1915000000000004</v>
          </cell>
          <cell r="JE54">
            <v>0</v>
          </cell>
          <cell r="JF54">
            <v>0</v>
          </cell>
          <cell r="JG54">
            <v>3</v>
          </cell>
          <cell r="JH54">
            <v>0</v>
          </cell>
          <cell r="JI54">
            <v>3</v>
          </cell>
          <cell r="JJ54">
            <v>2.0477729099999999</v>
          </cell>
          <cell r="JK54">
            <v>0</v>
          </cell>
          <cell r="JL54">
            <v>0</v>
          </cell>
          <cell r="JM54">
            <v>0</v>
          </cell>
          <cell r="JN54">
            <v>0.73250000000000004</v>
          </cell>
          <cell r="JO54">
            <v>0.73250000000000004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102.93556298</v>
          </cell>
          <cell r="JV54">
            <v>0</v>
          </cell>
          <cell r="JW54">
            <v>0</v>
          </cell>
          <cell r="JX54">
            <v>0</v>
          </cell>
          <cell r="JY54">
            <v>3.4590000000000001</v>
          </cell>
          <cell r="JZ54">
            <v>3.4590000000000001</v>
          </cell>
          <cell r="KA54">
            <v>0</v>
          </cell>
          <cell r="KB54">
            <v>0</v>
          </cell>
          <cell r="KC54">
            <v>3</v>
          </cell>
          <cell r="KD54">
            <v>0</v>
          </cell>
          <cell r="KE54">
            <v>3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0</v>
          </cell>
          <cell r="OM54">
            <v>0</v>
          </cell>
          <cell r="ON54">
            <v>0</v>
          </cell>
          <cell r="OO54">
            <v>0</v>
          </cell>
          <cell r="OP54">
            <v>0</v>
          </cell>
          <cell r="OR54">
            <v>0</v>
          </cell>
          <cell r="OT54">
            <v>2031.6875938646697</v>
          </cell>
        </row>
        <row r="55">
          <cell r="A55" t="str">
            <v>Г</v>
          </cell>
          <cell r="B55" t="str">
            <v>1.2.1.2</v>
          </cell>
          <cell r="C55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D55" t="str">
            <v>Г</v>
          </cell>
          <cell r="E55">
            <v>0.53106105999999997</v>
          </cell>
          <cell r="H55">
            <v>0</v>
          </cell>
          <cell r="J55">
            <v>852.82110393199991</v>
          </cell>
          <cell r="K55">
            <v>0.53106105999999997</v>
          </cell>
          <cell r="L55">
            <v>852.29004287199996</v>
          </cell>
          <cell r="M55">
            <v>0</v>
          </cell>
          <cell r="N55">
            <v>0</v>
          </cell>
          <cell r="O55">
            <v>75.508838269152477</v>
          </cell>
          <cell r="P55">
            <v>178.17639041999999</v>
          </cell>
          <cell r="Q55">
            <v>598.60481432284746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3812.2178934788185</v>
          </cell>
          <cell r="CY55">
            <v>572.7289210797162</v>
          </cell>
          <cell r="CZ55">
            <v>1552.4358180467182</v>
          </cell>
          <cell r="DA55">
            <v>1396.6332410204841</v>
          </cell>
          <cell r="DB55">
            <v>351.73938608438334</v>
          </cell>
          <cell r="DE55">
            <v>0.44255088999999997</v>
          </cell>
          <cell r="DG55">
            <v>607.01871443999994</v>
          </cell>
          <cell r="DH55">
            <v>0.44255088999999997</v>
          </cell>
          <cell r="DI55">
            <v>606.57616354999993</v>
          </cell>
          <cell r="DJ55">
            <v>38.906113530000006</v>
          </cell>
          <cell r="DK55">
            <v>197.33895278</v>
          </cell>
          <cell r="DL55">
            <v>344.75768944999993</v>
          </cell>
          <cell r="DM55">
            <v>25.573407790000001</v>
          </cell>
          <cell r="DN55">
            <v>277.00832313952753</v>
          </cell>
          <cell r="DS55">
            <v>142.68802315457594</v>
          </cell>
          <cell r="DT55">
            <v>56.493174655273869</v>
          </cell>
          <cell r="DU55">
            <v>49.232590688265262</v>
          </cell>
          <cell r="DV55">
            <v>28.594534641412469</v>
          </cell>
          <cell r="DW55">
            <v>49.232590688265262</v>
          </cell>
          <cell r="DX55" t="str">
            <v/>
          </cell>
          <cell r="DY55">
            <v>2</v>
          </cell>
          <cell r="DZ55" t="str">
            <v/>
          </cell>
          <cell r="EA55" t="str">
            <v/>
          </cell>
          <cell r="EB55" t="str">
            <v>2</v>
          </cell>
          <cell r="EC55">
            <v>870.93788626000003</v>
          </cell>
          <cell r="ED55">
            <v>346.03663713000003</v>
          </cell>
          <cell r="EE55">
            <v>488.22764986999994</v>
          </cell>
          <cell r="EF55">
            <v>24.389055679999998</v>
          </cell>
          <cell r="EG55">
            <v>12.284543580000001</v>
          </cell>
          <cell r="EH55">
            <v>323.89559782000003</v>
          </cell>
          <cell r="EI55">
            <v>224.59279934</v>
          </cell>
          <cell r="EJ55">
            <v>95.952902250000008</v>
          </cell>
          <cell r="EK55">
            <v>0</v>
          </cell>
          <cell r="EL55">
            <v>3.3498962299999997</v>
          </cell>
          <cell r="EM55">
            <v>547.04228843999999</v>
          </cell>
          <cell r="EN55">
            <v>121.44383779</v>
          </cell>
          <cell r="EO55">
            <v>392.27474761999997</v>
          </cell>
          <cell r="EP55">
            <v>24.389055679999998</v>
          </cell>
          <cell r="EQ55">
            <v>8.9346473500000005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 t="str">
            <v/>
          </cell>
          <cell r="FJ55" t="str">
            <v/>
          </cell>
          <cell r="FK55">
            <v>0</v>
          </cell>
          <cell r="FN55">
            <v>3102.5564480438834</v>
          </cell>
          <cell r="FO55">
            <v>0</v>
          </cell>
          <cell r="FP55">
            <v>175.58</v>
          </cell>
          <cell r="FQ55">
            <v>0</v>
          </cell>
          <cell r="FR55">
            <v>697.62100000000009</v>
          </cell>
          <cell r="FS55">
            <v>695.62100000000009</v>
          </cell>
          <cell r="FT55">
            <v>2</v>
          </cell>
          <cell r="FU55">
            <v>0</v>
          </cell>
          <cell r="FV55">
            <v>162</v>
          </cell>
          <cell r="FW55">
            <v>0</v>
          </cell>
          <cell r="FX55">
            <v>162</v>
          </cell>
          <cell r="FZ55">
            <v>604.26295830000004</v>
          </cell>
          <cell r="GA55">
            <v>0</v>
          </cell>
          <cell r="GB55">
            <v>10.842000000000002</v>
          </cell>
          <cell r="GC55">
            <v>0</v>
          </cell>
          <cell r="GD55">
            <v>18.175000000000001</v>
          </cell>
          <cell r="GE55">
            <v>18.175000000000001</v>
          </cell>
          <cell r="GF55">
            <v>0</v>
          </cell>
          <cell r="GG55">
            <v>0</v>
          </cell>
          <cell r="GH55">
            <v>112</v>
          </cell>
          <cell r="GI55">
            <v>0</v>
          </cell>
          <cell r="GJ55">
            <v>112</v>
          </cell>
          <cell r="GK55">
            <v>514.82344348999948</v>
          </cell>
          <cell r="GL55">
            <v>0</v>
          </cell>
          <cell r="GM55">
            <v>0</v>
          </cell>
          <cell r="GN55">
            <v>0</v>
          </cell>
          <cell r="GO55">
            <v>59.307000000000002</v>
          </cell>
          <cell r="GP55">
            <v>59.307000000000002</v>
          </cell>
          <cell r="GQ55">
            <v>0</v>
          </cell>
          <cell r="GR55">
            <v>0</v>
          </cell>
          <cell r="GS55">
            <v>1</v>
          </cell>
          <cell r="GT55">
            <v>0</v>
          </cell>
          <cell r="GU55">
            <v>1</v>
          </cell>
          <cell r="GV55">
            <v>475.62674384858701</v>
          </cell>
          <cell r="GW55">
            <v>0</v>
          </cell>
          <cell r="GX55">
            <v>0</v>
          </cell>
          <cell r="GY55">
            <v>0</v>
          </cell>
          <cell r="GZ55">
            <v>53</v>
          </cell>
          <cell r="HA55">
            <v>53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39.196699641412465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6.3069999999999995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104.98333589000001</v>
          </cell>
          <cell r="IZ55">
            <v>0</v>
          </cell>
          <cell r="JA55">
            <v>0</v>
          </cell>
          <cell r="JB55">
            <v>0</v>
          </cell>
          <cell r="JC55">
            <v>4.1915000000000004</v>
          </cell>
          <cell r="JD55">
            <v>4.1915000000000004</v>
          </cell>
          <cell r="JE55">
            <v>0</v>
          </cell>
          <cell r="JF55">
            <v>0</v>
          </cell>
          <cell r="JG55">
            <v>3</v>
          </cell>
          <cell r="JH55">
            <v>0</v>
          </cell>
          <cell r="JI55">
            <v>3</v>
          </cell>
          <cell r="JJ55">
            <v>2.0477729099999999</v>
          </cell>
          <cell r="JK55">
            <v>0</v>
          </cell>
          <cell r="JL55">
            <v>0</v>
          </cell>
          <cell r="JM55">
            <v>0</v>
          </cell>
          <cell r="JN55">
            <v>0.73250000000000004</v>
          </cell>
          <cell r="JO55">
            <v>0.73250000000000004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102.93556298</v>
          </cell>
          <cell r="JV55">
            <v>0</v>
          </cell>
          <cell r="JW55">
            <v>0</v>
          </cell>
          <cell r="JX55">
            <v>0</v>
          </cell>
          <cell r="JY55">
            <v>3.4590000000000001</v>
          </cell>
          <cell r="JZ55">
            <v>3.4590000000000001</v>
          </cell>
          <cell r="KA55">
            <v>0</v>
          </cell>
          <cell r="KB55">
            <v>0</v>
          </cell>
          <cell r="KC55">
            <v>3</v>
          </cell>
          <cell r="KD55">
            <v>0</v>
          </cell>
          <cell r="KE55">
            <v>3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0</v>
          </cell>
          <cell r="OM55">
            <v>0</v>
          </cell>
          <cell r="ON55">
            <v>0</v>
          </cell>
          <cell r="OO55">
            <v>0</v>
          </cell>
          <cell r="OP55">
            <v>0</v>
          </cell>
          <cell r="OR55">
            <v>0</v>
          </cell>
          <cell r="OT55">
            <v>2031.6875938646697</v>
          </cell>
        </row>
        <row r="56">
          <cell r="A56" t="str">
            <v>J_Che251_19</v>
          </cell>
          <cell r="B56" t="str">
            <v>1.2.1.2</v>
          </cell>
          <cell r="C56" t="str">
            <v>Техническое перевооружение ПС 110/10 кВ Северная, с установкой защит и автоматики включения резерва (АВР) по стороне 10 кВ" для нужд АО "Чеченэнерго"</v>
          </cell>
          <cell r="D56" t="str">
            <v>J_Che251_19</v>
          </cell>
          <cell r="E56" t="str">
            <v>нд</v>
          </cell>
          <cell r="H56">
            <v>0</v>
          </cell>
          <cell r="J56">
            <v>0.53106105999999997</v>
          </cell>
          <cell r="K56">
            <v>0.53106105999999997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 t="str">
            <v>нд</v>
          </cell>
          <cell r="S56" t="str">
            <v>нд</v>
          </cell>
          <cell r="T56" t="str">
            <v>нд</v>
          </cell>
          <cell r="U56" t="str">
            <v>нд</v>
          </cell>
          <cell r="V56" t="str">
            <v>нд</v>
          </cell>
          <cell r="W56" t="str">
            <v>нд</v>
          </cell>
          <cell r="X56" t="str">
            <v>нд</v>
          </cell>
          <cell r="Y56" t="str">
            <v>нд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 t="str">
            <v>нд</v>
          </cell>
          <cell r="AH56" t="str">
            <v>нд</v>
          </cell>
          <cell r="AI56" t="str">
            <v>нд</v>
          </cell>
          <cell r="AJ56" t="str">
            <v>нд</v>
          </cell>
          <cell r="AK56" t="str">
            <v>нд</v>
          </cell>
          <cell r="AL56" t="str">
            <v>нд</v>
          </cell>
          <cell r="AM56" t="str">
            <v>нд</v>
          </cell>
          <cell r="AN56" t="str">
            <v>нд</v>
          </cell>
          <cell r="AO56" t="str">
            <v>нд</v>
          </cell>
          <cell r="AP56" t="str">
            <v>нд</v>
          </cell>
          <cell r="AQ56" t="str">
            <v>нд</v>
          </cell>
          <cell r="AR56" t="str">
            <v>нд</v>
          </cell>
          <cell r="AS56" t="str">
            <v>нд</v>
          </cell>
          <cell r="AT56" t="str">
            <v>нд</v>
          </cell>
          <cell r="AU56" t="str">
            <v>нд</v>
          </cell>
          <cell r="AV56" t="str">
            <v>нд</v>
          </cell>
          <cell r="AW56" t="str">
            <v>нд</v>
          </cell>
          <cell r="AX56" t="str">
            <v>нд</v>
          </cell>
          <cell r="AY56" t="str">
            <v>нд</v>
          </cell>
          <cell r="AZ56" t="str">
            <v>нд</v>
          </cell>
          <cell r="BA56" t="str">
            <v>нд</v>
          </cell>
          <cell r="BB56">
            <v>1</v>
          </cell>
          <cell r="BC56">
            <v>2</v>
          </cell>
          <cell r="BD56">
            <v>3</v>
          </cell>
          <cell r="BE56">
            <v>4</v>
          </cell>
          <cell r="BF56" t="str">
            <v>1 2 3 4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 t="str">
            <v>нд</v>
          </cell>
          <cell r="CY56" t="str">
            <v>нд</v>
          </cell>
          <cell r="CZ56" t="str">
            <v>нд</v>
          </cell>
          <cell r="DA56" t="str">
            <v>нд</v>
          </cell>
          <cell r="DB56" t="str">
            <v>нд</v>
          </cell>
          <cell r="DE56">
            <v>0.44255088999999997</v>
          </cell>
          <cell r="DG56">
            <v>0.44255088999999997</v>
          </cell>
          <cell r="DH56">
            <v>0.44255088999999997</v>
          </cell>
          <cell r="DI56">
            <v>0</v>
          </cell>
          <cell r="DJ56">
            <v>0</v>
          </cell>
          <cell r="DK56">
            <v>0</v>
          </cell>
          <cell r="DL56">
            <v>0</v>
          </cell>
          <cell r="DM56">
            <v>0</v>
          </cell>
          <cell r="DN56" t="str">
            <v>нд</v>
          </cell>
          <cell r="DS56" t="str">
            <v>нд</v>
          </cell>
          <cell r="DT56" t="str">
            <v>нд</v>
          </cell>
          <cell r="DU56" t="str">
            <v>нд</v>
          </cell>
          <cell r="DV56" t="str">
            <v>нд</v>
          </cell>
          <cell r="DW56" t="str">
            <v>нд</v>
          </cell>
          <cell r="DX56" t="str">
            <v/>
          </cell>
          <cell r="DY56">
            <v>2</v>
          </cell>
          <cell r="DZ56" t="str">
            <v/>
          </cell>
          <cell r="EA56" t="str">
            <v/>
          </cell>
          <cell r="EB56" t="str">
            <v>2</v>
          </cell>
          <cell r="EC56">
            <v>0.44255088999999997</v>
          </cell>
          <cell r="ED56">
            <v>2.811E-2</v>
          </cell>
          <cell r="EE56">
            <v>9.6319000000000005E-3</v>
          </cell>
          <cell r="EF56">
            <v>0.37501196999999997</v>
          </cell>
          <cell r="EG56">
            <v>2.979702E-2</v>
          </cell>
          <cell r="EH56">
            <v>0</v>
          </cell>
          <cell r="EI56">
            <v>0</v>
          </cell>
          <cell r="EJ56">
            <v>0</v>
          </cell>
          <cell r="EK56">
            <v>0</v>
          </cell>
          <cell r="EL56">
            <v>0</v>
          </cell>
          <cell r="EM56">
            <v>0.44255088999999997</v>
          </cell>
          <cell r="EN56">
            <v>2.811E-2</v>
          </cell>
          <cell r="EO56">
            <v>9.6319000000000005E-3</v>
          </cell>
          <cell r="EP56">
            <v>0.37501196999999997</v>
          </cell>
          <cell r="EQ56">
            <v>2.979702E-2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2</v>
          </cell>
          <cell r="FI56">
            <v>3</v>
          </cell>
          <cell r="FJ56">
            <v>4</v>
          </cell>
          <cell r="FK56" t="str">
            <v>1 2 3 4</v>
          </cell>
          <cell r="FN56" t="str">
            <v>нд</v>
          </cell>
          <cell r="FO56" t="str">
            <v>нд</v>
          </cell>
          <cell r="FP56" t="str">
            <v>нд</v>
          </cell>
          <cell r="FQ56" t="str">
            <v>нд</v>
          </cell>
          <cell r="FR56" t="str">
            <v>нд</v>
          </cell>
          <cell r="FS56" t="str">
            <v>нд</v>
          </cell>
          <cell r="FT56" t="str">
            <v>нд</v>
          </cell>
          <cell r="FU56" t="str">
            <v>нд</v>
          </cell>
          <cell r="FV56" t="str">
            <v>нд</v>
          </cell>
          <cell r="FW56" t="str">
            <v>нд</v>
          </cell>
          <cell r="FX56" t="str">
            <v>нд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 t="str">
            <v>нд</v>
          </cell>
          <cell r="GL56" t="str">
            <v>нд</v>
          </cell>
          <cell r="GM56" t="str">
            <v>нд</v>
          </cell>
          <cell r="GN56" t="str">
            <v>нд</v>
          </cell>
          <cell r="GO56" t="str">
            <v>нд</v>
          </cell>
          <cell r="GP56" t="str">
            <v>нд</v>
          </cell>
          <cell r="GQ56" t="str">
            <v>нд</v>
          </cell>
          <cell r="GR56" t="str">
            <v>нд</v>
          </cell>
          <cell r="GS56" t="str">
            <v>нд</v>
          </cell>
          <cell r="GT56" t="str">
            <v>нд</v>
          </cell>
          <cell r="GU56" t="str">
            <v>нд</v>
          </cell>
          <cell r="GV56" t="str">
            <v>нд</v>
          </cell>
          <cell r="GW56" t="str">
            <v>нд</v>
          </cell>
          <cell r="GX56" t="str">
            <v>нд</v>
          </cell>
          <cell r="GY56" t="str">
            <v>нд</v>
          </cell>
          <cell r="GZ56" t="str">
            <v>нд</v>
          </cell>
          <cell r="HA56" t="str">
            <v>нд</v>
          </cell>
          <cell r="HB56" t="str">
            <v>нд</v>
          </cell>
          <cell r="HC56" t="str">
            <v>нд</v>
          </cell>
          <cell r="HD56" t="str">
            <v>нд</v>
          </cell>
          <cell r="HE56" t="str">
            <v>нд</v>
          </cell>
          <cell r="HF56" t="str">
            <v>нд</v>
          </cell>
          <cell r="HG56" t="str">
            <v>нд</v>
          </cell>
          <cell r="HH56" t="str">
            <v>нд</v>
          </cell>
          <cell r="HI56" t="str">
            <v>нд</v>
          </cell>
          <cell r="HJ56" t="str">
            <v>нд</v>
          </cell>
          <cell r="HK56" t="str">
            <v>нд</v>
          </cell>
          <cell r="HL56" t="str">
            <v>нд</v>
          </cell>
          <cell r="HM56" t="str">
            <v>нд</v>
          </cell>
          <cell r="HN56" t="str">
            <v>нд</v>
          </cell>
          <cell r="HO56" t="str">
            <v>нд</v>
          </cell>
          <cell r="HP56" t="str">
            <v>нд</v>
          </cell>
          <cell r="HQ56" t="str">
            <v>нд</v>
          </cell>
          <cell r="HR56" t="str">
            <v>нд</v>
          </cell>
          <cell r="HS56" t="str">
            <v>нд</v>
          </cell>
          <cell r="HT56" t="str">
            <v>нд</v>
          </cell>
          <cell r="HU56" t="str">
            <v>нд</v>
          </cell>
          <cell r="HV56" t="str">
            <v>нд</v>
          </cell>
          <cell r="HW56" t="str">
            <v>нд</v>
          </cell>
          <cell r="HX56" t="str">
            <v>нд</v>
          </cell>
          <cell r="HY56" t="str">
            <v>нд</v>
          </cell>
          <cell r="HZ56" t="str">
            <v>нд</v>
          </cell>
          <cell r="IA56" t="str">
            <v>нд</v>
          </cell>
          <cell r="IB56" t="str">
            <v>нд</v>
          </cell>
          <cell r="IC56" t="str">
            <v>нд</v>
          </cell>
          <cell r="ID56">
            <v>0</v>
          </cell>
          <cell r="IE56" t="str">
            <v>нд</v>
          </cell>
          <cell r="IF56">
            <v>0</v>
          </cell>
          <cell r="IG56">
            <v>0</v>
          </cell>
          <cell r="IH56" t="str">
            <v>нд</v>
          </cell>
          <cell r="II56" t="str">
            <v>нд</v>
          </cell>
          <cell r="IJ56" t="str">
            <v>нд</v>
          </cell>
          <cell r="IK56">
            <v>0</v>
          </cell>
          <cell r="IL56">
            <v>0</v>
          </cell>
          <cell r="IM56">
            <v>0</v>
          </cell>
          <cell r="IN56" t="str">
            <v>нд</v>
          </cell>
          <cell r="IO56" t="str">
            <v>нд</v>
          </cell>
          <cell r="IP56" t="str">
            <v>нд</v>
          </cell>
          <cell r="IQ56" t="str">
            <v>нд</v>
          </cell>
          <cell r="IR56" t="str">
            <v>нд</v>
          </cell>
          <cell r="IS56" t="str">
            <v>нд</v>
          </cell>
          <cell r="IT56" t="str">
            <v>нд</v>
          </cell>
          <cell r="IU56" t="str">
            <v>нд</v>
          </cell>
          <cell r="IV56" t="str">
            <v>нд</v>
          </cell>
          <cell r="IW56" t="str">
            <v>нд</v>
          </cell>
          <cell r="IX56" t="str">
            <v>нд</v>
          </cell>
          <cell r="IY56">
            <v>0</v>
          </cell>
          <cell r="IZ56">
            <v>0</v>
          </cell>
          <cell r="JA56">
            <v>0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 t="str">
            <v>нд</v>
          </cell>
          <cell r="LR56" t="str">
            <v>нд</v>
          </cell>
          <cell r="LS56" t="str">
            <v>нд</v>
          </cell>
          <cell r="LT56" t="str">
            <v>нд</v>
          </cell>
          <cell r="LU56" t="str">
            <v>нд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 t="str">
            <v>нд</v>
          </cell>
          <cell r="MD56" t="str">
            <v>нд</v>
          </cell>
          <cell r="ME56" t="str">
            <v>нд</v>
          </cell>
          <cell r="MF56" t="str">
            <v>нд</v>
          </cell>
          <cell r="MG56" t="str">
            <v>нд</v>
          </cell>
          <cell r="MH56" t="str">
            <v>нд</v>
          </cell>
          <cell r="MI56" t="str">
            <v>нд</v>
          </cell>
          <cell r="MJ56" t="str">
            <v>нд</v>
          </cell>
          <cell r="MK56" t="str">
            <v>нд</v>
          </cell>
          <cell r="ML56" t="str">
            <v>нд</v>
          </cell>
          <cell r="MM56" t="str">
            <v>нд</v>
          </cell>
          <cell r="MN56" t="str">
            <v>нд</v>
          </cell>
          <cell r="MO56" t="str">
            <v>нд</v>
          </cell>
          <cell r="MP56" t="str">
            <v>нд</v>
          </cell>
          <cell r="MQ56" t="str">
            <v>нд</v>
          </cell>
          <cell r="MR56" t="str">
            <v>нд</v>
          </cell>
          <cell r="MS56" t="str">
            <v>нд</v>
          </cell>
          <cell r="MT56" t="str">
            <v>нд</v>
          </cell>
          <cell r="MU56" t="str">
            <v>нд</v>
          </cell>
          <cell r="MV56" t="str">
            <v>нд</v>
          </cell>
          <cell r="MW56" t="str">
            <v>нд</v>
          </cell>
          <cell r="MX56" t="str">
            <v>нд</v>
          </cell>
          <cell r="MY56" t="str">
            <v>нд</v>
          </cell>
          <cell r="MZ56" t="str">
            <v>нд</v>
          </cell>
          <cell r="NA56" t="str">
            <v>нд</v>
          </cell>
          <cell r="NB56" t="str">
            <v>нд</v>
          </cell>
          <cell r="NC56" t="str">
            <v>нд</v>
          </cell>
          <cell r="ND56" t="str">
            <v>нд</v>
          </cell>
          <cell r="NE56" t="str">
            <v>нд</v>
          </cell>
          <cell r="NF56" t="str">
            <v>нд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2019</v>
          </cell>
          <cell r="OM56">
            <v>2019</v>
          </cell>
          <cell r="ON56">
            <v>2019</v>
          </cell>
          <cell r="OO56">
            <v>2019</v>
          </cell>
          <cell r="OP56" t="str">
            <v>п</v>
          </cell>
          <cell r="OR56">
            <v>0</v>
          </cell>
          <cell r="OT56">
            <v>0.53106105999999997</v>
          </cell>
        </row>
        <row r="57">
          <cell r="A57" t="str">
            <v>Г</v>
          </cell>
          <cell r="B57" t="str">
            <v>1.2.2</v>
          </cell>
          <cell r="C57" t="str">
            <v>Реконструкция, модернизация, техническое перевооружение линий электропередачи, всего, в том числе:</v>
          </cell>
          <cell r="D57" t="str">
            <v>Г</v>
          </cell>
          <cell r="E57">
            <v>0</v>
          </cell>
          <cell r="H57">
            <v>0</v>
          </cell>
          <cell r="J57">
            <v>852.29004287199996</v>
          </cell>
          <cell r="K57">
            <v>0</v>
          </cell>
          <cell r="L57">
            <v>852.29004287199996</v>
          </cell>
          <cell r="M57">
            <v>0</v>
          </cell>
          <cell r="N57">
            <v>0</v>
          </cell>
          <cell r="O57">
            <v>75.508838269152477</v>
          </cell>
          <cell r="P57">
            <v>178.17639041999999</v>
          </cell>
          <cell r="Q57">
            <v>598.60481432284746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3812.2178934788185</v>
          </cell>
          <cell r="CY57">
            <v>572.7289210797162</v>
          </cell>
          <cell r="CZ57">
            <v>1552.4358180467182</v>
          </cell>
          <cell r="DA57">
            <v>1396.6332410204841</v>
          </cell>
          <cell r="DB57">
            <v>351.73938608438334</v>
          </cell>
          <cell r="DE57">
            <v>0</v>
          </cell>
          <cell r="DG57">
            <v>606.57616354999993</v>
          </cell>
          <cell r="DH57">
            <v>0</v>
          </cell>
          <cell r="DI57">
            <v>606.57616354999993</v>
          </cell>
          <cell r="DJ57">
            <v>38.906113530000006</v>
          </cell>
          <cell r="DK57">
            <v>197.33895278</v>
          </cell>
          <cell r="DL57">
            <v>344.75768944999993</v>
          </cell>
          <cell r="DM57">
            <v>25.573407790000001</v>
          </cell>
          <cell r="DN57">
            <v>277.00832313952753</v>
          </cell>
          <cell r="DS57">
            <v>142.68802315457594</v>
          </cell>
          <cell r="DT57">
            <v>56.493174655273869</v>
          </cell>
          <cell r="DU57">
            <v>49.232590688265262</v>
          </cell>
          <cell r="DV57">
            <v>28.594534641412469</v>
          </cell>
          <cell r="DW57">
            <v>49.232590688265262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870.93788626000003</v>
          </cell>
          <cell r="ED57">
            <v>346.03663713000003</v>
          </cell>
          <cell r="EE57">
            <v>488.22764986999994</v>
          </cell>
          <cell r="EF57">
            <v>24.389055679999998</v>
          </cell>
          <cell r="EG57">
            <v>12.284543580000001</v>
          </cell>
          <cell r="EH57">
            <v>323.89559782000003</v>
          </cell>
          <cell r="EI57">
            <v>224.59279934</v>
          </cell>
          <cell r="EJ57">
            <v>95.952902250000008</v>
          </cell>
          <cell r="EK57">
            <v>0</v>
          </cell>
          <cell r="EL57">
            <v>3.3498962299999997</v>
          </cell>
          <cell r="EM57">
            <v>547.04228843999999</v>
          </cell>
          <cell r="EN57">
            <v>121.44383779</v>
          </cell>
          <cell r="EO57">
            <v>392.27474761999997</v>
          </cell>
          <cell r="EP57">
            <v>24.389055679999998</v>
          </cell>
          <cell r="EQ57">
            <v>8.9346473500000005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 t="str">
            <v/>
          </cell>
          <cell r="FK57">
            <v>0</v>
          </cell>
          <cell r="FN57">
            <v>3102.5564480438834</v>
          </cell>
          <cell r="FO57">
            <v>0</v>
          </cell>
          <cell r="FP57">
            <v>175.58</v>
          </cell>
          <cell r="FQ57">
            <v>0</v>
          </cell>
          <cell r="FR57">
            <v>697.62100000000009</v>
          </cell>
          <cell r="FS57">
            <v>695.62100000000009</v>
          </cell>
          <cell r="FT57">
            <v>2</v>
          </cell>
          <cell r="FU57">
            <v>0</v>
          </cell>
          <cell r="FV57">
            <v>162</v>
          </cell>
          <cell r="FW57">
            <v>0</v>
          </cell>
          <cell r="FX57">
            <v>162</v>
          </cell>
          <cell r="FZ57">
            <v>604.26295830000004</v>
          </cell>
          <cell r="GA57">
            <v>0</v>
          </cell>
          <cell r="GB57">
            <v>10.842000000000002</v>
          </cell>
          <cell r="GC57">
            <v>0</v>
          </cell>
          <cell r="GD57">
            <v>18.175000000000001</v>
          </cell>
          <cell r="GE57">
            <v>18.175000000000001</v>
          </cell>
          <cell r="GF57">
            <v>0</v>
          </cell>
          <cell r="GG57">
            <v>0</v>
          </cell>
          <cell r="GH57">
            <v>112</v>
          </cell>
          <cell r="GI57">
            <v>0</v>
          </cell>
          <cell r="GJ57">
            <v>112</v>
          </cell>
          <cell r="GK57">
            <v>514.82344348999948</v>
          </cell>
          <cell r="GL57">
            <v>0</v>
          </cell>
          <cell r="GM57">
            <v>0</v>
          </cell>
          <cell r="GN57">
            <v>0</v>
          </cell>
          <cell r="GO57">
            <v>59.307000000000002</v>
          </cell>
          <cell r="GP57">
            <v>59.307000000000002</v>
          </cell>
          <cell r="GQ57">
            <v>0</v>
          </cell>
          <cell r="GR57">
            <v>0</v>
          </cell>
          <cell r="GS57">
            <v>1</v>
          </cell>
          <cell r="GT57">
            <v>0</v>
          </cell>
          <cell r="GU57">
            <v>1</v>
          </cell>
          <cell r="GV57">
            <v>475.62674384858701</v>
          </cell>
          <cell r="GW57">
            <v>0</v>
          </cell>
          <cell r="GX57">
            <v>0</v>
          </cell>
          <cell r="GY57">
            <v>0</v>
          </cell>
          <cell r="GZ57">
            <v>53</v>
          </cell>
          <cell r="HA57">
            <v>53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39.196699641412465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6.3069999999999995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104.98333589000001</v>
          </cell>
          <cell r="IZ57">
            <v>0</v>
          </cell>
          <cell r="JA57">
            <v>0</v>
          </cell>
          <cell r="JB57">
            <v>0</v>
          </cell>
          <cell r="JC57">
            <v>4.1915000000000004</v>
          </cell>
          <cell r="JD57">
            <v>4.1915000000000004</v>
          </cell>
          <cell r="JE57">
            <v>0</v>
          </cell>
          <cell r="JF57">
            <v>0</v>
          </cell>
          <cell r="JG57">
            <v>3</v>
          </cell>
          <cell r="JH57">
            <v>0</v>
          </cell>
          <cell r="JI57">
            <v>3</v>
          </cell>
          <cell r="JJ57">
            <v>2.0477729099999999</v>
          </cell>
          <cell r="JK57">
            <v>0</v>
          </cell>
          <cell r="JL57">
            <v>0</v>
          </cell>
          <cell r="JM57">
            <v>0</v>
          </cell>
          <cell r="JN57">
            <v>0.73250000000000004</v>
          </cell>
          <cell r="JO57">
            <v>0.73250000000000004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102.93556298</v>
          </cell>
          <cell r="JV57">
            <v>0</v>
          </cell>
          <cell r="JW57">
            <v>0</v>
          </cell>
          <cell r="JX57">
            <v>0</v>
          </cell>
          <cell r="JY57">
            <v>3.4590000000000001</v>
          </cell>
          <cell r="JZ57">
            <v>3.4590000000000001</v>
          </cell>
          <cell r="KA57">
            <v>0</v>
          </cell>
          <cell r="KB57">
            <v>0</v>
          </cell>
          <cell r="KC57">
            <v>3</v>
          </cell>
          <cell r="KD57">
            <v>0</v>
          </cell>
          <cell r="KE57">
            <v>3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0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0</v>
          </cell>
          <cell r="OM57">
            <v>0</v>
          </cell>
          <cell r="ON57">
            <v>0</v>
          </cell>
          <cell r="OO57">
            <v>0</v>
          </cell>
          <cell r="OP57">
            <v>0</v>
          </cell>
          <cell r="OR57">
            <v>0</v>
          </cell>
          <cell r="OT57">
            <v>2031.6875938646697</v>
          </cell>
        </row>
        <row r="58">
          <cell r="A58" t="str">
            <v>Г</v>
          </cell>
          <cell r="B58" t="str">
            <v>1.2.2.1</v>
          </cell>
          <cell r="C58" t="str">
            <v>Реконструкция линий электропередачи, всего, в том числе:</v>
          </cell>
          <cell r="D58" t="str">
            <v>Г</v>
          </cell>
          <cell r="E58">
            <v>0</v>
          </cell>
          <cell r="H58">
            <v>0</v>
          </cell>
          <cell r="J58">
            <v>852.29004287199996</v>
          </cell>
          <cell r="K58">
            <v>0</v>
          </cell>
          <cell r="L58">
            <v>852.29004287199996</v>
          </cell>
          <cell r="M58">
            <v>0</v>
          </cell>
          <cell r="N58">
            <v>0</v>
          </cell>
          <cell r="O58">
            <v>75.508838269152477</v>
          </cell>
          <cell r="P58">
            <v>178.17639041999999</v>
          </cell>
          <cell r="Q58">
            <v>598.60481432284746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3812.2178934788185</v>
          </cell>
          <cell r="CY58">
            <v>572.7289210797162</v>
          </cell>
          <cell r="CZ58">
            <v>1552.4358180467182</v>
          </cell>
          <cell r="DA58">
            <v>1396.6332410204841</v>
          </cell>
          <cell r="DB58">
            <v>351.73938608438334</v>
          </cell>
          <cell r="DE58">
            <v>0</v>
          </cell>
          <cell r="DG58">
            <v>606.57616354999993</v>
          </cell>
          <cell r="DH58">
            <v>0</v>
          </cell>
          <cell r="DI58">
            <v>606.57616354999993</v>
          </cell>
          <cell r="DJ58">
            <v>38.906113530000006</v>
          </cell>
          <cell r="DK58">
            <v>197.33895278</v>
          </cell>
          <cell r="DL58">
            <v>344.75768944999993</v>
          </cell>
          <cell r="DM58">
            <v>25.573407790000001</v>
          </cell>
          <cell r="DN58">
            <v>277.00832313952753</v>
          </cell>
          <cell r="DS58">
            <v>142.68802315457594</v>
          </cell>
          <cell r="DT58">
            <v>56.493174655273869</v>
          </cell>
          <cell r="DU58">
            <v>49.232590688265262</v>
          </cell>
          <cell r="DV58">
            <v>28.594534641412469</v>
          </cell>
          <cell r="DW58">
            <v>49.232590688265262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870.93788626000003</v>
          </cell>
          <cell r="ED58">
            <v>346.03663713000003</v>
          </cell>
          <cell r="EE58">
            <v>488.22764986999994</v>
          </cell>
          <cell r="EF58">
            <v>24.389055679999998</v>
          </cell>
          <cell r="EG58">
            <v>12.284543580000001</v>
          </cell>
          <cell r="EH58">
            <v>323.89559782000003</v>
          </cell>
          <cell r="EI58">
            <v>224.59279934</v>
          </cell>
          <cell r="EJ58">
            <v>95.952902250000008</v>
          </cell>
          <cell r="EK58">
            <v>0</v>
          </cell>
          <cell r="EL58">
            <v>3.3498962299999997</v>
          </cell>
          <cell r="EM58">
            <v>547.04228843999999</v>
          </cell>
          <cell r="EN58">
            <v>121.44383779</v>
          </cell>
          <cell r="EO58">
            <v>392.27474761999997</v>
          </cell>
          <cell r="EP58">
            <v>24.389055679999998</v>
          </cell>
          <cell r="EQ58">
            <v>8.9346473500000005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 t="str">
            <v/>
          </cell>
          <cell r="FK58">
            <v>0</v>
          </cell>
          <cell r="FN58">
            <v>3102.5564480438834</v>
          </cell>
          <cell r="FO58">
            <v>0</v>
          </cell>
          <cell r="FP58">
            <v>175.58</v>
          </cell>
          <cell r="FQ58">
            <v>0</v>
          </cell>
          <cell r="FR58">
            <v>697.62100000000009</v>
          </cell>
          <cell r="FS58">
            <v>695.62100000000009</v>
          </cell>
          <cell r="FT58">
            <v>2</v>
          </cell>
          <cell r="FU58">
            <v>0</v>
          </cell>
          <cell r="FV58">
            <v>162</v>
          </cell>
          <cell r="FW58">
            <v>0</v>
          </cell>
          <cell r="FX58">
            <v>162</v>
          </cell>
          <cell r="FZ58">
            <v>604.26295830000004</v>
          </cell>
          <cell r="GA58">
            <v>0</v>
          </cell>
          <cell r="GB58">
            <v>10.842000000000002</v>
          </cell>
          <cell r="GC58">
            <v>0</v>
          </cell>
          <cell r="GD58">
            <v>18.175000000000001</v>
          </cell>
          <cell r="GE58">
            <v>18.175000000000001</v>
          </cell>
          <cell r="GF58">
            <v>0</v>
          </cell>
          <cell r="GG58">
            <v>0</v>
          </cell>
          <cell r="GH58">
            <v>112</v>
          </cell>
          <cell r="GI58">
            <v>0</v>
          </cell>
          <cell r="GJ58">
            <v>112</v>
          </cell>
          <cell r="GK58">
            <v>514.82344348999948</v>
          </cell>
          <cell r="GL58">
            <v>0</v>
          </cell>
          <cell r="GM58">
            <v>0</v>
          </cell>
          <cell r="GN58">
            <v>0</v>
          </cell>
          <cell r="GO58">
            <v>59.307000000000002</v>
          </cell>
          <cell r="GP58">
            <v>59.307000000000002</v>
          </cell>
          <cell r="GQ58">
            <v>0</v>
          </cell>
          <cell r="GR58">
            <v>0</v>
          </cell>
          <cell r="GS58">
            <v>1</v>
          </cell>
          <cell r="GT58">
            <v>0</v>
          </cell>
          <cell r="GU58">
            <v>1</v>
          </cell>
          <cell r="GV58">
            <v>475.62674384858701</v>
          </cell>
          <cell r="GW58">
            <v>0</v>
          </cell>
          <cell r="GX58">
            <v>0</v>
          </cell>
          <cell r="GY58">
            <v>0</v>
          </cell>
          <cell r="GZ58">
            <v>53</v>
          </cell>
          <cell r="HA58">
            <v>53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39.196699641412465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6.3069999999999995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104.98333589000001</v>
          </cell>
          <cell r="IZ58">
            <v>0</v>
          </cell>
          <cell r="JA58">
            <v>0</v>
          </cell>
          <cell r="JB58">
            <v>0</v>
          </cell>
          <cell r="JC58">
            <v>4.1915000000000004</v>
          </cell>
          <cell r="JD58">
            <v>4.1915000000000004</v>
          </cell>
          <cell r="JE58">
            <v>0</v>
          </cell>
          <cell r="JF58">
            <v>0</v>
          </cell>
          <cell r="JG58">
            <v>3</v>
          </cell>
          <cell r="JH58">
            <v>0</v>
          </cell>
          <cell r="JI58">
            <v>3</v>
          </cell>
          <cell r="JJ58">
            <v>2.0477729099999999</v>
          </cell>
          <cell r="JK58">
            <v>0</v>
          </cell>
          <cell r="JL58">
            <v>0</v>
          </cell>
          <cell r="JM58">
            <v>0</v>
          </cell>
          <cell r="JN58">
            <v>0.73250000000000004</v>
          </cell>
          <cell r="JO58">
            <v>0.73250000000000004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102.93556298</v>
          </cell>
          <cell r="JV58">
            <v>0</v>
          </cell>
          <cell r="JW58">
            <v>0</v>
          </cell>
          <cell r="JX58">
            <v>0</v>
          </cell>
          <cell r="JY58">
            <v>3.4590000000000001</v>
          </cell>
          <cell r="JZ58">
            <v>3.4590000000000001</v>
          </cell>
          <cell r="KA58">
            <v>0</v>
          </cell>
          <cell r="KB58">
            <v>0</v>
          </cell>
          <cell r="KC58">
            <v>3</v>
          </cell>
          <cell r="KD58">
            <v>0</v>
          </cell>
          <cell r="KE58">
            <v>3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0</v>
          </cell>
          <cell r="OM58">
            <v>0</v>
          </cell>
          <cell r="ON58">
            <v>0</v>
          </cell>
          <cell r="OO58">
            <v>0</v>
          </cell>
          <cell r="OP58">
            <v>0</v>
          </cell>
          <cell r="OR58">
            <v>0</v>
          </cell>
          <cell r="OT58">
            <v>2031.6875938646697</v>
          </cell>
        </row>
        <row r="59">
          <cell r="A59" t="str">
            <v>Г</v>
          </cell>
          <cell r="B59" t="str">
            <v>1.2.2.2</v>
          </cell>
          <cell r="C59" t="str">
            <v>Модернизация, техническое перевооружение линий электропередачи, всего, в том числе:</v>
          </cell>
          <cell r="D59" t="str">
            <v>Г</v>
          </cell>
          <cell r="E59">
            <v>0</v>
          </cell>
          <cell r="H59">
            <v>0</v>
          </cell>
          <cell r="J59">
            <v>852.29004287199996</v>
          </cell>
          <cell r="K59">
            <v>0</v>
          </cell>
          <cell r="L59">
            <v>852.29004287199996</v>
          </cell>
          <cell r="M59">
            <v>0</v>
          </cell>
          <cell r="N59">
            <v>0</v>
          </cell>
          <cell r="O59">
            <v>75.508838269152477</v>
          </cell>
          <cell r="P59">
            <v>178.17639041999999</v>
          </cell>
          <cell r="Q59">
            <v>598.60481432284746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3812.2178934788185</v>
          </cell>
          <cell r="CY59">
            <v>572.7289210797162</v>
          </cell>
          <cell r="CZ59">
            <v>1552.4358180467182</v>
          </cell>
          <cell r="DA59">
            <v>1396.6332410204841</v>
          </cell>
          <cell r="DB59">
            <v>351.73938608438334</v>
          </cell>
          <cell r="DE59">
            <v>0</v>
          </cell>
          <cell r="DG59">
            <v>606.57616354999993</v>
          </cell>
          <cell r="DH59">
            <v>0</v>
          </cell>
          <cell r="DI59">
            <v>606.57616354999993</v>
          </cell>
          <cell r="DJ59">
            <v>38.906113530000006</v>
          </cell>
          <cell r="DK59">
            <v>197.33895278</v>
          </cell>
          <cell r="DL59">
            <v>344.75768944999993</v>
          </cell>
          <cell r="DM59">
            <v>25.573407790000001</v>
          </cell>
          <cell r="DN59">
            <v>277.00832313952753</v>
          </cell>
          <cell r="DS59">
            <v>142.68802315457594</v>
          </cell>
          <cell r="DT59">
            <v>56.493174655273869</v>
          </cell>
          <cell r="DU59">
            <v>49.232590688265262</v>
          </cell>
          <cell r="DV59">
            <v>28.594534641412469</v>
          </cell>
          <cell r="DW59">
            <v>49.232590688265262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870.93788626000003</v>
          </cell>
          <cell r="ED59">
            <v>346.03663713000003</v>
          </cell>
          <cell r="EE59">
            <v>488.22764986999994</v>
          </cell>
          <cell r="EF59">
            <v>24.389055679999998</v>
          </cell>
          <cell r="EG59">
            <v>12.284543580000001</v>
          </cell>
          <cell r="EH59">
            <v>323.89559782000003</v>
          </cell>
          <cell r="EI59">
            <v>224.59279934</v>
          </cell>
          <cell r="EJ59">
            <v>95.952902250000008</v>
          </cell>
          <cell r="EK59">
            <v>0</v>
          </cell>
          <cell r="EL59">
            <v>3.3498962299999997</v>
          </cell>
          <cell r="EM59">
            <v>547.04228843999999</v>
          </cell>
          <cell r="EN59">
            <v>121.44383779</v>
          </cell>
          <cell r="EO59">
            <v>392.27474761999997</v>
          </cell>
          <cell r="EP59">
            <v>24.389055679999998</v>
          </cell>
          <cell r="EQ59">
            <v>8.9346473500000005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 t="str">
            <v/>
          </cell>
          <cell r="FK59">
            <v>0</v>
          </cell>
          <cell r="FN59">
            <v>3102.5564480438834</v>
          </cell>
          <cell r="FO59">
            <v>0</v>
          </cell>
          <cell r="FP59">
            <v>175.58</v>
          </cell>
          <cell r="FQ59">
            <v>0</v>
          </cell>
          <cell r="FR59">
            <v>697.62100000000009</v>
          </cell>
          <cell r="FS59">
            <v>695.62100000000009</v>
          </cell>
          <cell r="FT59">
            <v>2</v>
          </cell>
          <cell r="FU59">
            <v>0</v>
          </cell>
          <cell r="FV59">
            <v>162</v>
          </cell>
          <cell r="FW59">
            <v>0</v>
          </cell>
          <cell r="FX59">
            <v>162</v>
          </cell>
          <cell r="FZ59">
            <v>604.26295830000004</v>
          </cell>
          <cell r="GA59">
            <v>0</v>
          </cell>
          <cell r="GB59">
            <v>10.842000000000002</v>
          </cell>
          <cell r="GC59">
            <v>0</v>
          </cell>
          <cell r="GD59">
            <v>18.175000000000001</v>
          </cell>
          <cell r="GE59">
            <v>18.175000000000001</v>
          </cell>
          <cell r="GF59">
            <v>0</v>
          </cell>
          <cell r="GG59">
            <v>0</v>
          </cell>
          <cell r="GH59">
            <v>112</v>
          </cell>
          <cell r="GI59">
            <v>0</v>
          </cell>
          <cell r="GJ59">
            <v>112</v>
          </cell>
          <cell r="GK59">
            <v>514.82344348999948</v>
          </cell>
          <cell r="GL59">
            <v>0</v>
          </cell>
          <cell r="GM59">
            <v>0</v>
          </cell>
          <cell r="GN59">
            <v>0</v>
          </cell>
          <cell r="GO59">
            <v>59.307000000000002</v>
          </cell>
          <cell r="GP59">
            <v>59.307000000000002</v>
          </cell>
          <cell r="GQ59">
            <v>0</v>
          </cell>
          <cell r="GR59">
            <v>0</v>
          </cell>
          <cell r="GS59">
            <v>1</v>
          </cell>
          <cell r="GT59">
            <v>0</v>
          </cell>
          <cell r="GU59">
            <v>1</v>
          </cell>
          <cell r="GV59">
            <v>475.62674384858701</v>
          </cell>
          <cell r="GW59">
            <v>0</v>
          </cell>
          <cell r="GX59">
            <v>0</v>
          </cell>
          <cell r="GY59">
            <v>0</v>
          </cell>
          <cell r="GZ59">
            <v>53</v>
          </cell>
          <cell r="HA59">
            <v>53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39.196699641412465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6.3069999999999995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104.98333589000001</v>
          </cell>
          <cell r="IZ59">
            <v>0</v>
          </cell>
          <cell r="JA59">
            <v>0</v>
          </cell>
          <cell r="JB59">
            <v>0</v>
          </cell>
          <cell r="JC59">
            <v>4.1915000000000004</v>
          </cell>
          <cell r="JD59">
            <v>4.1915000000000004</v>
          </cell>
          <cell r="JE59">
            <v>0</v>
          </cell>
          <cell r="JF59">
            <v>0</v>
          </cell>
          <cell r="JG59">
            <v>3</v>
          </cell>
          <cell r="JH59">
            <v>0</v>
          </cell>
          <cell r="JI59">
            <v>3</v>
          </cell>
          <cell r="JJ59">
            <v>2.0477729099999999</v>
          </cell>
          <cell r="JK59">
            <v>0</v>
          </cell>
          <cell r="JL59">
            <v>0</v>
          </cell>
          <cell r="JM59">
            <v>0</v>
          </cell>
          <cell r="JN59">
            <v>0.73250000000000004</v>
          </cell>
          <cell r="JO59">
            <v>0.73250000000000004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102.93556298</v>
          </cell>
          <cell r="JV59">
            <v>0</v>
          </cell>
          <cell r="JW59">
            <v>0</v>
          </cell>
          <cell r="JX59">
            <v>0</v>
          </cell>
          <cell r="JY59">
            <v>3.4590000000000001</v>
          </cell>
          <cell r="JZ59">
            <v>3.4590000000000001</v>
          </cell>
          <cell r="KA59">
            <v>0</v>
          </cell>
          <cell r="KB59">
            <v>0</v>
          </cell>
          <cell r="KC59">
            <v>3</v>
          </cell>
          <cell r="KD59">
            <v>0</v>
          </cell>
          <cell r="KE59">
            <v>3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0</v>
          </cell>
          <cell r="OM59">
            <v>0</v>
          </cell>
          <cell r="ON59">
            <v>0</v>
          </cell>
          <cell r="OO59">
            <v>0</v>
          </cell>
          <cell r="OP59">
            <v>0</v>
          </cell>
          <cell r="OR59">
            <v>0</v>
          </cell>
          <cell r="OT59">
            <v>2031.6875938646697</v>
          </cell>
        </row>
        <row r="60">
          <cell r="A60" t="str">
            <v>Г</v>
          </cell>
          <cell r="B60" t="str">
            <v>1.2.3</v>
          </cell>
          <cell r="C60" t="str">
            <v>Развитие и модернизация учета электрической энергии (мощности),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852.29004287199996</v>
          </cell>
          <cell r="K60">
            <v>0</v>
          </cell>
          <cell r="L60">
            <v>852.29004287199996</v>
          </cell>
          <cell r="M60">
            <v>0</v>
          </cell>
          <cell r="N60">
            <v>0</v>
          </cell>
          <cell r="O60">
            <v>75.508838269152477</v>
          </cell>
          <cell r="P60">
            <v>178.17639041999999</v>
          </cell>
          <cell r="Q60">
            <v>598.60481432284746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3812.2178934788185</v>
          </cell>
          <cell r="CY60">
            <v>572.7289210797162</v>
          </cell>
          <cell r="CZ60">
            <v>1552.4358180467182</v>
          </cell>
          <cell r="DA60">
            <v>1396.6332410204841</v>
          </cell>
          <cell r="DB60">
            <v>351.73938608438334</v>
          </cell>
          <cell r="DE60">
            <v>0</v>
          </cell>
          <cell r="DG60">
            <v>606.57616354999993</v>
          </cell>
          <cell r="DH60">
            <v>0</v>
          </cell>
          <cell r="DI60">
            <v>606.57616354999993</v>
          </cell>
          <cell r="DJ60">
            <v>38.906113530000006</v>
          </cell>
          <cell r="DK60">
            <v>197.33895278</v>
          </cell>
          <cell r="DL60">
            <v>344.75768944999993</v>
          </cell>
          <cell r="DM60">
            <v>25.573407790000001</v>
          </cell>
          <cell r="DN60">
            <v>277.00832313952753</v>
          </cell>
          <cell r="DS60">
            <v>142.68802315457594</v>
          </cell>
          <cell r="DT60">
            <v>56.493174655273869</v>
          </cell>
          <cell r="DU60">
            <v>49.232590688265262</v>
          </cell>
          <cell r="DV60">
            <v>28.594534641412469</v>
          </cell>
          <cell r="DW60">
            <v>49.232590688265262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870.93788626000003</v>
          </cell>
          <cell r="ED60">
            <v>346.03663713000003</v>
          </cell>
          <cell r="EE60">
            <v>488.22764986999994</v>
          </cell>
          <cell r="EF60">
            <v>24.389055679999998</v>
          </cell>
          <cell r="EG60">
            <v>12.284543580000001</v>
          </cell>
          <cell r="EH60">
            <v>323.89559782000003</v>
          </cell>
          <cell r="EI60">
            <v>224.59279934</v>
          </cell>
          <cell r="EJ60">
            <v>95.952902250000008</v>
          </cell>
          <cell r="EK60">
            <v>0</v>
          </cell>
          <cell r="EL60">
            <v>3.3498962299999997</v>
          </cell>
          <cell r="EM60">
            <v>547.04228843999999</v>
          </cell>
          <cell r="EN60">
            <v>121.44383779</v>
          </cell>
          <cell r="EO60">
            <v>392.27474761999997</v>
          </cell>
          <cell r="EP60">
            <v>24.389055679999998</v>
          </cell>
          <cell r="EQ60">
            <v>8.9346473500000005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3102.5564480438834</v>
          </cell>
          <cell r="FO60">
            <v>0</v>
          </cell>
          <cell r="FP60">
            <v>175.58</v>
          </cell>
          <cell r="FQ60">
            <v>0</v>
          </cell>
          <cell r="FR60">
            <v>697.62100000000009</v>
          </cell>
          <cell r="FS60">
            <v>695.62100000000009</v>
          </cell>
          <cell r="FT60">
            <v>2</v>
          </cell>
          <cell r="FU60">
            <v>0</v>
          </cell>
          <cell r="FV60">
            <v>162</v>
          </cell>
          <cell r="FW60">
            <v>0</v>
          </cell>
          <cell r="FX60">
            <v>162</v>
          </cell>
          <cell r="FZ60">
            <v>604.26295830000004</v>
          </cell>
          <cell r="GA60">
            <v>0</v>
          </cell>
          <cell r="GB60">
            <v>10.842000000000002</v>
          </cell>
          <cell r="GC60">
            <v>0</v>
          </cell>
          <cell r="GD60">
            <v>18.175000000000001</v>
          </cell>
          <cell r="GE60">
            <v>18.175000000000001</v>
          </cell>
          <cell r="GF60">
            <v>0</v>
          </cell>
          <cell r="GG60">
            <v>0</v>
          </cell>
          <cell r="GH60">
            <v>112</v>
          </cell>
          <cell r="GI60">
            <v>0</v>
          </cell>
          <cell r="GJ60">
            <v>112</v>
          </cell>
          <cell r="GK60">
            <v>514.82344348999948</v>
          </cell>
          <cell r="GL60">
            <v>0</v>
          </cell>
          <cell r="GM60">
            <v>0</v>
          </cell>
          <cell r="GN60">
            <v>0</v>
          </cell>
          <cell r="GO60">
            <v>59.307000000000002</v>
          </cell>
          <cell r="GP60">
            <v>59.307000000000002</v>
          </cell>
          <cell r="GQ60">
            <v>0</v>
          </cell>
          <cell r="GR60">
            <v>0</v>
          </cell>
          <cell r="GS60">
            <v>1</v>
          </cell>
          <cell r="GT60">
            <v>0</v>
          </cell>
          <cell r="GU60">
            <v>1</v>
          </cell>
          <cell r="GV60">
            <v>475.62674384858701</v>
          </cell>
          <cell r="GW60">
            <v>0</v>
          </cell>
          <cell r="GX60">
            <v>0</v>
          </cell>
          <cell r="GY60">
            <v>0</v>
          </cell>
          <cell r="GZ60">
            <v>53</v>
          </cell>
          <cell r="HA60">
            <v>53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39.196699641412465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6.3069999999999995</v>
          </cell>
          <cell r="II60">
            <v>0</v>
          </cell>
          <cell r="IJ60">
            <v>0</v>
          </cell>
          <cell r="IK60">
            <v>0</v>
          </cell>
          <cell r="IL60">
            <v>0</v>
          </cell>
          <cell r="IM60">
            <v>0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104.98333589000001</v>
          </cell>
          <cell r="IZ60">
            <v>0</v>
          </cell>
          <cell r="JA60">
            <v>0</v>
          </cell>
          <cell r="JB60">
            <v>0</v>
          </cell>
          <cell r="JC60">
            <v>4.1915000000000004</v>
          </cell>
          <cell r="JD60">
            <v>4.1915000000000004</v>
          </cell>
          <cell r="JE60">
            <v>0</v>
          </cell>
          <cell r="JF60">
            <v>0</v>
          </cell>
          <cell r="JG60">
            <v>3</v>
          </cell>
          <cell r="JH60">
            <v>0</v>
          </cell>
          <cell r="JI60">
            <v>3</v>
          </cell>
          <cell r="JJ60">
            <v>2.0477729099999999</v>
          </cell>
          <cell r="JK60">
            <v>0</v>
          </cell>
          <cell r="JL60">
            <v>0</v>
          </cell>
          <cell r="JM60">
            <v>0</v>
          </cell>
          <cell r="JN60">
            <v>0.73250000000000004</v>
          </cell>
          <cell r="JO60">
            <v>0.73250000000000004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102.93556298</v>
          </cell>
          <cell r="JV60">
            <v>0</v>
          </cell>
          <cell r="JW60">
            <v>0</v>
          </cell>
          <cell r="JX60">
            <v>0</v>
          </cell>
          <cell r="JY60">
            <v>3.4590000000000001</v>
          </cell>
          <cell r="JZ60">
            <v>3.4590000000000001</v>
          </cell>
          <cell r="KA60">
            <v>0</v>
          </cell>
          <cell r="KB60">
            <v>0</v>
          </cell>
          <cell r="KC60">
            <v>3</v>
          </cell>
          <cell r="KD60">
            <v>0</v>
          </cell>
          <cell r="KE60">
            <v>3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0</v>
          </cell>
          <cell r="OM60">
            <v>0</v>
          </cell>
          <cell r="ON60">
            <v>0</v>
          </cell>
          <cell r="OO60">
            <v>0</v>
          </cell>
          <cell r="OP60">
            <v>0</v>
          </cell>
          <cell r="OR60">
            <v>0</v>
          </cell>
          <cell r="OT60">
            <v>2031.6875938646697</v>
          </cell>
        </row>
        <row r="61">
          <cell r="A61" t="str">
            <v>Г</v>
          </cell>
          <cell r="B61" t="str">
            <v>1.2.3.1</v>
          </cell>
          <cell r="C61" t="str">
            <v>«Установка приборов учета, класс напряжения 0,22 (0,4) кВ, всего, в том числе:»</v>
          </cell>
          <cell r="D61" t="str">
            <v>Г</v>
          </cell>
          <cell r="E61">
            <v>0</v>
          </cell>
          <cell r="H61">
            <v>0</v>
          </cell>
          <cell r="J61">
            <v>852.29004287199996</v>
          </cell>
          <cell r="K61">
            <v>0</v>
          </cell>
          <cell r="L61">
            <v>852.29004287199996</v>
          </cell>
          <cell r="M61">
            <v>0</v>
          </cell>
          <cell r="N61">
            <v>0</v>
          </cell>
          <cell r="O61">
            <v>75.508838269152477</v>
          </cell>
          <cell r="P61">
            <v>178.17639041999999</v>
          </cell>
          <cell r="Q61">
            <v>598.60481432284746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3812.2178934788185</v>
          </cell>
          <cell r="CY61">
            <v>572.7289210797162</v>
          </cell>
          <cell r="CZ61">
            <v>1552.4358180467182</v>
          </cell>
          <cell r="DA61">
            <v>1396.6332410204841</v>
          </cell>
          <cell r="DB61">
            <v>351.73938608438334</v>
          </cell>
          <cell r="DE61">
            <v>0</v>
          </cell>
          <cell r="DG61">
            <v>606.57616354999993</v>
          </cell>
          <cell r="DH61">
            <v>0</v>
          </cell>
          <cell r="DI61">
            <v>606.57616354999993</v>
          </cell>
          <cell r="DJ61">
            <v>38.906113530000006</v>
          </cell>
          <cell r="DK61">
            <v>197.33895278</v>
          </cell>
          <cell r="DL61">
            <v>344.75768944999993</v>
          </cell>
          <cell r="DM61">
            <v>25.573407790000001</v>
          </cell>
          <cell r="DN61">
            <v>277.00832313952753</v>
          </cell>
          <cell r="DS61">
            <v>142.68802315457594</v>
          </cell>
          <cell r="DT61">
            <v>56.493174655273869</v>
          </cell>
          <cell r="DU61">
            <v>49.232590688265262</v>
          </cell>
          <cell r="DV61">
            <v>28.594534641412469</v>
          </cell>
          <cell r="DW61">
            <v>49.232590688265262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870.93788626000003</v>
          </cell>
          <cell r="ED61">
            <v>346.03663713000003</v>
          </cell>
          <cell r="EE61">
            <v>488.22764986999994</v>
          </cell>
          <cell r="EF61">
            <v>24.389055679999998</v>
          </cell>
          <cell r="EG61">
            <v>12.284543580000001</v>
          </cell>
          <cell r="EH61">
            <v>323.89559782000003</v>
          </cell>
          <cell r="EI61">
            <v>224.59279934</v>
          </cell>
          <cell r="EJ61">
            <v>95.952902250000008</v>
          </cell>
          <cell r="EK61">
            <v>0</v>
          </cell>
          <cell r="EL61">
            <v>3.3498962299999997</v>
          </cell>
          <cell r="EM61">
            <v>547.04228843999999</v>
          </cell>
          <cell r="EN61">
            <v>121.44383779</v>
          </cell>
          <cell r="EO61">
            <v>392.27474761999997</v>
          </cell>
          <cell r="EP61">
            <v>24.389055679999998</v>
          </cell>
          <cell r="EQ61">
            <v>8.9346473500000005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 t="str">
            <v/>
          </cell>
          <cell r="FK61">
            <v>0</v>
          </cell>
          <cell r="FN61">
            <v>3102.5564480438834</v>
          </cell>
          <cell r="FO61">
            <v>0</v>
          </cell>
          <cell r="FP61">
            <v>175.58</v>
          </cell>
          <cell r="FQ61">
            <v>0</v>
          </cell>
          <cell r="FR61">
            <v>697.62100000000009</v>
          </cell>
          <cell r="FS61">
            <v>695.62100000000009</v>
          </cell>
          <cell r="FT61">
            <v>2</v>
          </cell>
          <cell r="FU61">
            <v>0</v>
          </cell>
          <cell r="FV61">
            <v>162</v>
          </cell>
          <cell r="FW61">
            <v>0</v>
          </cell>
          <cell r="FX61">
            <v>162</v>
          </cell>
          <cell r="FZ61">
            <v>604.26295830000004</v>
          </cell>
          <cell r="GA61">
            <v>0</v>
          </cell>
          <cell r="GB61">
            <v>10.842000000000002</v>
          </cell>
          <cell r="GC61">
            <v>0</v>
          </cell>
          <cell r="GD61">
            <v>18.175000000000001</v>
          </cell>
          <cell r="GE61">
            <v>18.175000000000001</v>
          </cell>
          <cell r="GF61">
            <v>0</v>
          </cell>
          <cell r="GG61">
            <v>0</v>
          </cell>
          <cell r="GH61">
            <v>112</v>
          </cell>
          <cell r="GI61">
            <v>0</v>
          </cell>
          <cell r="GJ61">
            <v>112</v>
          </cell>
          <cell r="GK61">
            <v>514.82344348999948</v>
          </cell>
          <cell r="GL61">
            <v>0</v>
          </cell>
          <cell r="GM61">
            <v>0</v>
          </cell>
          <cell r="GN61">
            <v>0</v>
          </cell>
          <cell r="GO61">
            <v>59.307000000000002</v>
          </cell>
          <cell r="GP61">
            <v>59.307000000000002</v>
          </cell>
          <cell r="GQ61">
            <v>0</v>
          </cell>
          <cell r="GR61">
            <v>0</v>
          </cell>
          <cell r="GS61">
            <v>1</v>
          </cell>
          <cell r="GT61">
            <v>0</v>
          </cell>
          <cell r="GU61">
            <v>1</v>
          </cell>
          <cell r="GV61">
            <v>475.62674384858701</v>
          </cell>
          <cell r="GW61">
            <v>0</v>
          </cell>
          <cell r="GX61">
            <v>0</v>
          </cell>
          <cell r="GY61">
            <v>0</v>
          </cell>
          <cell r="GZ61">
            <v>53</v>
          </cell>
          <cell r="HA61">
            <v>53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39.196699641412465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6.3069999999999995</v>
          </cell>
          <cell r="II61">
            <v>0</v>
          </cell>
          <cell r="IJ61">
            <v>0</v>
          </cell>
          <cell r="IK61">
            <v>0</v>
          </cell>
          <cell r="IL61">
            <v>0</v>
          </cell>
          <cell r="IM61">
            <v>0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104.98333589000001</v>
          </cell>
          <cell r="IZ61">
            <v>0</v>
          </cell>
          <cell r="JA61">
            <v>0</v>
          </cell>
          <cell r="JB61">
            <v>0</v>
          </cell>
          <cell r="JC61">
            <v>4.1915000000000004</v>
          </cell>
          <cell r="JD61">
            <v>4.1915000000000004</v>
          </cell>
          <cell r="JE61">
            <v>0</v>
          </cell>
          <cell r="JF61">
            <v>0</v>
          </cell>
          <cell r="JG61">
            <v>3</v>
          </cell>
          <cell r="JH61">
            <v>0</v>
          </cell>
          <cell r="JI61">
            <v>3</v>
          </cell>
          <cell r="JJ61">
            <v>2.0477729099999999</v>
          </cell>
          <cell r="JK61">
            <v>0</v>
          </cell>
          <cell r="JL61">
            <v>0</v>
          </cell>
          <cell r="JM61">
            <v>0</v>
          </cell>
          <cell r="JN61">
            <v>0.73250000000000004</v>
          </cell>
          <cell r="JO61">
            <v>0.73250000000000004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102.93556298</v>
          </cell>
          <cell r="JV61">
            <v>0</v>
          </cell>
          <cell r="JW61">
            <v>0</v>
          </cell>
          <cell r="JX61">
            <v>0</v>
          </cell>
          <cell r="JY61">
            <v>3.4590000000000001</v>
          </cell>
          <cell r="JZ61">
            <v>3.4590000000000001</v>
          </cell>
          <cell r="KA61">
            <v>0</v>
          </cell>
          <cell r="KB61">
            <v>0</v>
          </cell>
          <cell r="KC61">
            <v>3</v>
          </cell>
          <cell r="KD61">
            <v>0</v>
          </cell>
          <cell r="KE61">
            <v>3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0</v>
          </cell>
          <cell r="OM61">
            <v>0</v>
          </cell>
          <cell r="ON61">
            <v>0</v>
          </cell>
          <cell r="OO61">
            <v>0</v>
          </cell>
          <cell r="OP61">
            <v>0</v>
          </cell>
          <cell r="OR61">
            <v>0</v>
          </cell>
          <cell r="OT61">
            <v>2031.6875938646697</v>
          </cell>
        </row>
        <row r="62">
          <cell r="A62" t="str">
            <v>Г</v>
          </cell>
          <cell r="B62" t="str">
            <v>1.2.3.2</v>
          </cell>
          <cell r="C62" t="str">
            <v>«Установка приборов учета, класс напряжения 6 (10) кВ, всего, в том числе:»</v>
          </cell>
          <cell r="D62" t="str">
            <v>Г</v>
          </cell>
          <cell r="E62">
            <v>0</v>
          </cell>
          <cell r="H62">
            <v>0</v>
          </cell>
          <cell r="J62">
            <v>852.29004287199996</v>
          </cell>
          <cell r="K62">
            <v>0</v>
          </cell>
          <cell r="L62">
            <v>852.29004287199996</v>
          </cell>
          <cell r="M62">
            <v>0</v>
          </cell>
          <cell r="N62">
            <v>0</v>
          </cell>
          <cell r="O62">
            <v>75.508838269152477</v>
          </cell>
          <cell r="P62">
            <v>178.17639041999999</v>
          </cell>
          <cell r="Q62">
            <v>598.60481432284746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3812.2178934788185</v>
          </cell>
          <cell r="CY62">
            <v>572.7289210797162</v>
          </cell>
          <cell r="CZ62">
            <v>1552.4358180467182</v>
          </cell>
          <cell r="DA62">
            <v>1396.6332410204841</v>
          </cell>
          <cell r="DB62">
            <v>351.73938608438334</v>
          </cell>
          <cell r="DE62">
            <v>0</v>
          </cell>
          <cell r="DG62">
            <v>606.57616354999993</v>
          </cell>
          <cell r="DH62">
            <v>0</v>
          </cell>
          <cell r="DI62">
            <v>606.57616354999993</v>
          </cell>
          <cell r="DJ62">
            <v>38.906113530000006</v>
          </cell>
          <cell r="DK62">
            <v>197.33895278</v>
          </cell>
          <cell r="DL62">
            <v>344.75768944999993</v>
          </cell>
          <cell r="DM62">
            <v>25.573407790000001</v>
          </cell>
          <cell r="DN62">
            <v>277.00832313952753</v>
          </cell>
          <cell r="DS62">
            <v>142.68802315457594</v>
          </cell>
          <cell r="DT62">
            <v>56.493174655273869</v>
          </cell>
          <cell r="DU62">
            <v>49.232590688265262</v>
          </cell>
          <cell r="DV62">
            <v>28.594534641412469</v>
          </cell>
          <cell r="DW62">
            <v>49.232590688265262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870.93788626000003</v>
          </cell>
          <cell r="ED62">
            <v>346.03663713000003</v>
          </cell>
          <cell r="EE62">
            <v>488.22764986999994</v>
          </cell>
          <cell r="EF62">
            <v>24.389055679999998</v>
          </cell>
          <cell r="EG62">
            <v>12.284543580000001</v>
          </cell>
          <cell r="EH62">
            <v>323.89559782000003</v>
          </cell>
          <cell r="EI62">
            <v>224.59279934</v>
          </cell>
          <cell r="EJ62">
            <v>95.952902250000008</v>
          </cell>
          <cell r="EK62">
            <v>0</v>
          </cell>
          <cell r="EL62">
            <v>3.3498962299999997</v>
          </cell>
          <cell r="EM62">
            <v>547.04228843999999</v>
          </cell>
          <cell r="EN62">
            <v>121.44383779</v>
          </cell>
          <cell r="EO62">
            <v>392.27474761999997</v>
          </cell>
          <cell r="EP62">
            <v>24.389055679999998</v>
          </cell>
          <cell r="EQ62">
            <v>8.9346473500000005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 t="str">
            <v/>
          </cell>
          <cell r="FK62">
            <v>0</v>
          </cell>
          <cell r="FN62">
            <v>3102.5564480438834</v>
          </cell>
          <cell r="FO62">
            <v>0</v>
          </cell>
          <cell r="FP62">
            <v>175.58</v>
          </cell>
          <cell r="FQ62">
            <v>0</v>
          </cell>
          <cell r="FR62">
            <v>697.62100000000009</v>
          </cell>
          <cell r="FS62">
            <v>695.62100000000009</v>
          </cell>
          <cell r="FT62">
            <v>2</v>
          </cell>
          <cell r="FU62">
            <v>0</v>
          </cell>
          <cell r="FV62">
            <v>162</v>
          </cell>
          <cell r="FW62">
            <v>0</v>
          </cell>
          <cell r="FX62">
            <v>162</v>
          </cell>
          <cell r="FZ62">
            <v>604.26295830000004</v>
          </cell>
          <cell r="GA62">
            <v>0</v>
          </cell>
          <cell r="GB62">
            <v>10.842000000000002</v>
          </cell>
          <cell r="GC62">
            <v>0</v>
          </cell>
          <cell r="GD62">
            <v>18.175000000000001</v>
          </cell>
          <cell r="GE62">
            <v>18.175000000000001</v>
          </cell>
          <cell r="GF62">
            <v>0</v>
          </cell>
          <cell r="GG62">
            <v>0</v>
          </cell>
          <cell r="GH62">
            <v>112</v>
          </cell>
          <cell r="GI62">
            <v>0</v>
          </cell>
          <cell r="GJ62">
            <v>112</v>
          </cell>
          <cell r="GK62">
            <v>514.82344348999948</v>
          </cell>
          <cell r="GL62">
            <v>0</v>
          </cell>
          <cell r="GM62">
            <v>0</v>
          </cell>
          <cell r="GN62">
            <v>0</v>
          </cell>
          <cell r="GO62">
            <v>59.307000000000002</v>
          </cell>
          <cell r="GP62">
            <v>59.307000000000002</v>
          </cell>
          <cell r="GQ62">
            <v>0</v>
          </cell>
          <cell r="GR62">
            <v>0</v>
          </cell>
          <cell r="GS62">
            <v>1</v>
          </cell>
          <cell r="GT62">
            <v>0</v>
          </cell>
          <cell r="GU62">
            <v>1</v>
          </cell>
          <cell r="GV62">
            <v>475.62674384858701</v>
          </cell>
          <cell r="GW62">
            <v>0</v>
          </cell>
          <cell r="GX62">
            <v>0</v>
          </cell>
          <cell r="GY62">
            <v>0</v>
          </cell>
          <cell r="GZ62">
            <v>53</v>
          </cell>
          <cell r="HA62">
            <v>53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39.196699641412465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6.3069999999999995</v>
          </cell>
          <cell r="II62">
            <v>0</v>
          </cell>
          <cell r="IJ62">
            <v>0</v>
          </cell>
          <cell r="IK62">
            <v>0</v>
          </cell>
          <cell r="IL62">
            <v>0</v>
          </cell>
          <cell r="IM62">
            <v>0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104.98333589000001</v>
          </cell>
          <cell r="IZ62">
            <v>0</v>
          </cell>
          <cell r="JA62">
            <v>0</v>
          </cell>
          <cell r="JB62">
            <v>0</v>
          </cell>
          <cell r="JC62">
            <v>4.1915000000000004</v>
          </cell>
          <cell r="JD62">
            <v>4.1915000000000004</v>
          </cell>
          <cell r="JE62">
            <v>0</v>
          </cell>
          <cell r="JF62">
            <v>0</v>
          </cell>
          <cell r="JG62">
            <v>3</v>
          </cell>
          <cell r="JH62">
            <v>0</v>
          </cell>
          <cell r="JI62">
            <v>3</v>
          </cell>
          <cell r="JJ62">
            <v>2.0477729099999999</v>
          </cell>
          <cell r="JK62">
            <v>0</v>
          </cell>
          <cell r="JL62">
            <v>0</v>
          </cell>
          <cell r="JM62">
            <v>0</v>
          </cell>
          <cell r="JN62">
            <v>0.73250000000000004</v>
          </cell>
          <cell r="JO62">
            <v>0.73250000000000004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102.93556298</v>
          </cell>
          <cell r="JV62">
            <v>0</v>
          </cell>
          <cell r="JW62">
            <v>0</v>
          </cell>
          <cell r="JX62">
            <v>0</v>
          </cell>
          <cell r="JY62">
            <v>3.4590000000000001</v>
          </cell>
          <cell r="JZ62">
            <v>3.4590000000000001</v>
          </cell>
          <cell r="KA62">
            <v>0</v>
          </cell>
          <cell r="KB62">
            <v>0</v>
          </cell>
          <cell r="KC62">
            <v>3</v>
          </cell>
          <cell r="KD62">
            <v>0</v>
          </cell>
          <cell r="KE62">
            <v>3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0</v>
          </cell>
          <cell r="OM62">
            <v>0</v>
          </cell>
          <cell r="ON62">
            <v>0</v>
          </cell>
          <cell r="OO62">
            <v>0</v>
          </cell>
          <cell r="OP62">
            <v>0</v>
          </cell>
          <cell r="OR62">
            <v>0</v>
          </cell>
          <cell r="OT62">
            <v>2031.6875938646697</v>
          </cell>
        </row>
        <row r="63">
          <cell r="A63" t="str">
            <v>Г</v>
          </cell>
          <cell r="B63" t="str">
            <v>1.2.3.3</v>
          </cell>
          <cell r="C63" t="str">
            <v>«Установка приборов учета, класс напряжения 35 кВ, всего, в том числе:»</v>
          </cell>
          <cell r="D63" t="str">
            <v>Г</v>
          </cell>
          <cell r="E63">
            <v>0</v>
          </cell>
          <cell r="H63">
            <v>0</v>
          </cell>
          <cell r="J63">
            <v>852.29004287199996</v>
          </cell>
          <cell r="K63">
            <v>0</v>
          </cell>
          <cell r="L63">
            <v>852.29004287199996</v>
          </cell>
          <cell r="M63">
            <v>0</v>
          </cell>
          <cell r="N63">
            <v>0</v>
          </cell>
          <cell r="O63">
            <v>75.508838269152477</v>
          </cell>
          <cell r="P63">
            <v>178.17639041999999</v>
          </cell>
          <cell r="Q63">
            <v>598.60481432284746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 t="str">
            <v/>
          </cell>
          <cell r="BC63" t="str">
            <v/>
          </cell>
          <cell r="BD63" t="str">
            <v/>
          </cell>
          <cell r="BE63" t="str">
            <v/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3812.2178934788185</v>
          </cell>
          <cell r="CY63">
            <v>572.7289210797162</v>
          </cell>
          <cell r="CZ63">
            <v>1552.4358180467182</v>
          </cell>
          <cell r="DA63">
            <v>1396.6332410204841</v>
          </cell>
          <cell r="DB63">
            <v>351.73938608438334</v>
          </cell>
          <cell r="DE63">
            <v>0</v>
          </cell>
          <cell r="DG63">
            <v>606.57616354999993</v>
          </cell>
          <cell r="DH63">
            <v>0</v>
          </cell>
          <cell r="DI63">
            <v>606.57616354999993</v>
          </cell>
          <cell r="DJ63">
            <v>38.906113530000006</v>
          </cell>
          <cell r="DK63">
            <v>197.33895278</v>
          </cell>
          <cell r="DL63">
            <v>344.75768944999993</v>
          </cell>
          <cell r="DM63">
            <v>25.573407790000001</v>
          </cell>
          <cell r="DN63">
            <v>277.00832313952753</v>
          </cell>
          <cell r="DS63">
            <v>142.68802315457594</v>
          </cell>
          <cell r="DT63">
            <v>56.493174655273869</v>
          </cell>
          <cell r="DU63">
            <v>49.232590688265262</v>
          </cell>
          <cell r="DV63">
            <v>28.594534641412469</v>
          </cell>
          <cell r="DW63">
            <v>49.232590688265262</v>
          </cell>
          <cell r="DX63" t="str">
            <v/>
          </cell>
          <cell r="DY63" t="str">
            <v/>
          </cell>
          <cell r="DZ63" t="str">
            <v/>
          </cell>
          <cell r="EA63" t="str">
            <v/>
          </cell>
          <cell r="EB63">
            <v>0</v>
          </cell>
          <cell r="EC63">
            <v>870.93788626000003</v>
          </cell>
          <cell r="ED63">
            <v>346.03663713000003</v>
          </cell>
          <cell r="EE63">
            <v>488.22764986999994</v>
          </cell>
          <cell r="EF63">
            <v>24.389055679999998</v>
          </cell>
          <cell r="EG63">
            <v>12.284543580000001</v>
          </cell>
          <cell r="EH63">
            <v>323.89559782000003</v>
          </cell>
          <cell r="EI63">
            <v>224.59279934</v>
          </cell>
          <cell r="EJ63">
            <v>95.952902250000008</v>
          </cell>
          <cell r="EK63">
            <v>0</v>
          </cell>
          <cell r="EL63">
            <v>3.3498962299999997</v>
          </cell>
          <cell r="EM63">
            <v>547.04228843999999</v>
          </cell>
          <cell r="EN63">
            <v>121.44383779</v>
          </cell>
          <cell r="EO63">
            <v>392.27474761999997</v>
          </cell>
          <cell r="EP63">
            <v>24.389055679999998</v>
          </cell>
          <cell r="EQ63">
            <v>8.9346473500000005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 t="str">
            <v/>
          </cell>
          <cell r="FH63" t="str">
            <v/>
          </cell>
          <cell r="FI63" t="str">
            <v/>
          </cell>
          <cell r="FJ63" t="str">
            <v/>
          </cell>
          <cell r="FK63">
            <v>0</v>
          </cell>
          <cell r="FN63">
            <v>3102.5564480438834</v>
          </cell>
          <cell r="FO63">
            <v>0</v>
          </cell>
          <cell r="FP63">
            <v>175.58</v>
          </cell>
          <cell r="FQ63">
            <v>0</v>
          </cell>
          <cell r="FR63">
            <v>697.62100000000009</v>
          </cell>
          <cell r="FS63">
            <v>695.62100000000009</v>
          </cell>
          <cell r="FT63">
            <v>2</v>
          </cell>
          <cell r="FU63">
            <v>0</v>
          </cell>
          <cell r="FV63">
            <v>162</v>
          </cell>
          <cell r="FW63">
            <v>0</v>
          </cell>
          <cell r="FX63">
            <v>162</v>
          </cell>
          <cell r="FZ63">
            <v>604.26295830000004</v>
          </cell>
          <cell r="GA63">
            <v>0</v>
          </cell>
          <cell r="GB63">
            <v>10.842000000000002</v>
          </cell>
          <cell r="GC63">
            <v>0</v>
          </cell>
          <cell r="GD63">
            <v>18.175000000000001</v>
          </cell>
          <cell r="GE63">
            <v>18.175000000000001</v>
          </cell>
          <cell r="GF63">
            <v>0</v>
          </cell>
          <cell r="GG63">
            <v>0</v>
          </cell>
          <cell r="GH63">
            <v>112</v>
          </cell>
          <cell r="GI63">
            <v>0</v>
          </cell>
          <cell r="GJ63">
            <v>112</v>
          </cell>
          <cell r="GK63">
            <v>514.82344348999948</v>
          </cell>
          <cell r="GL63">
            <v>0</v>
          </cell>
          <cell r="GM63">
            <v>0</v>
          </cell>
          <cell r="GN63">
            <v>0</v>
          </cell>
          <cell r="GO63">
            <v>59.307000000000002</v>
          </cell>
          <cell r="GP63">
            <v>59.307000000000002</v>
          </cell>
          <cell r="GQ63">
            <v>0</v>
          </cell>
          <cell r="GR63">
            <v>0</v>
          </cell>
          <cell r="GS63">
            <v>1</v>
          </cell>
          <cell r="GT63">
            <v>0</v>
          </cell>
          <cell r="GU63">
            <v>1</v>
          </cell>
          <cell r="GV63">
            <v>475.62674384858701</v>
          </cell>
          <cell r="GW63">
            <v>0</v>
          </cell>
          <cell r="GX63">
            <v>0</v>
          </cell>
          <cell r="GY63">
            <v>0</v>
          </cell>
          <cell r="GZ63">
            <v>53</v>
          </cell>
          <cell r="HA63">
            <v>53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39.196699641412465</v>
          </cell>
          <cell r="ID63">
            <v>0</v>
          </cell>
          <cell r="IE63">
            <v>0</v>
          </cell>
          <cell r="IF63">
            <v>0</v>
          </cell>
          <cell r="IG63">
            <v>0</v>
          </cell>
          <cell r="IH63">
            <v>6.3069999999999995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0</v>
          </cell>
          <cell r="IO63">
            <v>0</v>
          </cell>
          <cell r="IP63">
            <v>0</v>
          </cell>
          <cell r="IQ63">
            <v>0</v>
          </cell>
          <cell r="IR63">
            <v>0</v>
          </cell>
          <cell r="IS63">
            <v>0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104.98333589000001</v>
          </cell>
          <cell r="IZ63">
            <v>0</v>
          </cell>
          <cell r="JA63">
            <v>0</v>
          </cell>
          <cell r="JB63">
            <v>0</v>
          </cell>
          <cell r="JC63">
            <v>4.1915000000000004</v>
          </cell>
          <cell r="JD63">
            <v>4.1915000000000004</v>
          </cell>
          <cell r="JE63">
            <v>0</v>
          </cell>
          <cell r="JF63">
            <v>0</v>
          </cell>
          <cell r="JG63">
            <v>3</v>
          </cell>
          <cell r="JH63">
            <v>0</v>
          </cell>
          <cell r="JI63">
            <v>3</v>
          </cell>
          <cell r="JJ63">
            <v>2.0477729099999999</v>
          </cell>
          <cell r="JK63">
            <v>0</v>
          </cell>
          <cell r="JL63">
            <v>0</v>
          </cell>
          <cell r="JM63">
            <v>0</v>
          </cell>
          <cell r="JN63">
            <v>0.73250000000000004</v>
          </cell>
          <cell r="JO63">
            <v>0.73250000000000004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102.93556298</v>
          </cell>
          <cell r="JV63">
            <v>0</v>
          </cell>
          <cell r="JW63">
            <v>0</v>
          </cell>
          <cell r="JX63">
            <v>0</v>
          </cell>
          <cell r="JY63">
            <v>3.4590000000000001</v>
          </cell>
          <cell r="JZ63">
            <v>3.4590000000000001</v>
          </cell>
          <cell r="KA63">
            <v>0</v>
          </cell>
          <cell r="KB63">
            <v>0</v>
          </cell>
          <cell r="KC63">
            <v>3</v>
          </cell>
          <cell r="KD63">
            <v>0</v>
          </cell>
          <cell r="KE63">
            <v>3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0</v>
          </cell>
          <cell r="OM63">
            <v>0</v>
          </cell>
          <cell r="ON63">
            <v>0</v>
          </cell>
          <cell r="OO63">
            <v>0</v>
          </cell>
          <cell r="OP63">
            <v>0</v>
          </cell>
          <cell r="OR63">
            <v>0</v>
          </cell>
          <cell r="OT63">
            <v>2031.6875938646697</v>
          </cell>
        </row>
        <row r="64">
          <cell r="A64" t="str">
            <v>Г</v>
          </cell>
          <cell r="B64" t="str">
            <v>1.2.3.4</v>
          </cell>
          <cell r="C64" t="str">
            <v>«Установка приборов учета, класс напряжения 110 кВ и выше, всего, в том числе:»</v>
          </cell>
          <cell r="D64" t="str">
            <v>Г</v>
          </cell>
          <cell r="E64">
            <v>0</v>
          </cell>
          <cell r="H64">
            <v>0</v>
          </cell>
          <cell r="J64">
            <v>852.29004287199996</v>
          </cell>
          <cell r="K64">
            <v>0</v>
          </cell>
          <cell r="L64">
            <v>852.29004287199996</v>
          </cell>
          <cell r="M64">
            <v>0</v>
          </cell>
          <cell r="N64">
            <v>0</v>
          </cell>
          <cell r="O64">
            <v>75.508838269152477</v>
          </cell>
          <cell r="P64">
            <v>178.17639041999999</v>
          </cell>
          <cell r="Q64">
            <v>598.60481432284746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3812.2178934788185</v>
          </cell>
          <cell r="CY64">
            <v>572.7289210797162</v>
          </cell>
          <cell r="CZ64">
            <v>1552.4358180467182</v>
          </cell>
          <cell r="DA64">
            <v>1396.6332410204841</v>
          </cell>
          <cell r="DB64">
            <v>351.73938608438334</v>
          </cell>
          <cell r="DE64">
            <v>0</v>
          </cell>
          <cell r="DG64">
            <v>606.57616354999993</v>
          </cell>
          <cell r="DH64">
            <v>0</v>
          </cell>
          <cell r="DI64">
            <v>606.57616354999993</v>
          </cell>
          <cell r="DJ64">
            <v>38.906113530000006</v>
          </cell>
          <cell r="DK64">
            <v>197.33895278</v>
          </cell>
          <cell r="DL64">
            <v>344.75768944999993</v>
          </cell>
          <cell r="DM64">
            <v>25.573407790000001</v>
          </cell>
          <cell r="DN64">
            <v>277.00832313952753</v>
          </cell>
          <cell r="DS64">
            <v>142.68802315457594</v>
          </cell>
          <cell r="DT64">
            <v>56.493174655273869</v>
          </cell>
          <cell r="DU64">
            <v>49.232590688265262</v>
          </cell>
          <cell r="DV64">
            <v>28.594534641412469</v>
          </cell>
          <cell r="DW64">
            <v>49.232590688265262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870.93788626000003</v>
          </cell>
          <cell r="ED64">
            <v>346.03663713000003</v>
          </cell>
          <cell r="EE64">
            <v>488.22764986999994</v>
          </cell>
          <cell r="EF64">
            <v>24.389055679999998</v>
          </cell>
          <cell r="EG64">
            <v>12.284543580000001</v>
          </cell>
          <cell r="EH64">
            <v>323.89559782000003</v>
          </cell>
          <cell r="EI64">
            <v>224.59279934</v>
          </cell>
          <cell r="EJ64">
            <v>95.952902250000008</v>
          </cell>
          <cell r="EK64">
            <v>0</v>
          </cell>
          <cell r="EL64">
            <v>3.3498962299999997</v>
          </cell>
          <cell r="EM64">
            <v>547.04228843999999</v>
          </cell>
          <cell r="EN64">
            <v>121.44383779</v>
          </cell>
          <cell r="EO64">
            <v>392.27474761999997</v>
          </cell>
          <cell r="EP64">
            <v>24.389055679999998</v>
          </cell>
          <cell r="EQ64">
            <v>8.9346473500000005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3102.5564480438834</v>
          </cell>
          <cell r="FO64">
            <v>0</v>
          </cell>
          <cell r="FP64">
            <v>175.58</v>
          </cell>
          <cell r="FQ64">
            <v>0</v>
          </cell>
          <cell r="FR64">
            <v>697.62100000000009</v>
          </cell>
          <cell r="FS64">
            <v>695.62100000000009</v>
          </cell>
          <cell r="FT64">
            <v>2</v>
          </cell>
          <cell r="FU64">
            <v>0</v>
          </cell>
          <cell r="FV64">
            <v>162</v>
          </cell>
          <cell r="FW64">
            <v>0</v>
          </cell>
          <cell r="FX64">
            <v>162</v>
          </cell>
          <cell r="FZ64">
            <v>604.26295830000004</v>
          </cell>
          <cell r="GA64">
            <v>0</v>
          </cell>
          <cell r="GB64">
            <v>10.842000000000002</v>
          </cell>
          <cell r="GC64">
            <v>0</v>
          </cell>
          <cell r="GD64">
            <v>18.175000000000001</v>
          </cell>
          <cell r="GE64">
            <v>18.175000000000001</v>
          </cell>
          <cell r="GF64">
            <v>0</v>
          </cell>
          <cell r="GG64">
            <v>0</v>
          </cell>
          <cell r="GH64">
            <v>112</v>
          </cell>
          <cell r="GI64">
            <v>0</v>
          </cell>
          <cell r="GJ64">
            <v>112</v>
          </cell>
          <cell r="GK64">
            <v>514.82344348999948</v>
          </cell>
          <cell r="GL64">
            <v>0</v>
          </cell>
          <cell r="GM64">
            <v>0</v>
          </cell>
          <cell r="GN64">
            <v>0</v>
          </cell>
          <cell r="GO64">
            <v>59.307000000000002</v>
          </cell>
          <cell r="GP64">
            <v>59.307000000000002</v>
          </cell>
          <cell r="GQ64">
            <v>0</v>
          </cell>
          <cell r="GR64">
            <v>0</v>
          </cell>
          <cell r="GS64">
            <v>1</v>
          </cell>
          <cell r="GT64">
            <v>0</v>
          </cell>
          <cell r="GU64">
            <v>1</v>
          </cell>
          <cell r="GV64">
            <v>475.62674384858701</v>
          </cell>
          <cell r="GW64">
            <v>0</v>
          </cell>
          <cell r="GX64">
            <v>0</v>
          </cell>
          <cell r="GY64">
            <v>0</v>
          </cell>
          <cell r="GZ64">
            <v>53</v>
          </cell>
          <cell r="HA64">
            <v>53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39.196699641412465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6.3069999999999995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104.98333589000001</v>
          </cell>
          <cell r="IZ64">
            <v>0</v>
          </cell>
          <cell r="JA64">
            <v>0</v>
          </cell>
          <cell r="JB64">
            <v>0</v>
          </cell>
          <cell r="JC64">
            <v>4.1915000000000004</v>
          </cell>
          <cell r="JD64">
            <v>4.1915000000000004</v>
          </cell>
          <cell r="JE64">
            <v>0</v>
          </cell>
          <cell r="JF64">
            <v>0</v>
          </cell>
          <cell r="JG64">
            <v>3</v>
          </cell>
          <cell r="JH64">
            <v>0</v>
          </cell>
          <cell r="JI64">
            <v>3</v>
          </cell>
          <cell r="JJ64">
            <v>2.0477729099999999</v>
          </cell>
          <cell r="JK64">
            <v>0</v>
          </cell>
          <cell r="JL64">
            <v>0</v>
          </cell>
          <cell r="JM64">
            <v>0</v>
          </cell>
          <cell r="JN64">
            <v>0.73250000000000004</v>
          </cell>
          <cell r="JO64">
            <v>0.73250000000000004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102.93556298</v>
          </cell>
          <cell r="JV64">
            <v>0</v>
          </cell>
          <cell r="JW64">
            <v>0</v>
          </cell>
          <cell r="JX64">
            <v>0</v>
          </cell>
          <cell r="JY64">
            <v>3.4590000000000001</v>
          </cell>
          <cell r="JZ64">
            <v>3.4590000000000001</v>
          </cell>
          <cell r="KA64">
            <v>0</v>
          </cell>
          <cell r="KB64">
            <v>0</v>
          </cell>
          <cell r="KC64">
            <v>3</v>
          </cell>
          <cell r="KD64">
            <v>0</v>
          </cell>
          <cell r="KE64">
            <v>3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0</v>
          </cell>
          <cell r="OM64">
            <v>0</v>
          </cell>
          <cell r="ON64">
            <v>0</v>
          </cell>
          <cell r="OO64">
            <v>0</v>
          </cell>
          <cell r="OP64">
            <v>0</v>
          </cell>
          <cell r="OR64">
            <v>0</v>
          </cell>
          <cell r="OT64">
            <v>2031.6875938646697</v>
          </cell>
        </row>
        <row r="65">
          <cell r="A65" t="str">
            <v>Г</v>
          </cell>
          <cell r="B65" t="str">
            <v>1.2.3.5</v>
          </cell>
          <cell r="C65" t="str">
            <v>«Включение приборов учета в систему сбора и передачи данных, класс напряжения 0,22 (0,4) кВ, всего, в том числе:»</v>
          </cell>
          <cell r="D65" t="str">
            <v>Г</v>
          </cell>
          <cell r="E65">
            <v>0</v>
          </cell>
          <cell r="H65">
            <v>0</v>
          </cell>
          <cell r="J65">
            <v>852.29004287199996</v>
          </cell>
          <cell r="K65">
            <v>0</v>
          </cell>
          <cell r="L65">
            <v>852.29004287199996</v>
          </cell>
          <cell r="M65">
            <v>0</v>
          </cell>
          <cell r="N65">
            <v>0</v>
          </cell>
          <cell r="O65">
            <v>75.508838269152477</v>
          </cell>
          <cell r="P65">
            <v>178.17639041999999</v>
          </cell>
          <cell r="Q65">
            <v>598.60481432284746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3812.2178934788185</v>
          </cell>
          <cell r="CY65">
            <v>572.7289210797162</v>
          </cell>
          <cell r="CZ65">
            <v>1552.4358180467182</v>
          </cell>
          <cell r="DA65">
            <v>1396.6332410204841</v>
          </cell>
          <cell r="DB65">
            <v>351.73938608438334</v>
          </cell>
          <cell r="DE65">
            <v>0</v>
          </cell>
          <cell r="DG65">
            <v>606.57616354999993</v>
          </cell>
          <cell r="DH65">
            <v>0</v>
          </cell>
          <cell r="DI65">
            <v>606.57616354999993</v>
          </cell>
          <cell r="DJ65">
            <v>38.906113530000006</v>
          </cell>
          <cell r="DK65">
            <v>197.33895278</v>
          </cell>
          <cell r="DL65">
            <v>344.75768944999993</v>
          </cell>
          <cell r="DM65">
            <v>25.573407790000001</v>
          </cell>
          <cell r="DN65">
            <v>277.00832313952753</v>
          </cell>
          <cell r="DS65">
            <v>142.68802315457594</v>
          </cell>
          <cell r="DT65">
            <v>56.493174655273869</v>
          </cell>
          <cell r="DU65">
            <v>49.232590688265262</v>
          </cell>
          <cell r="DV65">
            <v>28.594534641412469</v>
          </cell>
          <cell r="DW65">
            <v>49.232590688265262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870.93788626000003</v>
          </cell>
          <cell r="ED65">
            <v>346.03663713000003</v>
          </cell>
          <cell r="EE65">
            <v>488.22764986999994</v>
          </cell>
          <cell r="EF65">
            <v>24.389055679999998</v>
          </cell>
          <cell r="EG65">
            <v>12.284543580000001</v>
          </cell>
          <cell r="EH65">
            <v>323.89559782000003</v>
          </cell>
          <cell r="EI65">
            <v>224.59279934</v>
          </cell>
          <cell r="EJ65">
            <v>95.952902250000008</v>
          </cell>
          <cell r="EK65">
            <v>0</v>
          </cell>
          <cell r="EL65">
            <v>3.3498962299999997</v>
          </cell>
          <cell r="EM65">
            <v>547.04228843999999</v>
          </cell>
          <cell r="EN65">
            <v>121.44383779</v>
          </cell>
          <cell r="EO65">
            <v>392.27474761999997</v>
          </cell>
          <cell r="EP65">
            <v>24.389055679999998</v>
          </cell>
          <cell r="EQ65">
            <v>8.9346473500000005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3102.5564480438834</v>
          </cell>
          <cell r="FO65">
            <v>0</v>
          </cell>
          <cell r="FP65">
            <v>175.58</v>
          </cell>
          <cell r="FQ65">
            <v>0</v>
          </cell>
          <cell r="FR65">
            <v>697.62100000000009</v>
          </cell>
          <cell r="FS65">
            <v>695.62100000000009</v>
          </cell>
          <cell r="FT65">
            <v>2</v>
          </cell>
          <cell r="FU65">
            <v>0</v>
          </cell>
          <cell r="FV65">
            <v>162</v>
          </cell>
          <cell r="FW65">
            <v>0</v>
          </cell>
          <cell r="FX65">
            <v>162</v>
          </cell>
          <cell r="FZ65">
            <v>604.26295830000004</v>
          </cell>
          <cell r="GA65">
            <v>0</v>
          </cell>
          <cell r="GB65">
            <v>10.842000000000002</v>
          </cell>
          <cell r="GC65">
            <v>0</v>
          </cell>
          <cell r="GD65">
            <v>18.175000000000001</v>
          </cell>
          <cell r="GE65">
            <v>18.175000000000001</v>
          </cell>
          <cell r="GF65">
            <v>0</v>
          </cell>
          <cell r="GG65">
            <v>0</v>
          </cell>
          <cell r="GH65">
            <v>112</v>
          </cell>
          <cell r="GI65">
            <v>0</v>
          </cell>
          <cell r="GJ65">
            <v>112</v>
          </cell>
          <cell r="GK65">
            <v>514.82344348999948</v>
          </cell>
          <cell r="GL65">
            <v>0</v>
          </cell>
          <cell r="GM65">
            <v>0</v>
          </cell>
          <cell r="GN65">
            <v>0</v>
          </cell>
          <cell r="GO65">
            <v>59.307000000000002</v>
          </cell>
          <cell r="GP65">
            <v>59.307000000000002</v>
          </cell>
          <cell r="GQ65">
            <v>0</v>
          </cell>
          <cell r="GR65">
            <v>0</v>
          </cell>
          <cell r="GS65">
            <v>1</v>
          </cell>
          <cell r="GT65">
            <v>0</v>
          </cell>
          <cell r="GU65">
            <v>1</v>
          </cell>
          <cell r="GV65">
            <v>475.62674384858701</v>
          </cell>
          <cell r="GW65">
            <v>0</v>
          </cell>
          <cell r="GX65">
            <v>0</v>
          </cell>
          <cell r="GY65">
            <v>0</v>
          </cell>
          <cell r="GZ65">
            <v>53</v>
          </cell>
          <cell r="HA65">
            <v>53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39.196699641412465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6.3069999999999995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104.98333589000001</v>
          </cell>
          <cell r="IZ65">
            <v>0</v>
          </cell>
          <cell r="JA65">
            <v>0</v>
          </cell>
          <cell r="JB65">
            <v>0</v>
          </cell>
          <cell r="JC65">
            <v>4.1915000000000004</v>
          </cell>
          <cell r="JD65">
            <v>4.1915000000000004</v>
          </cell>
          <cell r="JE65">
            <v>0</v>
          </cell>
          <cell r="JF65">
            <v>0</v>
          </cell>
          <cell r="JG65">
            <v>3</v>
          </cell>
          <cell r="JH65">
            <v>0</v>
          </cell>
          <cell r="JI65">
            <v>3</v>
          </cell>
          <cell r="JJ65">
            <v>2.0477729099999999</v>
          </cell>
          <cell r="JK65">
            <v>0</v>
          </cell>
          <cell r="JL65">
            <v>0</v>
          </cell>
          <cell r="JM65">
            <v>0</v>
          </cell>
          <cell r="JN65">
            <v>0.73250000000000004</v>
          </cell>
          <cell r="JO65">
            <v>0.73250000000000004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102.93556298</v>
          </cell>
          <cell r="JV65">
            <v>0</v>
          </cell>
          <cell r="JW65">
            <v>0</v>
          </cell>
          <cell r="JX65">
            <v>0</v>
          </cell>
          <cell r="JY65">
            <v>3.4590000000000001</v>
          </cell>
          <cell r="JZ65">
            <v>3.4590000000000001</v>
          </cell>
          <cell r="KA65">
            <v>0</v>
          </cell>
          <cell r="KB65">
            <v>0</v>
          </cell>
          <cell r="KC65">
            <v>3</v>
          </cell>
          <cell r="KD65">
            <v>0</v>
          </cell>
          <cell r="KE65">
            <v>3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0</v>
          </cell>
          <cell r="OM65">
            <v>0</v>
          </cell>
          <cell r="ON65">
            <v>0</v>
          </cell>
          <cell r="OO65">
            <v>0</v>
          </cell>
          <cell r="OP65">
            <v>0</v>
          </cell>
          <cell r="OR65">
            <v>0</v>
          </cell>
          <cell r="OT65">
            <v>2031.6875938646697</v>
          </cell>
        </row>
        <row r="66">
          <cell r="A66" t="str">
            <v>Г</v>
          </cell>
          <cell r="B66" t="str">
            <v>1.2.3.6</v>
          </cell>
          <cell r="C66" t="str">
            <v>«Включение приборов учета в систему сбора и передачи данных, класс напряжения 6 (10) кВ, всего, в том числе:»</v>
          </cell>
          <cell r="D66" t="str">
            <v>Г</v>
          </cell>
          <cell r="E66">
            <v>0</v>
          </cell>
          <cell r="H66">
            <v>0</v>
          </cell>
          <cell r="J66">
            <v>852.29004287199996</v>
          </cell>
          <cell r="K66">
            <v>0</v>
          </cell>
          <cell r="L66">
            <v>852.29004287199996</v>
          </cell>
          <cell r="M66">
            <v>0</v>
          </cell>
          <cell r="N66">
            <v>0</v>
          </cell>
          <cell r="O66">
            <v>75.508838269152477</v>
          </cell>
          <cell r="P66">
            <v>178.17639041999999</v>
          </cell>
          <cell r="Q66">
            <v>598.60481432284746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3812.2178934788185</v>
          </cell>
          <cell r="CY66">
            <v>572.7289210797162</v>
          </cell>
          <cell r="CZ66">
            <v>1552.4358180467182</v>
          </cell>
          <cell r="DA66">
            <v>1396.6332410204841</v>
          </cell>
          <cell r="DB66">
            <v>351.73938608438334</v>
          </cell>
          <cell r="DE66">
            <v>0</v>
          </cell>
          <cell r="DG66">
            <v>606.57616354999993</v>
          </cell>
          <cell r="DH66">
            <v>0</v>
          </cell>
          <cell r="DI66">
            <v>606.57616354999993</v>
          </cell>
          <cell r="DJ66">
            <v>38.906113530000006</v>
          </cell>
          <cell r="DK66">
            <v>197.33895278</v>
          </cell>
          <cell r="DL66">
            <v>344.75768944999993</v>
          </cell>
          <cell r="DM66">
            <v>25.573407790000001</v>
          </cell>
          <cell r="DN66">
            <v>277.00832313952753</v>
          </cell>
          <cell r="DS66">
            <v>142.68802315457594</v>
          </cell>
          <cell r="DT66">
            <v>56.493174655273869</v>
          </cell>
          <cell r="DU66">
            <v>49.232590688265262</v>
          </cell>
          <cell r="DV66">
            <v>28.594534641412469</v>
          </cell>
          <cell r="DW66">
            <v>49.232590688265262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870.93788626000003</v>
          </cell>
          <cell r="ED66">
            <v>346.03663713000003</v>
          </cell>
          <cell r="EE66">
            <v>488.22764986999994</v>
          </cell>
          <cell r="EF66">
            <v>24.389055679999998</v>
          </cell>
          <cell r="EG66">
            <v>12.284543580000001</v>
          </cell>
          <cell r="EH66">
            <v>323.89559782000003</v>
          </cell>
          <cell r="EI66">
            <v>224.59279934</v>
          </cell>
          <cell r="EJ66">
            <v>95.952902250000008</v>
          </cell>
          <cell r="EK66">
            <v>0</v>
          </cell>
          <cell r="EL66">
            <v>3.3498962299999997</v>
          </cell>
          <cell r="EM66">
            <v>547.04228843999999</v>
          </cell>
          <cell r="EN66">
            <v>121.44383779</v>
          </cell>
          <cell r="EO66">
            <v>392.27474761999997</v>
          </cell>
          <cell r="EP66">
            <v>24.389055679999998</v>
          </cell>
          <cell r="EQ66">
            <v>8.9346473500000005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0</v>
          </cell>
          <cell r="FC66">
            <v>0</v>
          </cell>
          <cell r="FD66">
            <v>0</v>
          </cell>
          <cell r="FE66">
            <v>0</v>
          </cell>
          <cell r="FF66">
            <v>0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3102.5564480438834</v>
          </cell>
          <cell r="FO66">
            <v>0</v>
          </cell>
          <cell r="FP66">
            <v>175.58</v>
          </cell>
          <cell r="FQ66">
            <v>0</v>
          </cell>
          <cell r="FR66">
            <v>697.62100000000009</v>
          </cell>
          <cell r="FS66">
            <v>695.62100000000009</v>
          </cell>
          <cell r="FT66">
            <v>2</v>
          </cell>
          <cell r="FU66">
            <v>0</v>
          </cell>
          <cell r="FV66">
            <v>162</v>
          </cell>
          <cell r="FW66">
            <v>0</v>
          </cell>
          <cell r="FX66">
            <v>162</v>
          </cell>
          <cell r="FZ66">
            <v>604.26295830000004</v>
          </cell>
          <cell r="GA66">
            <v>0</v>
          </cell>
          <cell r="GB66">
            <v>10.842000000000002</v>
          </cell>
          <cell r="GC66">
            <v>0</v>
          </cell>
          <cell r="GD66">
            <v>18.175000000000001</v>
          </cell>
          <cell r="GE66">
            <v>18.175000000000001</v>
          </cell>
          <cell r="GF66">
            <v>0</v>
          </cell>
          <cell r="GG66">
            <v>0</v>
          </cell>
          <cell r="GH66">
            <v>112</v>
          </cell>
          <cell r="GI66">
            <v>0</v>
          </cell>
          <cell r="GJ66">
            <v>112</v>
          </cell>
          <cell r="GK66">
            <v>514.82344348999948</v>
          </cell>
          <cell r="GL66">
            <v>0</v>
          </cell>
          <cell r="GM66">
            <v>0</v>
          </cell>
          <cell r="GN66">
            <v>0</v>
          </cell>
          <cell r="GO66">
            <v>59.307000000000002</v>
          </cell>
          <cell r="GP66">
            <v>59.307000000000002</v>
          </cell>
          <cell r="GQ66">
            <v>0</v>
          </cell>
          <cell r="GR66">
            <v>0</v>
          </cell>
          <cell r="GS66">
            <v>1</v>
          </cell>
          <cell r="GT66">
            <v>0</v>
          </cell>
          <cell r="GU66">
            <v>1</v>
          </cell>
          <cell r="GV66">
            <v>475.62674384858701</v>
          </cell>
          <cell r="GW66">
            <v>0</v>
          </cell>
          <cell r="GX66">
            <v>0</v>
          </cell>
          <cell r="GY66">
            <v>0</v>
          </cell>
          <cell r="GZ66">
            <v>53</v>
          </cell>
          <cell r="HA66">
            <v>53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39.196699641412465</v>
          </cell>
          <cell r="ID66">
            <v>0</v>
          </cell>
          <cell r="IE66">
            <v>0</v>
          </cell>
          <cell r="IF66">
            <v>0</v>
          </cell>
          <cell r="IG66">
            <v>0</v>
          </cell>
          <cell r="IH66">
            <v>6.3069999999999995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104.98333589000001</v>
          </cell>
          <cell r="IZ66">
            <v>0</v>
          </cell>
          <cell r="JA66">
            <v>0</v>
          </cell>
          <cell r="JB66">
            <v>0</v>
          </cell>
          <cell r="JC66">
            <v>4.1915000000000004</v>
          </cell>
          <cell r="JD66">
            <v>4.1915000000000004</v>
          </cell>
          <cell r="JE66">
            <v>0</v>
          </cell>
          <cell r="JF66">
            <v>0</v>
          </cell>
          <cell r="JG66">
            <v>3</v>
          </cell>
          <cell r="JH66">
            <v>0</v>
          </cell>
          <cell r="JI66">
            <v>3</v>
          </cell>
          <cell r="JJ66">
            <v>2.0477729099999999</v>
          </cell>
          <cell r="JK66">
            <v>0</v>
          </cell>
          <cell r="JL66">
            <v>0</v>
          </cell>
          <cell r="JM66">
            <v>0</v>
          </cell>
          <cell r="JN66">
            <v>0.73250000000000004</v>
          </cell>
          <cell r="JO66">
            <v>0.73250000000000004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102.93556298</v>
          </cell>
          <cell r="JV66">
            <v>0</v>
          </cell>
          <cell r="JW66">
            <v>0</v>
          </cell>
          <cell r="JX66">
            <v>0</v>
          </cell>
          <cell r="JY66">
            <v>3.4590000000000001</v>
          </cell>
          <cell r="JZ66">
            <v>3.4590000000000001</v>
          </cell>
          <cell r="KA66">
            <v>0</v>
          </cell>
          <cell r="KB66">
            <v>0</v>
          </cell>
          <cell r="KC66">
            <v>3</v>
          </cell>
          <cell r="KD66">
            <v>0</v>
          </cell>
          <cell r="KE66">
            <v>3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0</v>
          </cell>
          <cell r="LC66">
            <v>0</v>
          </cell>
          <cell r="LD66">
            <v>0</v>
          </cell>
          <cell r="LE66">
            <v>0</v>
          </cell>
          <cell r="LF66">
            <v>0</v>
          </cell>
          <cell r="LG66">
            <v>0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0</v>
          </cell>
          <cell r="OM66">
            <v>0</v>
          </cell>
          <cell r="ON66">
            <v>0</v>
          </cell>
          <cell r="OO66">
            <v>0</v>
          </cell>
          <cell r="OP66">
            <v>0</v>
          </cell>
          <cell r="OR66">
            <v>0</v>
          </cell>
          <cell r="OT66">
            <v>2031.6875938646697</v>
          </cell>
        </row>
        <row r="67">
          <cell r="A67" t="str">
            <v>Г</v>
          </cell>
          <cell r="B67" t="str">
            <v>1.2.3.7</v>
          </cell>
          <cell r="C67" t="str">
            <v>«Включение приборов учета в систему сбора и передачи данных, класс напряжения 35 кВ, всего, в том числе:»</v>
          </cell>
          <cell r="D67" t="str">
            <v>Г</v>
          </cell>
          <cell r="E67">
            <v>0</v>
          </cell>
          <cell r="H67">
            <v>0</v>
          </cell>
          <cell r="J67">
            <v>852.29004287199996</v>
          </cell>
          <cell r="K67">
            <v>0</v>
          </cell>
          <cell r="L67">
            <v>852.29004287199996</v>
          </cell>
          <cell r="M67">
            <v>0</v>
          </cell>
          <cell r="N67">
            <v>0</v>
          </cell>
          <cell r="O67">
            <v>75.508838269152477</v>
          </cell>
          <cell r="P67">
            <v>178.17639041999999</v>
          </cell>
          <cell r="Q67">
            <v>598.60481432284746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3812.2178934788185</v>
          </cell>
          <cell r="CY67">
            <v>572.7289210797162</v>
          </cell>
          <cell r="CZ67">
            <v>1552.4358180467182</v>
          </cell>
          <cell r="DA67">
            <v>1396.6332410204841</v>
          </cell>
          <cell r="DB67">
            <v>351.73938608438334</v>
          </cell>
          <cell r="DE67">
            <v>0</v>
          </cell>
          <cell r="DG67">
            <v>606.57616354999993</v>
          </cell>
          <cell r="DH67">
            <v>0</v>
          </cell>
          <cell r="DI67">
            <v>606.57616354999993</v>
          </cell>
          <cell r="DJ67">
            <v>38.906113530000006</v>
          </cell>
          <cell r="DK67">
            <v>197.33895278</v>
          </cell>
          <cell r="DL67">
            <v>344.75768944999993</v>
          </cell>
          <cell r="DM67">
            <v>25.573407790000001</v>
          </cell>
          <cell r="DN67">
            <v>277.00832313952753</v>
          </cell>
          <cell r="DS67">
            <v>142.68802315457594</v>
          </cell>
          <cell r="DT67">
            <v>56.493174655273869</v>
          </cell>
          <cell r="DU67">
            <v>49.232590688265262</v>
          </cell>
          <cell r="DV67">
            <v>28.594534641412469</v>
          </cell>
          <cell r="DW67">
            <v>49.232590688265262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870.93788626000003</v>
          </cell>
          <cell r="ED67">
            <v>346.03663713000003</v>
          </cell>
          <cell r="EE67">
            <v>488.22764986999994</v>
          </cell>
          <cell r="EF67">
            <v>24.389055679999998</v>
          </cell>
          <cell r="EG67">
            <v>12.284543580000001</v>
          </cell>
          <cell r="EH67">
            <v>323.89559782000003</v>
          </cell>
          <cell r="EI67">
            <v>224.59279934</v>
          </cell>
          <cell r="EJ67">
            <v>95.952902250000008</v>
          </cell>
          <cell r="EK67">
            <v>0</v>
          </cell>
          <cell r="EL67">
            <v>3.3498962299999997</v>
          </cell>
          <cell r="EM67">
            <v>547.04228843999999</v>
          </cell>
          <cell r="EN67">
            <v>121.44383779</v>
          </cell>
          <cell r="EO67">
            <v>392.27474761999997</v>
          </cell>
          <cell r="EP67">
            <v>24.389055679999998</v>
          </cell>
          <cell r="EQ67">
            <v>8.9346473500000005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0</v>
          </cell>
          <cell r="FC67">
            <v>0</v>
          </cell>
          <cell r="FD67">
            <v>0</v>
          </cell>
          <cell r="FE67">
            <v>0</v>
          </cell>
          <cell r="FF67">
            <v>0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3102.5564480438834</v>
          </cell>
          <cell r="FO67">
            <v>0</v>
          </cell>
          <cell r="FP67">
            <v>175.58</v>
          </cell>
          <cell r="FQ67">
            <v>0</v>
          </cell>
          <cell r="FR67">
            <v>697.62100000000009</v>
          </cell>
          <cell r="FS67">
            <v>695.62100000000009</v>
          </cell>
          <cell r="FT67">
            <v>2</v>
          </cell>
          <cell r="FU67">
            <v>0</v>
          </cell>
          <cell r="FV67">
            <v>162</v>
          </cell>
          <cell r="FW67">
            <v>0</v>
          </cell>
          <cell r="FX67">
            <v>162</v>
          </cell>
          <cell r="FZ67">
            <v>604.26295830000004</v>
          </cell>
          <cell r="GA67">
            <v>0</v>
          </cell>
          <cell r="GB67">
            <v>10.842000000000002</v>
          </cell>
          <cell r="GC67">
            <v>0</v>
          </cell>
          <cell r="GD67">
            <v>18.175000000000001</v>
          </cell>
          <cell r="GE67">
            <v>18.175000000000001</v>
          </cell>
          <cell r="GF67">
            <v>0</v>
          </cell>
          <cell r="GG67">
            <v>0</v>
          </cell>
          <cell r="GH67">
            <v>112</v>
          </cell>
          <cell r="GI67">
            <v>0</v>
          </cell>
          <cell r="GJ67">
            <v>112</v>
          </cell>
          <cell r="GK67">
            <v>514.82344348999948</v>
          </cell>
          <cell r="GL67">
            <v>0</v>
          </cell>
          <cell r="GM67">
            <v>0</v>
          </cell>
          <cell r="GN67">
            <v>0</v>
          </cell>
          <cell r="GO67">
            <v>59.307000000000002</v>
          </cell>
          <cell r="GP67">
            <v>59.307000000000002</v>
          </cell>
          <cell r="GQ67">
            <v>0</v>
          </cell>
          <cell r="GR67">
            <v>0</v>
          </cell>
          <cell r="GS67">
            <v>1</v>
          </cell>
          <cell r="GT67">
            <v>0</v>
          </cell>
          <cell r="GU67">
            <v>1</v>
          </cell>
          <cell r="GV67">
            <v>475.62674384858701</v>
          </cell>
          <cell r="GW67">
            <v>0</v>
          </cell>
          <cell r="GX67">
            <v>0</v>
          </cell>
          <cell r="GY67">
            <v>0</v>
          </cell>
          <cell r="GZ67">
            <v>53</v>
          </cell>
          <cell r="HA67">
            <v>53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39.196699641412465</v>
          </cell>
          <cell r="ID67">
            <v>0</v>
          </cell>
          <cell r="IE67">
            <v>0</v>
          </cell>
          <cell r="IF67">
            <v>0</v>
          </cell>
          <cell r="IG67">
            <v>0</v>
          </cell>
          <cell r="IH67">
            <v>6.3069999999999995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104.98333589000001</v>
          </cell>
          <cell r="IZ67">
            <v>0</v>
          </cell>
          <cell r="JA67">
            <v>0</v>
          </cell>
          <cell r="JB67">
            <v>0</v>
          </cell>
          <cell r="JC67">
            <v>4.1915000000000004</v>
          </cell>
          <cell r="JD67">
            <v>4.1915000000000004</v>
          </cell>
          <cell r="JE67">
            <v>0</v>
          </cell>
          <cell r="JF67">
            <v>0</v>
          </cell>
          <cell r="JG67">
            <v>3</v>
          </cell>
          <cell r="JH67">
            <v>0</v>
          </cell>
          <cell r="JI67">
            <v>3</v>
          </cell>
          <cell r="JJ67">
            <v>2.0477729099999999</v>
          </cell>
          <cell r="JK67">
            <v>0</v>
          </cell>
          <cell r="JL67">
            <v>0</v>
          </cell>
          <cell r="JM67">
            <v>0</v>
          </cell>
          <cell r="JN67">
            <v>0.73250000000000004</v>
          </cell>
          <cell r="JO67">
            <v>0.73250000000000004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102.93556298</v>
          </cell>
          <cell r="JV67">
            <v>0</v>
          </cell>
          <cell r="JW67">
            <v>0</v>
          </cell>
          <cell r="JX67">
            <v>0</v>
          </cell>
          <cell r="JY67">
            <v>3.4590000000000001</v>
          </cell>
          <cell r="JZ67">
            <v>3.4590000000000001</v>
          </cell>
          <cell r="KA67">
            <v>0</v>
          </cell>
          <cell r="KB67">
            <v>0</v>
          </cell>
          <cell r="KC67">
            <v>3</v>
          </cell>
          <cell r="KD67">
            <v>0</v>
          </cell>
          <cell r="KE67">
            <v>3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0</v>
          </cell>
          <cell r="LC67">
            <v>0</v>
          </cell>
          <cell r="LD67">
            <v>0</v>
          </cell>
          <cell r="LE67">
            <v>0</v>
          </cell>
          <cell r="LF67">
            <v>0</v>
          </cell>
          <cell r="LG67">
            <v>0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0</v>
          </cell>
          <cell r="OM67">
            <v>0</v>
          </cell>
          <cell r="ON67">
            <v>0</v>
          </cell>
          <cell r="OO67">
            <v>0</v>
          </cell>
          <cell r="OP67">
            <v>0</v>
          </cell>
          <cell r="OR67">
            <v>0</v>
          </cell>
          <cell r="OT67">
            <v>2031.6875938646697</v>
          </cell>
        </row>
        <row r="68">
          <cell r="A68" t="str">
            <v>Г</v>
          </cell>
          <cell r="B68" t="str">
            <v>1.2.3.8</v>
          </cell>
          <cell r="C68" t="str">
            <v>«Включение приборов учета в систему сбора и передачи данных, класс напряжения 110 кВ и выше, всего, в том числе:»</v>
          </cell>
          <cell r="D68" t="str">
            <v>Г</v>
          </cell>
          <cell r="E68">
            <v>0</v>
          </cell>
          <cell r="H68">
            <v>0</v>
          </cell>
          <cell r="J68">
            <v>852.29004287199996</v>
          </cell>
          <cell r="K68">
            <v>0</v>
          </cell>
          <cell r="L68">
            <v>852.29004287199996</v>
          </cell>
          <cell r="M68">
            <v>0</v>
          </cell>
          <cell r="N68">
            <v>0</v>
          </cell>
          <cell r="O68">
            <v>75.508838269152477</v>
          </cell>
          <cell r="P68">
            <v>178.17639041999999</v>
          </cell>
          <cell r="Q68">
            <v>598.60481432284746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3812.2178934788185</v>
          </cell>
          <cell r="CY68">
            <v>572.7289210797162</v>
          </cell>
          <cell r="CZ68">
            <v>1552.4358180467182</v>
          </cell>
          <cell r="DA68">
            <v>1396.6332410204841</v>
          </cell>
          <cell r="DB68">
            <v>351.73938608438334</v>
          </cell>
          <cell r="DE68">
            <v>0</v>
          </cell>
          <cell r="DG68">
            <v>606.57616354999993</v>
          </cell>
          <cell r="DH68">
            <v>0</v>
          </cell>
          <cell r="DI68">
            <v>606.57616354999993</v>
          </cell>
          <cell r="DJ68">
            <v>38.906113530000006</v>
          </cell>
          <cell r="DK68">
            <v>197.33895278</v>
          </cell>
          <cell r="DL68">
            <v>344.75768944999993</v>
          </cell>
          <cell r="DM68">
            <v>25.573407790000001</v>
          </cell>
          <cell r="DN68">
            <v>277.00832313952753</v>
          </cell>
          <cell r="DS68">
            <v>142.68802315457594</v>
          </cell>
          <cell r="DT68">
            <v>56.493174655273869</v>
          </cell>
          <cell r="DU68">
            <v>49.232590688265262</v>
          </cell>
          <cell r="DV68">
            <v>28.594534641412469</v>
          </cell>
          <cell r="DW68">
            <v>49.232590688265262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870.93788626000003</v>
          </cell>
          <cell r="ED68">
            <v>346.03663713000003</v>
          </cell>
          <cell r="EE68">
            <v>488.22764986999994</v>
          </cell>
          <cell r="EF68">
            <v>24.389055679999998</v>
          </cell>
          <cell r="EG68">
            <v>12.284543580000001</v>
          </cell>
          <cell r="EH68">
            <v>323.89559782000003</v>
          </cell>
          <cell r="EI68">
            <v>224.59279934</v>
          </cell>
          <cell r="EJ68">
            <v>95.952902250000008</v>
          </cell>
          <cell r="EK68">
            <v>0</v>
          </cell>
          <cell r="EL68">
            <v>3.3498962299999997</v>
          </cell>
          <cell r="EM68">
            <v>547.04228843999999</v>
          </cell>
          <cell r="EN68">
            <v>121.44383779</v>
          </cell>
          <cell r="EO68">
            <v>392.27474761999997</v>
          </cell>
          <cell r="EP68">
            <v>24.389055679999998</v>
          </cell>
          <cell r="EQ68">
            <v>8.9346473500000005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3102.5564480438834</v>
          </cell>
          <cell r="FO68">
            <v>0</v>
          </cell>
          <cell r="FP68">
            <v>175.58</v>
          </cell>
          <cell r="FQ68">
            <v>0</v>
          </cell>
          <cell r="FR68">
            <v>697.62100000000009</v>
          </cell>
          <cell r="FS68">
            <v>695.62100000000009</v>
          </cell>
          <cell r="FT68">
            <v>2</v>
          </cell>
          <cell r="FU68">
            <v>0</v>
          </cell>
          <cell r="FV68">
            <v>162</v>
          </cell>
          <cell r="FW68">
            <v>0</v>
          </cell>
          <cell r="FX68">
            <v>162</v>
          </cell>
          <cell r="FZ68">
            <v>604.26295830000004</v>
          </cell>
          <cell r="GA68">
            <v>0</v>
          </cell>
          <cell r="GB68">
            <v>10.842000000000002</v>
          </cell>
          <cell r="GC68">
            <v>0</v>
          </cell>
          <cell r="GD68">
            <v>18.175000000000001</v>
          </cell>
          <cell r="GE68">
            <v>18.175000000000001</v>
          </cell>
          <cell r="GF68">
            <v>0</v>
          </cell>
          <cell r="GG68">
            <v>0</v>
          </cell>
          <cell r="GH68">
            <v>112</v>
          </cell>
          <cell r="GI68">
            <v>0</v>
          </cell>
          <cell r="GJ68">
            <v>112</v>
          </cell>
          <cell r="GK68">
            <v>514.82344348999948</v>
          </cell>
          <cell r="GL68">
            <v>0</v>
          </cell>
          <cell r="GM68">
            <v>0</v>
          </cell>
          <cell r="GN68">
            <v>0</v>
          </cell>
          <cell r="GO68">
            <v>59.307000000000002</v>
          </cell>
          <cell r="GP68">
            <v>59.307000000000002</v>
          </cell>
          <cell r="GQ68">
            <v>0</v>
          </cell>
          <cell r="GR68">
            <v>0</v>
          </cell>
          <cell r="GS68">
            <v>1</v>
          </cell>
          <cell r="GT68">
            <v>0</v>
          </cell>
          <cell r="GU68">
            <v>1</v>
          </cell>
          <cell r="GV68">
            <v>475.62674384858701</v>
          </cell>
          <cell r="GW68">
            <v>0</v>
          </cell>
          <cell r="GX68">
            <v>0</v>
          </cell>
          <cell r="GY68">
            <v>0</v>
          </cell>
          <cell r="GZ68">
            <v>53</v>
          </cell>
          <cell r="HA68">
            <v>53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39.196699641412465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6.3069999999999995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104.98333589000001</v>
          </cell>
          <cell r="IZ68">
            <v>0</v>
          </cell>
          <cell r="JA68">
            <v>0</v>
          </cell>
          <cell r="JB68">
            <v>0</v>
          </cell>
          <cell r="JC68">
            <v>4.1915000000000004</v>
          </cell>
          <cell r="JD68">
            <v>4.1915000000000004</v>
          </cell>
          <cell r="JE68">
            <v>0</v>
          </cell>
          <cell r="JF68">
            <v>0</v>
          </cell>
          <cell r="JG68">
            <v>3</v>
          </cell>
          <cell r="JH68">
            <v>0</v>
          </cell>
          <cell r="JI68">
            <v>3</v>
          </cell>
          <cell r="JJ68">
            <v>2.0477729099999999</v>
          </cell>
          <cell r="JK68">
            <v>0</v>
          </cell>
          <cell r="JL68">
            <v>0</v>
          </cell>
          <cell r="JM68">
            <v>0</v>
          </cell>
          <cell r="JN68">
            <v>0.73250000000000004</v>
          </cell>
          <cell r="JO68">
            <v>0.73250000000000004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102.93556298</v>
          </cell>
          <cell r="JV68">
            <v>0</v>
          </cell>
          <cell r="JW68">
            <v>0</v>
          </cell>
          <cell r="JX68">
            <v>0</v>
          </cell>
          <cell r="JY68">
            <v>3.4590000000000001</v>
          </cell>
          <cell r="JZ68">
            <v>3.4590000000000001</v>
          </cell>
          <cell r="KA68">
            <v>0</v>
          </cell>
          <cell r="KB68">
            <v>0</v>
          </cell>
          <cell r="KC68">
            <v>3</v>
          </cell>
          <cell r="KD68">
            <v>0</v>
          </cell>
          <cell r="KE68">
            <v>3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0</v>
          </cell>
          <cell r="OM68">
            <v>0</v>
          </cell>
          <cell r="ON68">
            <v>0</v>
          </cell>
          <cell r="OO68">
            <v>0</v>
          </cell>
          <cell r="OP68">
            <v>0</v>
          </cell>
          <cell r="OR68">
            <v>0</v>
          </cell>
          <cell r="OT68">
            <v>2031.6875938646697</v>
          </cell>
        </row>
        <row r="69">
          <cell r="A69" t="str">
            <v>Г</v>
          </cell>
          <cell r="B69" t="str">
            <v>1.2.4</v>
          </cell>
          <cell r="C69" t="str">
            <v>Реконструкция, модернизация, техническое перевооружение прочих объектов основных средств, всего, в том числе:</v>
          </cell>
          <cell r="D69" t="str">
            <v>Г</v>
          </cell>
          <cell r="E69">
            <v>11.799999999999999</v>
          </cell>
          <cell r="H69">
            <v>0</v>
          </cell>
          <cell r="J69">
            <v>864.09004287199991</v>
          </cell>
          <cell r="K69">
            <v>11.799999999999999</v>
          </cell>
          <cell r="L69">
            <v>852.29004287199996</v>
          </cell>
          <cell r="M69">
            <v>0</v>
          </cell>
          <cell r="N69">
            <v>0</v>
          </cell>
          <cell r="O69">
            <v>75.508838269152477</v>
          </cell>
          <cell r="P69">
            <v>178.17639041999999</v>
          </cell>
          <cell r="Q69">
            <v>598.60481432284746</v>
          </cell>
          <cell r="R69">
            <v>11.8</v>
          </cell>
          <cell r="S69">
            <v>0</v>
          </cell>
          <cell r="T69">
            <v>0</v>
          </cell>
          <cell r="U69">
            <v>10</v>
          </cell>
          <cell r="V69">
            <v>0</v>
          </cell>
          <cell r="W69">
            <v>1.8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11.8</v>
          </cell>
          <cell r="AQ69">
            <v>0</v>
          </cell>
          <cell r="AR69">
            <v>0</v>
          </cell>
          <cell r="AS69">
            <v>10</v>
          </cell>
          <cell r="AT69">
            <v>0</v>
          </cell>
          <cell r="AU69">
            <v>1.8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>
            <v>4</v>
          </cell>
          <cell r="BF69" t="str">
            <v>4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3812.2178934788185</v>
          </cell>
          <cell r="CY69">
            <v>572.7289210797162</v>
          </cell>
          <cell r="CZ69">
            <v>1552.4358180467182</v>
          </cell>
          <cell r="DA69">
            <v>1396.6332410204841</v>
          </cell>
          <cell r="DB69">
            <v>351.73938608438334</v>
          </cell>
          <cell r="DE69">
            <v>0</v>
          </cell>
          <cell r="DG69">
            <v>616.57616354999993</v>
          </cell>
          <cell r="DH69">
            <v>10</v>
          </cell>
          <cell r="DI69">
            <v>606.57616354999993</v>
          </cell>
          <cell r="DJ69">
            <v>38.906113530000006</v>
          </cell>
          <cell r="DK69">
            <v>197.33895278</v>
          </cell>
          <cell r="DL69">
            <v>344.75768944999993</v>
          </cell>
          <cell r="DM69">
            <v>25.573407790000001</v>
          </cell>
          <cell r="DN69">
            <v>277.00832313952753</v>
          </cell>
          <cell r="DS69">
            <v>142.68802315457594</v>
          </cell>
          <cell r="DT69">
            <v>56.493174655273869</v>
          </cell>
          <cell r="DU69">
            <v>49.232590688265262</v>
          </cell>
          <cell r="DV69">
            <v>28.594534641412469</v>
          </cell>
          <cell r="DW69">
            <v>49.232590688265262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870.93788626000003</v>
          </cell>
          <cell r="ED69">
            <v>346.03663713000003</v>
          </cell>
          <cell r="EE69">
            <v>488.22764986999994</v>
          </cell>
          <cell r="EF69">
            <v>24.389055679999998</v>
          </cell>
          <cell r="EG69">
            <v>12.284543580000001</v>
          </cell>
          <cell r="EH69">
            <v>323.89559782000003</v>
          </cell>
          <cell r="EI69">
            <v>224.59279934</v>
          </cell>
          <cell r="EJ69">
            <v>95.952902250000008</v>
          </cell>
          <cell r="EK69">
            <v>0</v>
          </cell>
          <cell r="EL69">
            <v>3.3498962299999997</v>
          </cell>
          <cell r="EM69">
            <v>547.04228843999999</v>
          </cell>
          <cell r="EN69">
            <v>121.44383779</v>
          </cell>
          <cell r="EO69">
            <v>392.27474761999997</v>
          </cell>
          <cell r="EP69">
            <v>24.389055679999998</v>
          </cell>
          <cell r="EQ69">
            <v>8.9346473500000005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 t="str">
            <v/>
          </cell>
          <cell r="FH69">
            <v>2</v>
          </cell>
          <cell r="FI69" t="str">
            <v/>
          </cell>
          <cell r="FJ69" t="str">
            <v/>
          </cell>
          <cell r="FK69" t="str">
            <v>2</v>
          </cell>
          <cell r="FN69">
            <v>3102.5564480438834</v>
          </cell>
          <cell r="FO69">
            <v>0</v>
          </cell>
          <cell r="FP69">
            <v>175.58</v>
          </cell>
          <cell r="FQ69">
            <v>0</v>
          </cell>
          <cell r="FR69">
            <v>697.62100000000009</v>
          </cell>
          <cell r="FS69">
            <v>695.62100000000009</v>
          </cell>
          <cell r="FT69">
            <v>2</v>
          </cell>
          <cell r="FU69">
            <v>0</v>
          </cell>
          <cell r="FV69">
            <v>162</v>
          </cell>
          <cell r="FW69">
            <v>0</v>
          </cell>
          <cell r="FX69">
            <v>162</v>
          </cell>
          <cell r="FZ69">
            <v>604.26295830000004</v>
          </cell>
          <cell r="GA69">
            <v>0</v>
          </cell>
          <cell r="GB69">
            <v>10.842000000000002</v>
          </cell>
          <cell r="GC69">
            <v>0</v>
          </cell>
          <cell r="GD69">
            <v>18.175000000000001</v>
          </cell>
          <cell r="GE69">
            <v>18.175000000000001</v>
          </cell>
          <cell r="GF69">
            <v>0</v>
          </cell>
          <cell r="GG69">
            <v>0</v>
          </cell>
          <cell r="GH69">
            <v>112</v>
          </cell>
          <cell r="GI69">
            <v>0</v>
          </cell>
          <cell r="GJ69">
            <v>112</v>
          </cell>
          <cell r="GK69">
            <v>514.82344348999948</v>
          </cell>
          <cell r="GL69">
            <v>0</v>
          </cell>
          <cell r="GM69">
            <v>0</v>
          </cell>
          <cell r="GN69">
            <v>0</v>
          </cell>
          <cell r="GO69">
            <v>59.307000000000002</v>
          </cell>
          <cell r="GP69">
            <v>59.307000000000002</v>
          </cell>
          <cell r="GQ69">
            <v>0</v>
          </cell>
          <cell r="GR69">
            <v>0</v>
          </cell>
          <cell r="GS69">
            <v>1</v>
          </cell>
          <cell r="GT69">
            <v>0</v>
          </cell>
          <cell r="GU69">
            <v>1</v>
          </cell>
          <cell r="GV69">
            <v>475.62674384858701</v>
          </cell>
          <cell r="GW69">
            <v>0</v>
          </cell>
          <cell r="GX69">
            <v>0</v>
          </cell>
          <cell r="GY69">
            <v>0</v>
          </cell>
          <cell r="GZ69">
            <v>53</v>
          </cell>
          <cell r="HA69">
            <v>53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39.196699641412465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6.3069999999999995</v>
          </cell>
          <cell r="II69">
            <v>0</v>
          </cell>
          <cell r="IJ69">
            <v>0</v>
          </cell>
          <cell r="IK69">
            <v>0</v>
          </cell>
          <cell r="IL69">
            <v>0</v>
          </cell>
          <cell r="IM69">
            <v>0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104.98333589000001</v>
          </cell>
          <cell r="IZ69">
            <v>0</v>
          </cell>
          <cell r="JA69">
            <v>0</v>
          </cell>
          <cell r="JB69">
            <v>0</v>
          </cell>
          <cell r="JC69">
            <v>4.1915000000000004</v>
          </cell>
          <cell r="JD69">
            <v>4.1915000000000004</v>
          </cell>
          <cell r="JE69">
            <v>0</v>
          </cell>
          <cell r="JF69">
            <v>0</v>
          </cell>
          <cell r="JG69">
            <v>3</v>
          </cell>
          <cell r="JH69">
            <v>0</v>
          </cell>
          <cell r="JI69">
            <v>3</v>
          </cell>
          <cell r="JJ69">
            <v>2.0477729099999999</v>
          </cell>
          <cell r="JK69">
            <v>0</v>
          </cell>
          <cell r="JL69">
            <v>0</v>
          </cell>
          <cell r="JM69">
            <v>0</v>
          </cell>
          <cell r="JN69">
            <v>0.73250000000000004</v>
          </cell>
          <cell r="JO69">
            <v>0.73250000000000004</v>
          </cell>
          <cell r="JP69">
            <v>0</v>
          </cell>
          <cell r="JQ69">
            <v>0</v>
          </cell>
          <cell r="JR69">
            <v>0</v>
          </cell>
          <cell r="JS69">
            <v>0</v>
          </cell>
          <cell r="JT69">
            <v>0</v>
          </cell>
          <cell r="JU69">
            <v>102.93556298</v>
          </cell>
          <cell r="JV69">
            <v>0</v>
          </cell>
          <cell r="JW69">
            <v>0</v>
          </cell>
          <cell r="JX69">
            <v>0</v>
          </cell>
          <cell r="JY69">
            <v>3.4590000000000001</v>
          </cell>
          <cell r="JZ69">
            <v>3.4590000000000001</v>
          </cell>
          <cell r="KA69">
            <v>0</v>
          </cell>
          <cell r="KB69">
            <v>0</v>
          </cell>
          <cell r="KC69">
            <v>3</v>
          </cell>
          <cell r="KD69">
            <v>0</v>
          </cell>
          <cell r="KE69">
            <v>3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0</v>
          </cell>
          <cell r="LC69">
            <v>0</v>
          </cell>
          <cell r="LD69">
            <v>0</v>
          </cell>
          <cell r="LE69">
            <v>0</v>
          </cell>
          <cell r="LF69">
            <v>0</v>
          </cell>
          <cell r="LG69">
            <v>0</v>
          </cell>
          <cell r="LH69">
            <v>0</v>
          </cell>
          <cell r="LI69">
            <v>0</v>
          </cell>
          <cell r="LJ69">
            <v>0</v>
          </cell>
          <cell r="LK69">
            <v>0</v>
          </cell>
          <cell r="LL69">
            <v>0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0</v>
          </cell>
          <cell r="OM69">
            <v>0</v>
          </cell>
          <cell r="ON69">
            <v>0</v>
          </cell>
          <cell r="OO69">
            <v>0</v>
          </cell>
          <cell r="OP69">
            <v>0</v>
          </cell>
          <cell r="OR69">
            <v>0</v>
          </cell>
          <cell r="OT69">
            <v>2031.6875938646697</v>
          </cell>
        </row>
        <row r="70">
          <cell r="A70" t="str">
            <v>Г</v>
          </cell>
          <cell r="B70" t="str">
            <v>1.2.4.1</v>
          </cell>
          <cell r="C70" t="str">
            <v>Реконструкция прочих объектов основных средств, всего, в том числе:</v>
          </cell>
          <cell r="D70" t="str">
            <v>Г</v>
          </cell>
          <cell r="E70">
            <v>0</v>
          </cell>
          <cell r="H70">
            <v>0</v>
          </cell>
          <cell r="J70">
            <v>852.29004287199996</v>
          </cell>
          <cell r="K70">
            <v>0</v>
          </cell>
          <cell r="L70">
            <v>852.29004287199996</v>
          </cell>
          <cell r="M70">
            <v>0</v>
          </cell>
          <cell r="N70">
            <v>0</v>
          </cell>
          <cell r="O70">
            <v>75.508838269152477</v>
          </cell>
          <cell r="P70">
            <v>178.17639041999999</v>
          </cell>
          <cell r="Q70">
            <v>598.60481432284746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3812.2178934788185</v>
          </cell>
          <cell r="CY70">
            <v>572.7289210797162</v>
          </cell>
          <cell r="CZ70">
            <v>1552.4358180467182</v>
          </cell>
          <cell r="DA70">
            <v>1396.6332410204841</v>
          </cell>
          <cell r="DB70">
            <v>351.73938608438334</v>
          </cell>
          <cell r="DE70">
            <v>0</v>
          </cell>
          <cell r="DG70">
            <v>606.57616354999993</v>
          </cell>
          <cell r="DH70">
            <v>0</v>
          </cell>
          <cell r="DI70">
            <v>606.57616354999993</v>
          </cell>
          <cell r="DJ70">
            <v>38.906113530000006</v>
          </cell>
          <cell r="DK70">
            <v>197.33895278</v>
          </cell>
          <cell r="DL70">
            <v>344.75768944999993</v>
          </cell>
          <cell r="DM70">
            <v>25.573407790000001</v>
          </cell>
          <cell r="DN70">
            <v>277.00832313952753</v>
          </cell>
          <cell r="DS70">
            <v>142.68802315457594</v>
          </cell>
          <cell r="DT70">
            <v>56.493174655273869</v>
          </cell>
          <cell r="DU70">
            <v>49.232590688265262</v>
          </cell>
          <cell r="DV70">
            <v>28.594534641412469</v>
          </cell>
          <cell r="DW70">
            <v>49.232590688265262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870.93788626000003</v>
          </cell>
          <cell r="ED70">
            <v>346.03663713000003</v>
          </cell>
          <cell r="EE70">
            <v>488.22764986999994</v>
          </cell>
          <cell r="EF70">
            <v>24.389055679999998</v>
          </cell>
          <cell r="EG70">
            <v>12.284543580000001</v>
          </cell>
          <cell r="EH70">
            <v>323.89559782000003</v>
          </cell>
          <cell r="EI70">
            <v>224.59279934</v>
          </cell>
          <cell r="EJ70">
            <v>95.952902250000008</v>
          </cell>
          <cell r="EK70">
            <v>0</v>
          </cell>
          <cell r="EL70">
            <v>3.3498962299999997</v>
          </cell>
          <cell r="EM70">
            <v>547.04228843999999</v>
          </cell>
          <cell r="EN70">
            <v>121.44383779</v>
          </cell>
          <cell r="EO70">
            <v>392.27474761999997</v>
          </cell>
          <cell r="EP70">
            <v>24.389055679999998</v>
          </cell>
          <cell r="EQ70">
            <v>8.9346473500000005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3102.5564480438834</v>
          </cell>
          <cell r="FO70">
            <v>0</v>
          </cell>
          <cell r="FP70">
            <v>175.58</v>
          </cell>
          <cell r="FQ70">
            <v>0</v>
          </cell>
          <cell r="FR70">
            <v>697.62100000000009</v>
          </cell>
          <cell r="FS70">
            <v>695.62100000000009</v>
          </cell>
          <cell r="FT70">
            <v>2</v>
          </cell>
          <cell r="FU70">
            <v>0</v>
          </cell>
          <cell r="FV70">
            <v>162</v>
          </cell>
          <cell r="FW70">
            <v>0</v>
          </cell>
          <cell r="FX70">
            <v>162</v>
          </cell>
          <cell r="FZ70">
            <v>604.26295830000004</v>
          </cell>
          <cell r="GA70">
            <v>0</v>
          </cell>
          <cell r="GB70">
            <v>10.842000000000002</v>
          </cell>
          <cell r="GC70">
            <v>0</v>
          </cell>
          <cell r="GD70">
            <v>18.175000000000001</v>
          </cell>
          <cell r="GE70">
            <v>18.175000000000001</v>
          </cell>
          <cell r="GF70">
            <v>0</v>
          </cell>
          <cell r="GG70">
            <v>0</v>
          </cell>
          <cell r="GH70">
            <v>112</v>
          </cell>
          <cell r="GI70">
            <v>0</v>
          </cell>
          <cell r="GJ70">
            <v>112</v>
          </cell>
          <cell r="GK70">
            <v>514.82344348999948</v>
          </cell>
          <cell r="GL70">
            <v>0</v>
          </cell>
          <cell r="GM70">
            <v>0</v>
          </cell>
          <cell r="GN70">
            <v>0</v>
          </cell>
          <cell r="GO70">
            <v>59.307000000000002</v>
          </cell>
          <cell r="GP70">
            <v>59.307000000000002</v>
          </cell>
          <cell r="GQ70">
            <v>0</v>
          </cell>
          <cell r="GR70">
            <v>0</v>
          </cell>
          <cell r="GS70">
            <v>1</v>
          </cell>
          <cell r="GT70">
            <v>0</v>
          </cell>
          <cell r="GU70">
            <v>1</v>
          </cell>
          <cell r="GV70">
            <v>475.62674384858701</v>
          </cell>
          <cell r="GW70">
            <v>0</v>
          </cell>
          <cell r="GX70">
            <v>0</v>
          </cell>
          <cell r="GY70">
            <v>0</v>
          </cell>
          <cell r="GZ70">
            <v>53</v>
          </cell>
          <cell r="HA70">
            <v>53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39.196699641412465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6.3069999999999995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104.98333589000001</v>
          </cell>
          <cell r="IZ70">
            <v>0</v>
          </cell>
          <cell r="JA70">
            <v>0</v>
          </cell>
          <cell r="JB70">
            <v>0</v>
          </cell>
          <cell r="JC70">
            <v>4.1915000000000004</v>
          </cell>
          <cell r="JD70">
            <v>4.1915000000000004</v>
          </cell>
          <cell r="JE70">
            <v>0</v>
          </cell>
          <cell r="JF70">
            <v>0</v>
          </cell>
          <cell r="JG70">
            <v>3</v>
          </cell>
          <cell r="JH70">
            <v>0</v>
          </cell>
          <cell r="JI70">
            <v>3</v>
          </cell>
          <cell r="JJ70">
            <v>2.0477729099999999</v>
          </cell>
          <cell r="JK70">
            <v>0</v>
          </cell>
          <cell r="JL70">
            <v>0</v>
          </cell>
          <cell r="JM70">
            <v>0</v>
          </cell>
          <cell r="JN70">
            <v>0.73250000000000004</v>
          </cell>
          <cell r="JO70">
            <v>0.73250000000000004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102.93556298</v>
          </cell>
          <cell r="JV70">
            <v>0</v>
          </cell>
          <cell r="JW70">
            <v>0</v>
          </cell>
          <cell r="JX70">
            <v>0</v>
          </cell>
          <cell r="JY70">
            <v>3.4590000000000001</v>
          </cell>
          <cell r="JZ70">
            <v>3.4590000000000001</v>
          </cell>
          <cell r="KA70">
            <v>0</v>
          </cell>
          <cell r="KB70">
            <v>0</v>
          </cell>
          <cell r="KC70">
            <v>3</v>
          </cell>
          <cell r="KD70">
            <v>0</v>
          </cell>
          <cell r="KE70">
            <v>3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0</v>
          </cell>
          <cell r="LC70">
            <v>0</v>
          </cell>
          <cell r="LD70">
            <v>0</v>
          </cell>
          <cell r="LE70">
            <v>0</v>
          </cell>
          <cell r="LF70">
            <v>0</v>
          </cell>
          <cell r="LG70">
            <v>0</v>
          </cell>
          <cell r="LH70">
            <v>0</v>
          </cell>
          <cell r="LI70">
            <v>0</v>
          </cell>
          <cell r="LJ70">
            <v>0</v>
          </cell>
          <cell r="LK70">
            <v>0</v>
          </cell>
          <cell r="LL70">
            <v>0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0</v>
          </cell>
          <cell r="OM70">
            <v>0</v>
          </cell>
          <cell r="ON70">
            <v>0</v>
          </cell>
          <cell r="OO70">
            <v>0</v>
          </cell>
          <cell r="OP70">
            <v>0</v>
          </cell>
          <cell r="OR70">
            <v>0</v>
          </cell>
          <cell r="OT70">
            <v>2031.6875938646697</v>
          </cell>
        </row>
        <row r="71">
          <cell r="A71" t="str">
            <v>Г</v>
          </cell>
          <cell r="B71" t="str">
            <v>1.2.4.2</v>
          </cell>
          <cell r="C71" t="str">
            <v>Модернизация, техническое перевооружение прочих объектов основных средств, всего, в том числе:</v>
          </cell>
          <cell r="D71" t="str">
            <v>Г</v>
          </cell>
          <cell r="E71">
            <v>11.799999999999999</v>
          </cell>
          <cell r="H71">
            <v>0</v>
          </cell>
          <cell r="J71">
            <v>864.09004287199991</v>
          </cell>
          <cell r="K71">
            <v>11.799999999999999</v>
          </cell>
          <cell r="L71">
            <v>852.29004287199996</v>
          </cell>
          <cell r="M71">
            <v>0</v>
          </cell>
          <cell r="N71">
            <v>0</v>
          </cell>
          <cell r="O71">
            <v>75.508838269152477</v>
          </cell>
          <cell r="P71">
            <v>178.17639041999999</v>
          </cell>
          <cell r="Q71">
            <v>598.60481432284746</v>
          </cell>
          <cell r="R71">
            <v>11.8</v>
          </cell>
          <cell r="S71">
            <v>0</v>
          </cell>
          <cell r="T71">
            <v>0</v>
          </cell>
          <cell r="U71">
            <v>10</v>
          </cell>
          <cell r="V71">
            <v>0</v>
          </cell>
          <cell r="W71">
            <v>1.8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11.8</v>
          </cell>
          <cell r="AQ71">
            <v>0</v>
          </cell>
          <cell r="AR71">
            <v>0</v>
          </cell>
          <cell r="AS71">
            <v>10</v>
          </cell>
          <cell r="AT71">
            <v>0</v>
          </cell>
          <cell r="AU71">
            <v>1.8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>
            <v>4</v>
          </cell>
          <cell r="BF71" t="str">
            <v>4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3812.2178934788185</v>
          </cell>
          <cell r="CY71">
            <v>572.7289210797162</v>
          </cell>
          <cell r="CZ71">
            <v>1552.4358180467182</v>
          </cell>
          <cell r="DA71">
            <v>1396.6332410204841</v>
          </cell>
          <cell r="DB71">
            <v>351.73938608438334</v>
          </cell>
          <cell r="DE71">
            <v>0</v>
          </cell>
          <cell r="DG71">
            <v>616.57616354999993</v>
          </cell>
          <cell r="DH71">
            <v>10</v>
          </cell>
          <cell r="DI71">
            <v>606.57616354999993</v>
          </cell>
          <cell r="DJ71">
            <v>38.906113530000006</v>
          </cell>
          <cell r="DK71">
            <v>197.33895278</v>
          </cell>
          <cell r="DL71">
            <v>344.75768944999993</v>
          </cell>
          <cell r="DM71">
            <v>25.573407790000001</v>
          </cell>
          <cell r="DN71">
            <v>277.00832313952753</v>
          </cell>
          <cell r="DS71">
            <v>142.68802315457594</v>
          </cell>
          <cell r="DT71">
            <v>56.493174655273869</v>
          </cell>
          <cell r="DU71">
            <v>49.232590688265262</v>
          </cell>
          <cell r="DV71">
            <v>28.594534641412469</v>
          </cell>
          <cell r="DW71">
            <v>49.232590688265262</v>
          </cell>
          <cell r="DX71" t="str">
            <v/>
          </cell>
          <cell r="DY71" t="str">
            <v/>
          </cell>
          <cell r="DZ71" t="str">
            <v/>
          </cell>
          <cell r="EA71" t="str">
            <v/>
          </cell>
          <cell r="EB71">
            <v>0</v>
          </cell>
          <cell r="EC71">
            <v>870.93788626000003</v>
          </cell>
          <cell r="ED71">
            <v>346.03663713000003</v>
          </cell>
          <cell r="EE71">
            <v>488.22764986999994</v>
          </cell>
          <cell r="EF71">
            <v>24.389055679999998</v>
          </cell>
          <cell r="EG71">
            <v>12.284543580000001</v>
          </cell>
          <cell r="EH71">
            <v>323.89559782000003</v>
          </cell>
          <cell r="EI71">
            <v>224.59279934</v>
          </cell>
          <cell r="EJ71">
            <v>95.952902250000008</v>
          </cell>
          <cell r="EK71">
            <v>0</v>
          </cell>
          <cell r="EL71">
            <v>3.3498962299999997</v>
          </cell>
          <cell r="EM71">
            <v>547.04228843999999</v>
          </cell>
          <cell r="EN71">
            <v>121.44383779</v>
          </cell>
          <cell r="EO71">
            <v>392.27474761999997</v>
          </cell>
          <cell r="EP71">
            <v>24.389055679999998</v>
          </cell>
          <cell r="EQ71">
            <v>8.9346473500000005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>
            <v>2</v>
          </cell>
          <cell r="FI71" t="str">
            <v/>
          </cell>
          <cell r="FJ71" t="str">
            <v/>
          </cell>
          <cell r="FK71" t="str">
            <v>2</v>
          </cell>
          <cell r="FN71">
            <v>3102.5564480438834</v>
          </cell>
          <cell r="FO71">
            <v>0</v>
          </cell>
          <cell r="FP71">
            <v>175.58</v>
          </cell>
          <cell r="FQ71">
            <v>0</v>
          </cell>
          <cell r="FR71">
            <v>697.62100000000009</v>
          </cell>
          <cell r="FS71">
            <v>695.62100000000009</v>
          </cell>
          <cell r="FT71">
            <v>2</v>
          </cell>
          <cell r="FU71">
            <v>0</v>
          </cell>
          <cell r="FV71">
            <v>162</v>
          </cell>
          <cell r="FW71">
            <v>0</v>
          </cell>
          <cell r="FX71">
            <v>162</v>
          </cell>
          <cell r="FZ71">
            <v>604.26295830000004</v>
          </cell>
          <cell r="GA71">
            <v>0</v>
          </cell>
          <cell r="GB71">
            <v>10.842000000000002</v>
          </cell>
          <cell r="GC71">
            <v>0</v>
          </cell>
          <cell r="GD71">
            <v>18.175000000000001</v>
          </cell>
          <cell r="GE71">
            <v>18.175000000000001</v>
          </cell>
          <cell r="GF71">
            <v>0</v>
          </cell>
          <cell r="GG71">
            <v>0</v>
          </cell>
          <cell r="GH71">
            <v>112</v>
          </cell>
          <cell r="GI71">
            <v>0</v>
          </cell>
          <cell r="GJ71">
            <v>112</v>
          </cell>
          <cell r="GK71">
            <v>514.82344348999948</v>
          </cell>
          <cell r="GL71">
            <v>0</v>
          </cell>
          <cell r="GM71">
            <v>0</v>
          </cell>
          <cell r="GN71">
            <v>0</v>
          </cell>
          <cell r="GO71">
            <v>59.307000000000002</v>
          </cell>
          <cell r="GP71">
            <v>59.307000000000002</v>
          </cell>
          <cell r="GQ71">
            <v>0</v>
          </cell>
          <cell r="GR71">
            <v>0</v>
          </cell>
          <cell r="GS71">
            <v>1</v>
          </cell>
          <cell r="GT71">
            <v>0</v>
          </cell>
          <cell r="GU71">
            <v>1</v>
          </cell>
          <cell r="GV71">
            <v>475.62674384858701</v>
          </cell>
          <cell r="GW71">
            <v>0</v>
          </cell>
          <cell r="GX71">
            <v>0</v>
          </cell>
          <cell r="GY71">
            <v>0</v>
          </cell>
          <cell r="GZ71">
            <v>53</v>
          </cell>
          <cell r="HA71">
            <v>53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39.196699641412465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6.3069999999999995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104.98333589000001</v>
          </cell>
          <cell r="IZ71">
            <v>0</v>
          </cell>
          <cell r="JA71">
            <v>0</v>
          </cell>
          <cell r="JB71">
            <v>0</v>
          </cell>
          <cell r="JC71">
            <v>4.1915000000000004</v>
          </cell>
          <cell r="JD71">
            <v>4.1915000000000004</v>
          </cell>
          <cell r="JE71">
            <v>0</v>
          </cell>
          <cell r="JF71">
            <v>0</v>
          </cell>
          <cell r="JG71">
            <v>3</v>
          </cell>
          <cell r="JH71">
            <v>0</v>
          </cell>
          <cell r="JI71">
            <v>3</v>
          </cell>
          <cell r="JJ71">
            <v>2.0477729099999999</v>
          </cell>
          <cell r="JK71">
            <v>0</v>
          </cell>
          <cell r="JL71">
            <v>0</v>
          </cell>
          <cell r="JM71">
            <v>0</v>
          </cell>
          <cell r="JN71">
            <v>0.73250000000000004</v>
          </cell>
          <cell r="JO71">
            <v>0.73250000000000004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102.93556298</v>
          </cell>
          <cell r="JV71">
            <v>0</v>
          </cell>
          <cell r="JW71">
            <v>0</v>
          </cell>
          <cell r="JX71">
            <v>0</v>
          </cell>
          <cell r="JY71">
            <v>3.4590000000000001</v>
          </cell>
          <cell r="JZ71">
            <v>3.4590000000000001</v>
          </cell>
          <cell r="KA71">
            <v>0</v>
          </cell>
          <cell r="KB71">
            <v>0</v>
          </cell>
          <cell r="KC71">
            <v>3</v>
          </cell>
          <cell r="KD71">
            <v>0</v>
          </cell>
          <cell r="KE71">
            <v>3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0</v>
          </cell>
          <cell r="OM71">
            <v>0</v>
          </cell>
          <cell r="ON71">
            <v>0</v>
          </cell>
          <cell r="OO71">
            <v>0</v>
          </cell>
          <cell r="OP71">
            <v>0</v>
          </cell>
          <cell r="OR71">
            <v>0</v>
          </cell>
          <cell r="OT71">
            <v>2031.6875938646697</v>
          </cell>
        </row>
        <row r="72">
          <cell r="A72" t="str">
            <v>F_prj_109108_49014</v>
          </cell>
          <cell r="B72" t="str">
            <v>1.2.4.2</v>
          </cell>
          <cell r="C72" t="str">
            <v>Модернизация системы сбора и передачи информации 1-ая очередь АО "Чеченэнерго" на  ПС"№84"</v>
          </cell>
          <cell r="D72" t="str">
            <v>F_prj_109108_49014</v>
          </cell>
          <cell r="E72">
            <v>11.799999999999999</v>
          </cell>
          <cell r="H72">
            <v>0</v>
          </cell>
          <cell r="J72">
            <v>11.799999999999999</v>
          </cell>
          <cell r="K72">
            <v>11.799999999999999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11.8</v>
          </cell>
          <cell r="S72">
            <v>0</v>
          </cell>
          <cell r="T72">
            <v>0</v>
          </cell>
          <cell r="U72">
            <v>10</v>
          </cell>
          <cell r="V72">
            <v>0</v>
          </cell>
          <cell r="W72">
            <v>1.8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11.8</v>
          </cell>
          <cell r="AQ72">
            <v>0</v>
          </cell>
          <cell r="AR72">
            <v>0</v>
          </cell>
          <cell r="AS72">
            <v>10</v>
          </cell>
          <cell r="AT72">
            <v>0</v>
          </cell>
          <cell r="AU72">
            <v>1.8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>
            <v>4</v>
          </cell>
          <cell r="BF72" t="str">
            <v>4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10</v>
          </cell>
          <cell r="CY72">
            <v>0.6</v>
          </cell>
          <cell r="CZ72">
            <v>5</v>
          </cell>
          <cell r="DA72">
            <v>3</v>
          </cell>
          <cell r="DB72">
            <v>1.4000000000000001</v>
          </cell>
          <cell r="DE72">
            <v>0</v>
          </cell>
          <cell r="DG72">
            <v>10</v>
          </cell>
          <cell r="DH72">
            <v>10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0</v>
          </cell>
          <cell r="DN72">
            <v>10</v>
          </cell>
          <cell r="DS72">
            <v>0</v>
          </cell>
          <cell r="DT72">
            <v>0</v>
          </cell>
          <cell r="DU72">
            <v>10</v>
          </cell>
          <cell r="DV72">
            <v>0</v>
          </cell>
          <cell r="DW72">
            <v>10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0</v>
          </cell>
          <cell r="ED72">
            <v>0</v>
          </cell>
          <cell r="EE72">
            <v>0</v>
          </cell>
          <cell r="EF72">
            <v>0</v>
          </cell>
          <cell r="EG72">
            <v>0</v>
          </cell>
          <cell r="EH72">
            <v>0</v>
          </cell>
          <cell r="EI72">
            <v>0</v>
          </cell>
          <cell r="EJ72">
            <v>0</v>
          </cell>
          <cell r="EK72">
            <v>0</v>
          </cell>
          <cell r="EL72">
            <v>0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>
            <v>2</v>
          </cell>
          <cell r="FI72" t="str">
            <v/>
          </cell>
          <cell r="FJ72" t="str">
            <v/>
          </cell>
          <cell r="FK72" t="str">
            <v>2</v>
          </cell>
          <cell r="FN72">
            <v>10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</v>
          </cell>
          <cell r="FW72">
            <v>0</v>
          </cell>
          <cell r="FX72">
            <v>1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10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1</v>
          </cell>
          <cell r="GT72">
            <v>0</v>
          </cell>
          <cell r="GU72">
            <v>1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10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2019</v>
          </cell>
          <cell r="ON72">
            <v>2019</v>
          </cell>
          <cell r="OO72">
            <v>2019</v>
          </cell>
          <cell r="OP72" t="str">
            <v>п</v>
          </cell>
          <cell r="OR72">
            <v>0</v>
          </cell>
          <cell r="OT72">
            <v>11.799999999999999</v>
          </cell>
        </row>
        <row r="73">
          <cell r="A73" t="str">
            <v>Г</v>
          </cell>
          <cell r="B73" t="str">
            <v>1.3</v>
          </cell>
          <cell r="C73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D73" t="str">
            <v>Г</v>
          </cell>
          <cell r="E73">
            <v>0</v>
          </cell>
          <cell r="H73">
            <v>0</v>
          </cell>
          <cell r="J73">
            <v>852.29004287199996</v>
          </cell>
          <cell r="K73">
            <v>0</v>
          </cell>
          <cell r="L73">
            <v>852.29004287199996</v>
          </cell>
          <cell r="M73">
            <v>0</v>
          </cell>
          <cell r="N73">
            <v>0</v>
          </cell>
          <cell r="O73">
            <v>75.508838269152477</v>
          </cell>
          <cell r="P73">
            <v>178.17639041999999</v>
          </cell>
          <cell r="Q73">
            <v>598.60481432284746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3812.2178934788185</v>
          </cell>
          <cell r="CY73">
            <v>572.7289210797162</v>
          </cell>
          <cell r="CZ73">
            <v>1552.4358180467182</v>
          </cell>
          <cell r="DA73">
            <v>1396.6332410204841</v>
          </cell>
          <cell r="DB73">
            <v>351.73938608438334</v>
          </cell>
          <cell r="DE73">
            <v>0</v>
          </cell>
          <cell r="DG73">
            <v>606.57616354999993</v>
          </cell>
          <cell r="DH73">
            <v>0</v>
          </cell>
          <cell r="DI73">
            <v>606.57616354999993</v>
          </cell>
          <cell r="DJ73">
            <v>38.906113530000006</v>
          </cell>
          <cell r="DK73">
            <v>197.33895278</v>
          </cell>
          <cell r="DL73">
            <v>344.75768944999993</v>
          </cell>
          <cell r="DM73">
            <v>25.573407790000001</v>
          </cell>
          <cell r="DN73">
            <v>277.00832313952753</v>
          </cell>
          <cell r="DS73">
            <v>142.68802315457594</v>
          </cell>
          <cell r="DT73">
            <v>56.493174655273869</v>
          </cell>
          <cell r="DU73">
            <v>49.232590688265262</v>
          </cell>
          <cell r="DV73">
            <v>28.594534641412469</v>
          </cell>
          <cell r="DW73">
            <v>49.232590688265262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870.93788626000003</v>
          </cell>
          <cell r="ED73">
            <v>346.03663713000003</v>
          </cell>
          <cell r="EE73">
            <v>488.22764986999994</v>
          </cell>
          <cell r="EF73">
            <v>24.389055679999998</v>
          </cell>
          <cell r="EG73">
            <v>12.284543580000001</v>
          </cell>
          <cell r="EH73">
            <v>323.89559782000003</v>
          </cell>
          <cell r="EI73">
            <v>224.59279934</v>
          </cell>
          <cell r="EJ73">
            <v>95.952902250000008</v>
          </cell>
          <cell r="EK73">
            <v>0</v>
          </cell>
          <cell r="EL73">
            <v>3.3498962299999997</v>
          </cell>
          <cell r="EM73">
            <v>547.04228843999999</v>
          </cell>
          <cell r="EN73">
            <v>121.44383779</v>
          </cell>
          <cell r="EO73">
            <v>392.27474761999997</v>
          </cell>
          <cell r="EP73">
            <v>24.389055679999998</v>
          </cell>
          <cell r="EQ73">
            <v>8.9346473500000005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3102.5564480438834</v>
          </cell>
          <cell r="FO73">
            <v>0</v>
          </cell>
          <cell r="FP73">
            <v>175.58</v>
          </cell>
          <cell r="FQ73">
            <v>0</v>
          </cell>
          <cell r="FR73">
            <v>697.62100000000009</v>
          </cell>
          <cell r="FS73">
            <v>695.62100000000009</v>
          </cell>
          <cell r="FT73">
            <v>2</v>
          </cell>
          <cell r="FU73">
            <v>0</v>
          </cell>
          <cell r="FV73">
            <v>162</v>
          </cell>
          <cell r="FW73">
            <v>0</v>
          </cell>
          <cell r="FX73">
            <v>162</v>
          </cell>
          <cell r="FZ73">
            <v>604.26295830000004</v>
          </cell>
          <cell r="GA73">
            <v>0</v>
          </cell>
          <cell r="GB73">
            <v>10.842000000000002</v>
          </cell>
          <cell r="GC73">
            <v>0</v>
          </cell>
          <cell r="GD73">
            <v>18.175000000000001</v>
          </cell>
          <cell r="GE73">
            <v>18.175000000000001</v>
          </cell>
          <cell r="GF73">
            <v>0</v>
          </cell>
          <cell r="GG73">
            <v>0</v>
          </cell>
          <cell r="GH73">
            <v>112</v>
          </cell>
          <cell r="GI73">
            <v>0</v>
          </cell>
          <cell r="GJ73">
            <v>112</v>
          </cell>
          <cell r="GK73">
            <v>514.82344348999948</v>
          </cell>
          <cell r="GL73">
            <v>0</v>
          </cell>
          <cell r="GM73">
            <v>0</v>
          </cell>
          <cell r="GN73">
            <v>0</v>
          </cell>
          <cell r="GO73">
            <v>59.307000000000002</v>
          </cell>
          <cell r="GP73">
            <v>59.307000000000002</v>
          </cell>
          <cell r="GQ73">
            <v>0</v>
          </cell>
          <cell r="GR73">
            <v>0</v>
          </cell>
          <cell r="GS73">
            <v>1</v>
          </cell>
          <cell r="GT73">
            <v>0</v>
          </cell>
          <cell r="GU73">
            <v>1</v>
          </cell>
          <cell r="GV73">
            <v>475.62674384858701</v>
          </cell>
          <cell r="GW73">
            <v>0</v>
          </cell>
          <cell r="GX73">
            <v>0</v>
          </cell>
          <cell r="GY73">
            <v>0</v>
          </cell>
          <cell r="GZ73">
            <v>53</v>
          </cell>
          <cell r="HA73">
            <v>53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39.196699641412465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6.3069999999999995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104.98333589000001</v>
          </cell>
          <cell r="IZ73">
            <v>0</v>
          </cell>
          <cell r="JA73">
            <v>0</v>
          </cell>
          <cell r="JB73">
            <v>0</v>
          </cell>
          <cell r="JC73">
            <v>4.1915000000000004</v>
          </cell>
          <cell r="JD73">
            <v>4.1915000000000004</v>
          </cell>
          <cell r="JE73">
            <v>0</v>
          </cell>
          <cell r="JF73">
            <v>0</v>
          </cell>
          <cell r="JG73">
            <v>3</v>
          </cell>
          <cell r="JH73">
            <v>0</v>
          </cell>
          <cell r="JI73">
            <v>3</v>
          </cell>
          <cell r="JJ73">
            <v>2.0477729099999999</v>
          </cell>
          <cell r="JK73">
            <v>0</v>
          </cell>
          <cell r="JL73">
            <v>0</v>
          </cell>
          <cell r="JM73">
            <v>0</v>
          </cell>
          <cell r="JN73">
            <v>0.73250000000000004</v>
          </cell>
          <cell r="JO73">
            <v>0.73250000000000004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102.93556298</v>
          </cell>
          <cell r="JV73">
            <v>0</v>
          </cell>
          <cell r="JW73">
            <v>0</v>
          </cell>
          <cell r="JX73">
            <v>0</v>
          </cell>
          <cell r="JY73">
            <v>3.4590000000000001</v>
          </cell>
          <cell r="JZ73">
            <v>3.4590000000000001</v>
          </cell>
          <cell r="KA73">
            <v>0</v>
          </cell>
          <cell r="KB73">
            <v>0</v>
          </cell>
          <cell r="KC73">
            <v>3</v>
          </cell>
          <cell r="KD73">
            <v>0</v>
          </cell>
          <cell r="KE73">
            <v>3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0</v>
          </cell>
          <cell r="OM73">
            <v>0</v>
          </cell>
          <cell r="ON73">
            <v>0</v>
          </cell>
          <cell r="OO73">
            <v>0</v>
          </cell>
          <cell r="OP73">
            <v>0</v>
          </cell>
          <cell r="OR73">
            <v>0</v>
          </cell>
          <cell r="OT73">
            <v>2031.6875938646697</v>
          </cell>
        </row>
        <row r="74">
          <cell r="A74" t="str">
            <v>Г</v>
          </cell>
          <cell r="B74" t="str">
            <v>1.3.1</v>
          </cell>
          <cell r="C74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852.29004287199996</v>
          </cell>
          <cell r="K74">
            <v>0</v>
          </cell>
          <cell r="L74">
            <v>852.29004287199996</v>
          </cell>
          <cell r="M74">
            <v>0</v>
          </cell>
          <cell r="N74">
            <v>0</v>
          </cell>
          <cell r="O74">
            <v>75.508838269152477</v>
          </cell>
          <cell r="P74">
            <v>178.17639041999999</v>
          </cell>
          <cell r="Q74">
            <v>598.60481432284746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3812.2178934788185</v>
          </cell>
          <cell r="CY74">
            <v>572.7289210797162</v>
          </cell>
          <cell r="CZ74">
            <v>1552.4358180467182</v>
          </cell>
          <cell r="DA74">
            <v>1396.6332410204841</v>
          </cell>
          <cell r="DB74">
            <v>351.73938608438334</v>
          </cell>
          <cell r="DE74">
            <v>0</v>
          </cell>
          <cell r="DG74">
            <v>606.57616354999993</v>
          </cell>
          <cell r="DH74">
            <v>0</v>
          </cell>
          <cell r="DI74">
            <v>606.57616354999993</v>
          </cell>
          <cell r="DJ74">
            <v>38.906113530000006</v>
          </cell>
          <cell r="DK74">
            <v>197.33895278</v>
          </cell>
          <cell r="DL74">
            <v>344.75768944999993</v>
          </cell>
          <cell r="DM74">
            <v>25.573407790000001</v>
          </cell>
          <cell r="DN74">
            <v>277.00832313952753</v>
          </cell>
          <cell r="DS74">
            <v>142.68802315457594</v>
          </cell>
          <cell r="DT74">
            <v>56.493174655273869</v>
          </cell>
          <cell r="DU74">
            <v>49.232590688265262</v>
          </cell>
          <cell r="DV74">
            <v>28.594534641412469</v>
          </cell>
          <cell r="DW74">
            <v>49.232590688265262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870.93788626000003</v>
          </cell>
          <cell r="ED74">
            <v>346.03663713000003</v>
          </cell>
          <cell r="EE74">
            <v>488.22764986999994</v>
          </cell>
          <cell r="EF74">
            <v>24.389055679999998</v>
          </cell>
          <cell r="EG74">
            <v>12.284543580000001</v>
          </cell>
          <cell r="EH74">
            <v>323.89559782000003</v>
          </cell>
          <cell r="EI74">
            <v>224.59279934</v>
          </cell>
          <cell r="EJ74">
            <v>95.952902250000008</v>
          </cell>
          <cell r="EK74">
            <v>0</v>
          </cell>
          <cell r="EL74">
            <v>3.3498962299999997</v>
          </cell>
          <cell r="EM74">
            <v>547.04228843999999</v>
          </cell>
          <cell r="EN74">
            <v>121.44383779</v>
          </cell>
          <cell r="EO74">
            <v>392.27474761999997</v>
          </cell>
          <cell r="EP74">
            <v>24.389055679999998</v>
          </cell>
          <cell r="EQ74">
            <v>8.9346473500000005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3102.5564480438834</v>
          </cell>
          <cell r="FO74">
            <v>0</v>
          </cell>
          <cell r="FP74">
            <v>175.58</v>
          </cell>
          <cell r="FQ74">
            <v>0</v>
          </cell>
          <cell r="FR74">
            <v>697.62100000000009</v>
          </cell>
          <cell r="FS74">
            <v>695.62100000000009</v>
          </cell>
          <cell r="FT74">
            <v>2</v>
          </cell>
          <cell r="FU74">
            <v>0</v>
          </cell>
          <cell r="FV74">
            <v>162</v>
          </cell>
          <cell r="FW74">
            <v>0</v>
          </cell>
          <cell r="FX74">
            <v>162</v>
          </cell>
          <cell r="FZ74">
            <v>604.26295830000004</v>
          </cell>
          <cell r="GA74">
            <v>0</v>
          </cell>
          <cell r="GB74">
            <v>10.842000000000002</v>
          </cell>
          <cell r="GC74">
            <v>0</v>
          </cell>
          <cell r="GD74">
            <v>18.175000000000001</v>
          </cell>
          <cell r="GE74">
            <v>18.175000000000001</v>
          </cell>
          <cell r="GF74">
            <v>0</v>
          </cell>
          <cell r="GG74">
            <v>0</v>
          </cell>
          <cell r="GH74">
            <v>112</v>
          </cell>
          <cell r="GI74">
            <v>0</v>
          </cell>
          <cell r="GJ74">
            <v>112</v>
          </cell>
          <cell r="GK74">
            <v>514.82344348999948</v>
          </cell>
          <cell r="GL74">
            <v>0</v>
          </cell>
          <cell r="GM74">
            <v>0</v>
          </cell>
          <cell r="GN74">
            <v>0</v>
          </cell>
          <cell r="GO74">
            <v>59.307000000000002</v>
          </cell>
          <cell r="GP74">
            <v>59.307000000000002</v>
          </cell>
          <cell r="GQ74">
            <v>0</v>
          </cell>
          <cell r="GR74">
            <v>0</v>
          </cell>
          <cell r="GS74">
            <v>1</v>
          </cell>
          <cell r="GT74">
            <v>0</v>
          </cell>
          <cell r="GU74">
            <v>1</v>
          </cell>
          <cell r="GV74">
            <v>475.62674384858701</v>
          </cell>
          <cell r="GW74">
            <v>0</v>
          </cell>
          <cell r="GX74">
            <v>0</v>
          </cell>
          <cell r="GY74">
            <v>0</v>
          </cell>
          <cell r="GZ74">
            <v>53</v>
          </cell>
          <cell r="HA74">
            <v>53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39.196699641412465</v>
          </cell>
          <cell r="ID74">
            <v>0</v>
          </cell>
          <cell r="IE74">
            <v>0</v>
          </cell>
          <cell r="IF74">
            <v>0</v>
          </cell>
          <cell r="IG74">
            <v>0</v>
          </cell>
          <cell r="IH74">
            <v>6.3069999999999995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104.98333589000001</v>
          </cell>
          <cell r="IZ74">
            <v>0</v>
          </cell>
          <cell r="JA74">
            <v>0</v>
          </cell>
          <cell r="JB74">
            <v>0</v>
          </cell>
          <cell r="JC74">
            <v>4.1915000000000004</v>
          </cell>
          <cell r="JD74">
            <v>4.1915000000000004</v>
          </cell>
          <cell r="JE74">
            <v>0</v>
          </cell>
          <cell r="JF74">
            <v>0</v>
          </cell>
          <cell r="JG74">
            <v>3</v>
          </cell>
          <cell r="JH74">
            <v>0</v>
          </cell>
          <cell r="JI74">
            <v>3</v>
          </cell>
          <cell r="JJ74">
            <v>2.0477729099999999</v>
          </cell>
          <cell r="JK74">
            <v>0</v>
          </cell>
          <cell r="JL74">
            <v>0</v>
          </cell>
          <cell r="JM74">
            <v>0</v>
          </cell>
          <cell r="JN74">
            <v>0.73250000000000004</v>
          </cell>
          <cell r="JO74">
            <v>0.73250000000000004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102.93556298</v>
          </cell>
          <cell r="JV74">
            <v>0</v>
          </cell>
          <cell r="JW74">
            <v>0</v>
          </cell>
          <cell r="JX74">
            <v>0</v>
          </cell>
          <cell r="JY74">
            <v>3.4590000000000001</v>
          </cell>
          <cell r="JZ74">
            <v>3.4590000000000001</v>
          </cell>
          <cell r="KA74">
            <v>0</v>
          </cell>
          <cell r="KB74">
            <v>0</v>
          </cell>
          <cell r="KC74">
            <v>3</v>
          </cell>
          <cell r="KD74">
            <v>0</v>
          </cell>
          <cell r="KE74">
            <v>3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0</v>
          </cell>
          <cell r="OM74">
            <v>0</v>
          </cell>
          <cell r="ON74">
            <v>0</v>
          </cell>
          <cell r="OO74">
            <v>0</v>
          </cell>
          <cell r="OP74">
            <v>0</v>
          </cell>
          <cell r="OR74">
            <v>0</v>
          </cell>
          <cell r="OT74">
            <v>2031.6875938646697</v>
          </cell>
        </row>
        <row r="75">
          <cell r="A75" t="str">
            <v>Г</v>
          </cell>
          <cell r="B75" t="str">
            <v>1.3.2</v>
          </cell>
          <cell r="C75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852.29004287199996</v>
          </cell>
          <cell r="K75">
            <v>0</v>
          </cell>
          <cell r="L75">
            <v>852.29004287199996</v>
          </cell>
          <cell r="M75">
            <v>0</v>
          </cell>
          <cell r="N75">
            <v>0</v>
          </cell>
          <cell r="O75">
            <v>75.508838269152477</v>
          </cell>
          <cell r="P75">
            <v>178.17639041999999</v>
          </cell>
          <cell r="Q75">
            <v>598.60481432284746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3812.2178934788185</v>
          </cell>
          <cell r="CY75">
            <v>572.7289210797162</v>
          </cell>
          <cell r="CZ75">
            <v>1552.4358180467182</v>
          </cell>
          <cell r="DA75">
            <v>1396.6332410204841</v>
          </cell>
          <cell r="DB75">
            <v>351.73938608438334</v>
          </cell>
          <cell r="DE75">
            <v>0</v>
          </cell>
          <cell r="DG75">
            <v>606.57616354999993</v>
          </cell>
          <cell r="DH75">
            <v>0</v>
          </cell>
          <cell r="DI75">
            <v>606.57616354999993</v>
          </cell>
          <cell r="DJ75">
            <v>38.906113530000006</v>
          </cell>
          <cell r="DK75">
            <v>197.33895278</v>
          </cell>
          <cell r="DL75">
            <v>344.75768944999993</v>
          </cell>
          <cell r="DM75">
            <v>25.573407790000001</v>
          </cell>
          <cell r="DN75">
            <v>277.00832313952753</v>
          </cell>
          <cell r="DS75">
            <v>142.68802315457594</v>
          </cell>
          <cell r="DT75">
            <v>56.493174655273869</v>
          </cell>
          <cell r="DU75">
            <v>49.232590688265262</v>
          </cell>
          <cell r="DV75">
            <v>28.594534641412469</v>
          </cell>
          <cell r="DW75">
            <v>49.232590688265262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870.93788626000003</v>
          </cell>
          <cell r="ED75">
            <v>346.03663713000003</v>
          </cell>
          <cell r="EE75">
            <v>488.22764986999994</v>
          </cell>
          <cell r="EF75">
            <v>24.389055679999998</v>
          </cell>
          <cell r="EG75">
            <v>12.284543580000001</v>
          </cell>
          <cell r="EH75">
            <v>323.89559782000003</v>
          </cell>
          <cell r="EI75">
            <v>224.59279934</v>
          </cell>
          <cell r="EJ75">
            <v>95.952902250000008</v>
          </cell>
          <cell r="EK75">
            <v>0</v>
          </cell>
          <cell r="EL75">
            <v>3.3498962299999997</v>
          </cell>
          <cell r="EM75">
            <v>547.04228843999999</v>
          </cell>
          <cell r="EN75">
            <v>121.44383779</v>
          </cell>
          <cell r="EO75">
            <v>392.27474761999997</v>
          </cell>
          <cell r="EP75">
            <v>24.389055679999998</v>
          </cell>
          <cell r="EQ75">
            <v>8.9346473500000005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3102.5564480438834</v>
          </cell>
          <cell r="FO75">
            <v>0</v>
          </cell>
          <cell r="FP75">
            <v>175.58</v>
          </cell>
          <cell r="FQ75">
            <v>0</v>
          </cell>
          <cell r="FR75">
            <v>697.62100000000009</v>
          </cell>
          <cell r="FS75">
            <v>695.62100000000009</v>
          </cell>
          <cell r="FT75">
            <v>2</v>
          </cell>
          <cell r="FU75">
            <v>0</v>
          </cell>
          <cell r="FV75">
            <v>162</v>
          </cell>
          <cell r="FW75">
            <v>0</v>
          </cell>
          <cell r="FX75">
            <v>162</v>
          </cell>
          <cell r="FZ75">
            <v>604.26295830000004</v>
          </cell>
          <cell r="GA75">
            <v>0</v>
          </cell>
          <cell r="GB75">
            <v>10.842000000000002</v>
          </cell>
          <cell r="GC75">
            <v>0</v>
          </cell>
          <cell r="GD75">
            <v>18.175000000000001</v>
          </cell>
          <cell r="GE75">
            <v>18.175000000000001</v>
          </cell>
          <cell r="GF75">
            <v>0</v>
          </cell>
          <cell r="GG75">
            <v>0</v>
          </cell>
          <cell r="GH75">
            <v>112</v>
          </cell>
          <cell r="GI75">
            <v>0</v>
          </cell>
          <cell r="GJ75">
            <v>112</v>
          </cell>
          <cell r="GK75">
            <v>514.82344348999948</v>
          </cell>
          <cell r="GL75">
            <v>0</v>
          </cell>
          <cell r="GM75">
            <v>0</v>
          </cell>
          <cell r="GN75">
            <v>0</v>
          </cell>
          <cell r="GO75">
            <v>59.307000000000002</v>
          </cell>
          <cell r="GP75">
            <v>59.307000000000002</v>
          </cell>
          <cell r="GQ75">
            <v>0</v>
          </cell>
          <cell r="GR75">
            <v>0</v>
          </cell>
          <cell r="GS75">
            <v>1</v>
          </cell>
          <cell r="GT75">
            <v>0</v>
          </cell>
          <cell r="GU75">
            <v>1</v>
          </cell>
          <cell r="GV75">
            <v>475.62674384858701</v>
          </cell>
          <cell r="GW75">
            <v>0</v>
          </cell>
          <cell r="GX75">
            <v>0</v>
          </cell>
          <cell r="GY75">
            <v>0</v>
          </cell>
          <cell r="GZ75">
            <v>53</v>
          </cell>
          <cell r="HA75">
            <v>53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39.196699641412465</v>
          </cell>
          <cell r="ID75">
            <v>0</v>
          </cell>
          <cell r="IE75">
            <v>0</v>
          </cell>
          <cell r="IF75">
            <v>0</v>
          </cell>
          <cell r="IG75">
            <v>0</v>
          </cell>
          <cell r="IH75">
            <v>6.3069999999999995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104.98333589000001</v>
          </cell>
          <cell r="IZ75">
            <v>0</v>
          </cell>
          <cell r="JA75">
            <v>0</v>
          </cell>
          <cell r="JB75">
            <v>0</v>
          </cell>
          <cell r="JC75">
            <v>4.1915000000000004</v>
          </cell>
          <cell r="JD75">
            <v>4.1915000000000004</v>
          </cell>
          <cell r="JE75">
            <v>0</v>
          </cell>
          <cell r="JF75">
            <v>0</v>
          </cell>
          <cell r="JG75">
            <v>3</v>
          </cell>
          <cell r="JH75">
            <v>0</v>
          </cell>
          <cell r="JI75">
            <v>3</v>
          </cell>
          <cell r="JJ75">
            <v>2.0477729099999999</v>
          </cell>
          <cell r="JK75">
            <v>0</v>
          </cell>
          <cell r="JL75">
            <v>0</v>
          </cell>
          <cell r="JM75">
            <v>0</v>
          </cell>
          <cell r="JN75">
            <v>0.73250000000000004</v>
          </cell>
          <cell r="JO75">
            <v>0.73250000000000004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102.93556298</v>
          </cell>
          <cell r="JV75">
            <v>0</v>
          </cell>
          <cell r="JW75">
            <v>0</v>
          </cell>
          <cell r="JX75">
            <v>0</v>
          </cell>
          <cell r="JY75">
            <v>3.4590000000000001</v>
          </cell>
          <cell r="JZ75">
            <v>3.4590000000000001</v>
          </cell>
          <cell r="KA75">
            <v>0</v>
          </cell>
          <cell r="KB75">
            <v>0</v>
          </cell>
          <cell r="KC75">
            <v>3</v>
          </cell>
          <cell r="KD75">
            <v>0</v>
          </cell>
          <cell r="KE75">
            <v>3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0</v>
          </cell>
          <cell r="OM75">
            <v>0</v>
          </cell>
          <cell r="ON75">
            <v>0</v>
          </cell>
          <cell r="OO75">
            <v>0</v>
          </cell>
          <cell r="OP75">
            <v>0</v>
          </cell>
          <cell r="OR75">
            <v>0</v>
          </cell>
          <cell r="OT75">
            <v>2031.6875938646697</v>
          </cell>
        </row>
        <row r="76">
          <cell r="A76" t="str">
            <v>Г</v>
          </cell>
          <cell r="B76" t="str">
            <v>1.4</v>
          </cell>
          <cell r="C76" t="str">
            <v>Прочее новое строительство объектов электросетевого хозяйства,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852.29004287199996</v>
          </cell>
          <cell r="K76">
            <v>0</v>
          </cell>
          <cell r="L76">
            <v>852.29004287199996</v>
          </cell>
          <cell r="M76">
            <v>0</v>
          </cell>
          <cell r="N76">
            <v>0</v>
          </cell>
          <cell r="O76">
            <v>75.508838269152477</v>
          </cell>
          <cell r="P76">
            <v>178.17639041999999</v>
          </cell>
          <cell r="Q76">
            <v>598.60481432284746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3812.2178934788185</v>
          </cell>
          <cell r="CY76">
            <v>572.7289210797162</v>
          </cell>
          <cell r="CZ76">
            <v>1552.4358180467182</v>
          </cell>
          <cell r="DA76">
            <v>1396.6332410204841</v>
          </cell>
          <cell r="DB76">
            <v>351.73938608438334</v>
          </cell>
          <cell r="DE76">
            <v>0</v>
          </cell>
          <cell r="DG76">
            <v>606.57616354999993</v>
          </cell>
          <cell r="DH76">
            <v>0</v>
          </cell>
          <cell r="DI76">
            <v>606.57616354999993</v>
          </cell>
          <cell r="DJ76">
            <v>38.906113530000006</v>
          </cell>
          <cell r="DK76">
            <v>197.33895278</v>
          </cell>
          <cell r="DL76">
            <v>344.75768944999993</v>
          </cell>
          <cell r="DM76">
            <v>25.573407790000001</v>
          </cell>
          <cell r="DN76">
            <v>277.00832313952753</v>
          </cell>
          <cell r="DS76">
            <v>142.68802315457594</v>
          </cell>
          <cell r="DT76">
            <v>56.493174655273869</v>
          </cell>
          <cell r="DU76">
            <v>49.232590688265262</v>
          </cell>
          <cell r="DV76">
            <v>28.594534641412469</v>
          </cell>
          <cell r="DW76">
            <v>49.232590688265262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870.93788626000003</v>
          </cell>
          <cell r="ED76">
            <v>346.03663713000003</v>
          </cell>
          <cell r="EE76">
            <v>488.22764986999994</v>
          </cell>
          <cell r="EF76">
            <v>24.389055679999998</v>
          </cell>
          <cell r="EG76">
            <v>12.284543580000001</v>
          </cell>
          <cell r="EH76">
            <v>323.89559782000003</v>
          </cell>
          <cell r="EI76">
            <v>224.59279934</v>
          </cell>
          <cell r="EJ76">
            <v>95.952902250000008</v>
          </cell>
          <cell r="EK76">
            <v>0</v>
          </cell>
          <cell r="EL76">
            <v>3.3498962299999997</v>
          </cell>
          <cell r="EM76">
            <v>547.04228843999999</v>
          </cell>
          <cell r="EN76">
            <v>121.44383779</v>
          </cell>
          <cell r="EO76">
            <v>392.27474761999997</v>
          </cell>
          <cell r="EP76">
            <v>24.389055679999998</v>
          </cell>
          <cell r="EQ76">
            <v>8.9346473500000005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3102.5564480438834</v>
          </cell>
          <cell r="FO76">
            <v>0</v>
          </cell>
          <cell r="FP76">
            <v>175.58</v>
          </cell>
          <cell r="FQ76">
            <v>0</v>
          </cell>
          <cell r="FR76">
            <v>697.62100000000009</v>
          </cell>
          <cell r="FS76">
            <v>695.62100000000009</v>
          </cell>
          <cell r="FT76">
            <v>2</v>
          </cell>
          <cell r="FU76">
            <v>0</v>
          </cell>
          <cell r="FV76">
            <v>162</v>
          </cell>
          <cell r="FW76">
            <v>0</v>
          </cell>
          <cell r="FX76">
            <v>162</v>
          </cell>
          <cell r="FZ76">
            <v>604.26295830000004</v>
          </cell>
          <cell r="GA76">
            <v>0</v>
          </cell>
          <cell r="GB76">
            <v>10.842000000000002</v>
          </cell>
          <cell r="GC76">
            <v>0</v>
          </cell>
          <cell r="GD76">
            <v>18.175000000000001</v>
          </cell>
          <cell r="GE76">
            <v>18.175000000000001</v>
          </cell>
          <cell r="GF76">
            <v>0</v>
          </cell>
          <cell r="GG76">
            <v>0</v>
          </cell>
          <cell r="GH76">
            <v>112</v>
          </cell>
          <cell r="GI76">
            <v>0</v>
          </cell>
          <cell r="GJ76">
            <v>112</v>
          </cell>
          <cell r="GK76">
            <v>514.82344348999948</v>
          </cell>
          <cell r="GL76">
            <v>0</v>
          </cell>
          <cell r="GM76">
            <v>0</v>
          </cell>
          <cell r="GN76">
            <v>0</v>
          </cell>
          <cell r="GO76">
            <v>59.307000000000002</v>
          </cell>
          <cell r="GP76">
            <v>59.307000000000002</v>
          </cell>
          <cell r="GQ76">
            <v>0</v>
          </cell>
          <cell r="GR76">
            <v>0</v>
          </cell>
          <cell r="GS76">
            <v>1</v>
          </cell>
          <cell r="GT76">
            <v>0</v>
          </cell>
          <cell r="GU76">
            <v>1</v>
          </cell>
          <cell r="GV76">
            <v>475.62674384858701</v>
          </cell>
          <cell r="GW76">
            <v>0</v>
          </cell>
          <cell r="GX76">
            <v>0</v>
          </cell>
          <cell r="GY76">
            <v>0</v>
          </cell>
          <cell r="GZ76">
            <v>53</v>
          </cell>
          <cell r="HA76">
            <v>53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39.196699641412465</v>
          </cell>
          <cell r="ID76">
            <v>0</v>
          </cell>
          <cell r="IE76">
            <v>0</v>
          </cell>
          <cell r="IF76">
            <v>0</v>
          </cell>
          <cell r="IG76">
            <v>0</v>
          </cell>
          <cell r="IH76">
            <v>6.3069999999999995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104.98333589000001</v>
          </cell>
          <cell r="IZ76">
            <v>0</v>
          </cell>
          <cell r="JA76">
            <v>0</v>
          </cell>
          <cell r="JB76">
            <v>0</v>
          </cell>
          <cell r="JC76">
            <v>4.1915000000000004</v>
          </cell>
          <cell r="JD76">
            <v>4.1915000000000004</v>
          </cell>
          <cell r="JE76">
            <v>0</v>
          </cell>
          <cell r="JF76">
            <v>0</v>
          </cell>
          <cell r="JG76">
            <v>3</v>
          </cell>
          <cell r="JH76">
            <v>0</v>
          </cell>
          <cell r="JI76">
            <v>3</v>
          </cell>
          <cell r="JJ76">
            <v>2.0477729099999999</v>
          </cell>
          <cell r="JK76">
            <v>0</v>
          </cell>
          <cell r="JL76">
            <v>0</v>
          </cell>
          <cell r="JM76">
            <v>0</v>
          </cell>
          <cell r="JN76">
            <v>0.73250000000000004</v>
          </cell>
          <cell r="JO76">
            <v>0.73250000000000004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102.93556298</v>
          </cell>
          <cell r="JV76">
            <v>0</v>
          </cell>
          <cell r="JW76">
            <v>0</v>
          </cell>
          <cell r="JX76">
            <v>0</v>
          </cell>
          <cell r="JY76">
            <v>3.4590000000000001</v>
          </cell>
          <cell r="JZ76">
            <v>3.4590000000000001</v>
          </cell>
          <cell r="KA76">
            <v>0</v>
          </cell>
          <cell r="KB76">
            <v>0</v>
          </cell>
          <cell r="KC76">
            <v>3</v>
          </cell>
          <cell r="KD76">
            <v>0</v>
          </cell>
          <cell r="KE76">
            <v>3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0</v>
          </cell>
          <cell r="OM76">
            <v>0</v>
          </cell>
          <cell r="ON76">
            <v>0</v>
          </cell>
          <cell r="OO76">
            <v>0</v>
          </cell>
          <cell r="OP76">
            <v>0</v>
          </cell>
          <cell r="OR76">
            <v>0</v>
          </cell>
          <cell r="OT76">
            <v>2031.6875938646697</v>
          </cell>
        </row>
        <row r="77">
          <cell r="A77" t="str">
            <v>Г</v>
          </cell>
          <cell r="B77" t="str">
            <v>1.5</v>
          </cell>
          <cell r="C77" t="str">
            <v>Покупка земельных участков для целей реализации инвестиционных проектов,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852.29004287199996</v>
          </cell>
          <cell r="K77">
            <v>0</v>
          </cell>
          <cell r="L77">
            <v>852.29004287199996</v>
          </cell>
          <cell r="M77">
            <v>0</v>
          </cell>
          <cell r="N77">
            <v>0</v>
          </cell>
          <cell r="O77">
            <v>75.508838269152477</v>
          </cell>
          <cell r="P77">
            <v>178.17639041999999</v>
          </cell>
          <cell r="Q77">
            <v>598.60481432284746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3812.2178934788185</v>
          </cell>
          <cell r="CY77">
            <v>572.7289210797162</v>
          </cell>
          <cell r="CZ77">
            <v>1552.4358180467182</v>
          </cell>
          <cell r="DA77">
            <v>1396.6332410204841</v>
          </cell>
          <cell r="DB77">
            <v>351.73938608438334</v>
          </cell>
          <cell r="DE77">
            <v>0</v>
          </cell>
          <cell r="DG77">
            <v>606.57616354999993</v>
          </cell>
          <cell r="DH77">
            <v>0</v>
          </cell>
          <cell r="DI77">
            <v>606.57616354999993</v>
          </cell>
          <cell r="DJ77">
            <v>38.906113530000006</v>
          </cell>
          <cell r="DK77">
            <v>197.33895278</v>
          </cell>
          <cell r="DL77">
            <v>344.75768944999993</v>
          </cell>
          <cell r="DM77">
            <v>25.573407790000001</v>
          </cell>
          <cell r="DN77">
            <v>277.00832313952753</v>
          </cell>
          <cell r="DS77">
            <v>142.68802315457594</v>
          </cell>
          <cell r="DT77">
            <v>56.493174655273869</v>
          </cell>
          <cell r="DU77">
            <v>49.232590688265262</v>
          </cell>
          <cell r="DV77">
            <v>28.594534641412469</v>
          </cell>
          <cell r="DW77">
            <v>49.232590688265262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870.93788626000003</v>
          </cell>
          <cell r="ED77">
            <v>346.03663713000003</v>
          </cell>
          <cell r="EE77">
            <v>488.22764986999994</v>
          </cell>
          <cell r="EF77">
            <v>24.389055679999998</v>
          </cell>
          <cell r="EG77">
            <v>12.284543580000001</v>
          </cell>
          <cell r="EH77">
            <v>323.89559782000003</v>
          </cell>
          <cell r="EI77">
            <v>224.59279934</v>
          </cell>
          <cell r="EJ77">
            <v>95.952902250000008</v>
          </cell>
          <cell r="EK77">
            <v>0</v>
          </cell>
          <cell r="EL77">
            <v>3.3498962299999997</v>
          </cell>
          <cell r="EM77">
            <v>547.04228843999999</v>
          </cell>
          <cell r="EN77">
            <v>121.44383779</v>
          </cell>
          <cell r="EO77">
            <v>392.27474761999997</v>
          </cell>
          <cell r="EP77">
            <v>24.389055679999998</v>
          </cell>
          <cell r="EQ77">
            <v>8.9346473500000005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3102.5564480438834</v>
          </cell>
          <cell r="FO77">
            <v>0</v>
          </cell>
          <cell r="FP77">
            <v>175.58</v>
          </cell>
          <cell r="FQ77">
            <v>0</v>
          </cell>
          <cell r="FR77">
            <v>697.62100000000009</v>
          </cell>
          <cell r="FS77">
            <v>695.62100000000009</v>
          </cell>
          <cell r="FT77">
            <v>2</v>
          </cell>
          <cell r="FU77">
            <v>0</v>
          </cell>
          <cell r="FV77">
            <v>162</v>
          </cell>
          <cell r="FW77">
            <v>0</v>
          </cell>
          <cell r="FX77">
            <v>162</v>
          </cell>
          <cell r="FZ77">
            <v>604.26295830000004</v>
          </cell>
          <cell r="GA77">
            <v>0</v>
          </cell>
          <cell r="GB77">
            <v>10.842000000000002</v>
          </cell>
          <cell r="GC77">
            <v>0</v>
          </cell>
          <cell r="GD77">
            <v>18.175000000000001</v>
          </cell>
          <cell r="GE77">
            <v>18.175000000000001</v>
          </cell>
          <cell r="GF77">
            <v>0</v>
          </cell>
          <cell r="GG77">
            <v>0</v>
          </cell>
          <cell r="GH77">
            <v>112</v>
          </cell>
          <cell r="GI77">
            <v>0</v>
          </cell>
          <cell r="GJ77">
            <v>112</v>
          </cell>
          <cell r="GK77">
            <v>514.82344348999948</v>
          </cell>
          <cell r="GL77">
            <v>0</v>
          </cell>
          <cell r="GM77">
            <v>0</v>
          </cell>
          <cell r="GN77">
            <v>0</v>
          </cell>
          <cell r="GO77">
            <v>59.307000000000002</v>
          </cell>
          <cell r="GP77">
            <v>59.307000000000002</v>
          </cell>
          <cell r="GQ77">
            <v>0</v>
          </cell>
          <cell r="GR77">
            <v>0</v>
          </cell>
          <cell r="GS77">
            <v>1</v>
          </cell>
          <cell r="GT77">
            <v>0</v>
          </cell>
          <cell r="GU77">
            <v>1</v>
          </cell>
          <cell r="GV77">
            <v>475.62674384858701</v>
          </cell>
          <cell r="GW77">
            <v>0</v>
          </cell>
          <cell r="GX77">
            <v>0</v>
          </cell>
          <cell r="GY77">
            <v>0</v>
          </cell>
          <cell r="GZ77">
            <v>53</v>
          </cell>
          <cell r="HA77">
            <v>53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39.196699641412465</v>
          </cell>
          <cell r="ID77">
            <v>0</v>
          </cell>
          <cell r="IE77">
            <v>0</v>
          </cell>
          <cell r="IF77">
            <v>0</v>
          </cell>
          <cell r="IG77">
            <v>0</v>
          </cell>
          <cell r="IH77">
            <v>6.3069999999999995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104.98333589000001</v>
          </cell>
          <cell r="IZ77">
            <v>0</v>
          </cell>
          <cell r="JA77">
            <v>0</v>
          </cell>
          <cell r="JB77">
            <v>0</v>
          </cell>
          <cell r="JC77">
            <v>4.1915000000000004</v>
          </cell>
          <cell r="JD77">
            <v>4.1915000000000004</v>
          </cell>
          <cell r="JE77">
            <v>0</v>
          </cell>
          <cell r="JF77">
            <v>0</v>
          </cell>
          <cell r="JG77">
            <v>3</v>
          </cell>
          <cell r="JH77">
            <v>0</v>
          </cell>
          <cell r="JI77">
            <v>3</v>
          </cell>
          <cell r="JJ77">
            <v>2.0477729099999999</v>
          </cell>
          <cell r="JK77">
            <v>0</v>
          </cell>
          <cell r="JL77">
            <v>0</v>
          </cell>
          <cell r="JM77">
            <v>0</v>
          </cell>
          <cell r="JN77">
            <v>0.73250000000000004</v>
          </cell>
          <cell r="JO77">
            <v>0.73250000000000004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102.93556298</v>
          </cell>
          <cell r="JV77">
            <v>0</v>
          </cell>
          <cell r="JW77">
            <v>0</v>
          </cell>
          <cell r="JX77">
            <v>0</v>
          </cell>
          <cell r="JY77">
            <v>3.4590000000000001</v>
          </cell>
          <cell r="JZ77">
            <v>3.4590000000000001</v>
          </cell>
          <cell r="KA77">
            <v>0</v>
          </cell>
          <cell r="KB77">
            <v>0</v>
          </cell>
          <cell r="KC77">
            <v>3</v>
          </cell>
          <cell r="KD77">
            <v>0</v>
          </cell>
          <cell r="KE77">
            <v>3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0</v>
          </cell>
          <cell r="LC77">
            <v>0</v>
          </cell>
          <cell r="LD77">
            <v>0</v>
          </cell>
          <cell r="LE77">
            <v>0</v>
          </cell>
          <cell r="LF77">
            <v>0</v>
          </cell>
          <cell r="LG77">
            <v>0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0</v>
          </cell>
          <cell r="OM77">
            <v>0</v>
          </cell>
          <cell r="ON77">
            <v>0</v>
          </cell>
          <cell r="OO77">
            <v>0</v>
          </cell>
          <cell r="OP77">
            <v>0</v>
          </cell>
          <cell r="OR77">
            <v>0</v>
          </cell>
          <cell r="OT77">
            <v>2031.6875938646697</v>
          </cell>
        </row>
        <row r="78">
          <cell r="A78" t="str">
            <v>Г</v>
          </cell>
          <cell r="B78" t="str">
            <v>1.6</v>
          </cell>
          <cell r="C78" t="str">
            <v>Прочие инвестиционные проекты, всего, в том числе:</v>
          </cell>
          <cell r="D78" t="str">
            <v>Г</v>
          </cell>
          <cell r="E78">
            <v>919.02739851642309</v>
          </cell>
          <cell r="H78">
            <v>681.33265381399997</v>
          </cell>
          <cell r="J78">
            <v>1448.0801169724232</v>
          </cell>
          <cell r="K78">
            <v>595.79007410042311</v>
          </cell>
          <cell r="L78">
            <v>852.29004287199996</v>
          </cell>
          <cell r="M78">
            <v>0</v>
          </cell>
          <cell r="N78">
            <v>0</v>
          </cell>
          <cell r="O78">
            <v>75.508838269152477</v>
          </cell>
          <cell r="P78">
            <v>178.17639041999999</v>
          </cell>
          <cell r="Q78">
            <v>598.60481432284746</v>
          </cell>
          <cell r="R78">
            <v>66.661946093223165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66.661946093223165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66.661946093223165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66.661946093223165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>
            <v>2</v>
          </cell>
          <cell r="BD78" t="str">
            <v/>
          </cell>
          <cell r="BE78" t="str">
            <v/>
          </cell>
          <cell r="BF78" t="str">
            <v>2</v>
          </cell>
          <cell r="BG78">
            <v>358.09532939000002</v>
          </cell>
          <cell r="BH78">
            <v>0</v>
          </cell>
          <cell r="BI78">
            <v>0</v>
          </cell>
          <cell r="BJ78">
            <v>101.84024169333334</v>
          </cell>
          <cell r="BK78">
            <v>0</v>
          </cell>
          <cell r="BL78">
            <v>256.25508769666664</v>
          </cell>
          <cell r="BM78">
            <v>32.025607569999998</v>
          </cell>
          <cell r="BN78">
            <v>0</v>
          </cell>
          <cell r="BO78">
            <v>0</v>
          </cell>
          <cell r="BP78">
            <v>1.58</v>
          </cell>
          <cell r="BQ78">
            <v>0</v>
          </cell>
          <cell r="BR78">
            <v>30.44560757</v>
          </cell>
          <cell r="BS78">
            <v>326.06972181999998</v>
          </cell>
          <cell r="BT78">
            <v>0</v>
          </cell>
          <cell r="BU78">
            <v>0</v>
          </cell>
          <cell r="BV78">
            <v>100.26024169333334</v>
          </cell>
          <cell r="BW78">
            <v>0</v>
          </cell>
          <cell r="BX78">
            <v>225.80948012666667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>
            <v>1</v>
          </cell>
          <cell r="CR78">
            <v>2</v>
          </cell>
          <cell r="CS78" t="str">
            <v/>
          </cell>
          <cell r="CT78" t="str">
            <v/>
          </cell>
          <cell r="CU78" t="str">
            <v>1 2</v>
          </cell>
          <cell r="CX78">
            <v>3812.2178934788185</v>
          </cell>
          <cell r="CY78">
            <v>572.7289210797162</v>
          </cell>
          <cell r="CZ78">
            <v>1552.4358180467182</v>
          </cell>
          <cell r="DA78">
            <v>1396.6332410204841</v>
          </cell>
          <cell r="DB78">
            <v>351.73938608438334</v>
          </cell>
          <cell r="DE78">
            <v>691.16186336999999</v>
          </cell>
          <cell r="DG78">
            <v>1050.4982722601014</v>
          </cell>
          <cell r="DH78">
            <v>443.92210871010155</v>
          </cell>
          <cell r="DI78">
            <v>606.57616354999993</v>
          </cell>
          <cell r="DJ78">
            <v>38.906113530000006</v>
          </cell>
          <cell r="DK78">
            <v>197.33895278</v>
          </cell>
          <cell r="DL78">
            <v>344.75768944999993</v>
          </cell>
          <cell r="DM78">
            <v>25.573407790000001</v>
          </cell>
          <cell r="DN78">
            <v>277.00832313952753</v>
          </cell>
          <cell r="DS78">
            <v>142.68802315457594</v>
          </cell>
          <cell r="DT78">
            <v>56.493174655273869</v>
          </cell>
          <cell r="DU78">
            <v>49.232590688265262</v>
          </cell>
          <cell r="DV78">
            <v>28.594534641412469</v>
          </cell>
          <cell r="DW78">
            <v>49.232590688265262</v>
          </cell>
          <cell r="DX78">
            <v>1</v>
          </cell>
          <cell r="DY78">
            <v>2</v>
          </cell>
          <cell r="DZ78" t="str">
            <v/>
          </cell>
          <cell r="EA78" t="str">
            <v/>
          </cell>
          <cell r="EB78" t="str">
            <v>1 2</v>
          </cell>
          <cell r="EC78">
            <v>870.93788626000003</v>
          </cell>
          <cell r="ED78">
            <v>346.03663713000003</v>
          </cell>
          <cell r="EE78">
            <v>488.22764986999994</v>
          </cell>
          <cell r="EF78">
            <v>24.389055679999998</v>
          </cell>
          <cell r="EG78">
            <v>12.284543580000001</v>
          </cell>
          <cell r="EH78">
            <v>323.89559782000003</v>
          </cell>
          <cell r="EI78">
            <v>224.59279934</v>
          </cell>
          <cell r="EJ78">
            <v>95.952902250000008</v>
          </cell>
          <cell r="EK78">
            <v>0</v>
          </cell>
          <cell r="EL78">
            <v>3.3498962299999997</v>
          </cell>
          <cell r="EM78">
            <v>547.04228843999999</v>
          </cell>
          <cell r="EN78">
            <v>121.44383779</v>
          </cell>
          <cell r="EO78">
            <v>392.27474761999997</v>
          </cell>
          <cell r="EP78">
            <v>24.389055679999998</v>
          </cell>
          <cell r="EQ78">
            <v>8.9346473500000005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0</v>
          </cell>
          <cell r="FC78">
            <v>0</v>
          </cell>
          <cell r="FD78">
            <v>0</v>
          </cell>
          <cell r="FE78">
            <v>0</v>
          </cell>
          <cell r="FF78">
            <v>0</v>
          </cell>
          <cell r="FG78">
            <v>1</v>
          </cell>
          <cell r="FH78" t="str">
            <v/>
          </cell>
          <cell r="FI78" t="str">
            <v/>
          </cell>
          <cell r="FJ78" t="str">
            <v/>
          </cell>
          <cell r="FK78" t="str">
            <v>1</v>
          </cell>
          <cell r="FN78">
            <v>3102.5564480438834</v>
          </cell>
          <cell r="FO78">
            <v>0</v>
          </cell>
          <cell r="FP78">
            <v>175.58</v>
          </cell>
          <cell r="FQ78">
            <v>0</v>
          </cell>
          <cell r="FR78">
            <v>697.62100000000009</v>
          </cell>
          <cell r="FS78">
            <v>695.62100000000009</v>
          </cell>
          <cell r="FT78">
            <v>2</v>
          </cell>
          <cell r="FU78">
            <v>0</v>
          </cell>
          <cell r="FV78">
            <v>162</v>
          </cell>
          <cell r="FW78">
            <v>0</v>
          </cell>
          <cell r="FX78">
            <v>162</v>
          </cell>
          <cell r="FZ78">
            <v>604.26295830000004</v>
          </cell>
          <cell r="GA78">
            <v>0</v>
          </cell>
          <cell r="GB78">
            <v>10.842000000000002</v>
          </cell>
          <cell r="GC78">
            <v>0</v>
          </cell>
          <cell r="GD78">
            <v>18.175000000000001</v>
          </cell>
          <cell r="GE78">
            <v>18.175000000000001</v>
          </cell>
          <cell r="GF78">
            <v>0</v>
          </cell>
          <cell r="GG78">
            <v>0</v>
          </cell>
          <cell r="GH78">
            <v>112</v>
          </cell>
          <cell r="GI78">
            <v>0</v>
          </cell>
          <cell r="GJ78">
            <v>112</v>
          </cell>
          <cell r="GK78">
            <v>514.82344348999948</v>
          </cell>
          <cell r="GL78">
            <v>0</v>
          </cell>
          <cell r="GM78">
            <v>0</v>
          </cell>
          <cell r="GN78">
            <v>0</v>
          </cell>
          <cell r="GO78">
            <v>59.307000000000002</v>
          </cell>
          <cell r="GP78">
            <v>59.307000000000002</v>
          </cell>
          <cell r="GQ78">
            <v>0</v>
          </cell>
          <cell r="GR78">
            <v>0</v>
          </cell>
          <cell r="GS78">
            <v>1</v>
          </cell>
          <cell r="GT78">
            <v>0</v>
          </cell>
          <cell r="GU78">
            <v>1</v>
          </cell>
          <cell r="GV78">
            <v>475.62674384858701</v>
          </cell>
          <cell r="GW78">
            <v>0</v>
          </cell>
          <cell r="GX78">
            <v>0</v>
          </cell>
          <cell r="GY78">
            <v>0</v>
          </cell>
          <cell r="GZ78">
            <v>53</v>
          </cell>
          <cell r="HA78">
            <v>53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39.196699641412465</v>
          </cell>
          <cell r="ID78">
            <v>0</v>
          </cell>
          <cell r="IE78">
            <v>0</v>
          </cell>
          <cell r="IF78">
            <v>0</v>
          </cell>
          <cell r="IG78">
            <v>0</v>
          </cell>
          <cell r="IH78">
            <v>6.3069999999999995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104.98333589000001</v>
          </cell>
          <cell r="IZ78">
            <v>0</v>
          </cell>
          <cell r="JA78">
            <v>0</v>
          </cell>
          <cell r="JB78">
            <v>0</v>
          </cell>
          <cell r="JC78">
            <v>4.1915000000000004</v>
          </cell>
          <cell r="JD78">
            <v>4.1915000000000004</v>
          </cell>
          <cell r="JE78">
            <v>0</v>
          </cell>
          <cell r="JF78">
            <v>0</v>
          </cell>
          <cell r="JG78">
            <v>3</v>
          </cell>
          <cell r="JH78">
            <v>0</v>
          </cell>
          <cell r="JI78">
            <v>3</v>
          </cell>
          <cell r="JJ78">
            <v>2.0477729099999999</v>
          </cell>
          <cell r="JK78">
            <v>0</v>
          </cell>
          <cell r="JL78">
            <v>0</v>
          </cell>
          <cell r="JM78">
            <v>0</v>
          </cell>
          <cell r="JN78">
            <v>0.73250000000000004</v>
          </cell>
          <cell r="JO78">
            <v>0.73250000000000004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102.93556298</v>
          </cell>
          <cell r="JV78">
            <v>0</v>
          </cell>
          <cell r="JW78">
            <v>0</v>
          </cell>
          <cell r="JX78">
            <v>0</v>
          </cell>
          <cell r="JY78">
            <v>3.4590000000000001</v>
          </cell>
          <cell r="JZ78">
            <v>3.4590000000000001</v>
          </cell>
          <cell r="KA78">
            <v>0</v>
          </cell>
          <cell r="KB78">
            <v>0</v>
          </cell>
          <cell r="KC78">
            <v>3</v>
          </cell>
          <cell r="KD78">
            <v>0</v>
          </cell>
          <cell r="KE78">
            <v>3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0</v>
          </cell>
          <cell r="LC78">
            <v>0</v>
          </cell>
          <cell r="LD78">
            <v>0</v>
          </cell>
          <cell r="LE78">
            <v>0</v>
          </cell>
          <cell r="LF78">
            <v>0</v>
          </cell>
          <cell r="LG78">
            <v>0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0</v>
          </cell>
          <cell r="OM78">
            <v>0</v>
          </cell>
          <cell r="ON78">
            <v>0</v>
          </cell>
          <cell r="OO78">
            <v>0</v>
          </cell>
          <cell r="OP78">
            <v>0</v>
          </cell>
          <cell r="OR78">
            <v>0</v>
          </cell>
          <cell r="OT78">
            <v>2031.6875938646697</v>
          </cell>
        </row>
        <row r="79">
          <cell r="A79" t="str">
            <v>I_Che146</v>
          </cell>
          <cell r="B79" t="str">
            <v>1.6</v>
          </cell>
          <cell r="C79" t="str">
            <v>Разработка проектно-сметной документации по строительству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</v>
          </cell>
          <cell r="D79" t="str">
            <v>I_Che146</v>
          </cell>
          <cell r="E79">
            <v>41.579575626729742</v>
          </cell>
          <cell r="H79">
            <v>0</v>
          </cell>
          <cell r="J79">
            <v>41.579575626729742</v>
          </cell>
          <cell r="K79">
            <v>41.579575626729742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41.579575626729742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41.579575626729742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41.579575626729742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41.579575626729742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>
            <v>2</v>
          </cell>
          <cell r="BD79" t="str">
            <v/>
          </cell>
          <cell r="BE79" t="str">
            <v/>
          </cell>
          <cell r="BF79" t="str">
            <v>2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35.236928497228597</v>
          </cell>
          <cell r="CY79">
            <v>35.236928497228597</v>
          </cell>
          <cell r="CZ79">
            <v>0</v>
          </cell>
          <cell r="DA79">
            <v>0</v>
          </cell>
          <cell r="DB79">
            <v>0</v>
          </cell>
          <cell r="DE79">
            <v>0</v>
          </cell>
          <cell r="DG79">
            <v>35.236928497228597</v>
          </cell>
          <cell r="DH79">
            <v>35.236928497228597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0</v>
          </cell>
          <cell r="DN79">
            <v>35.236928497228597</v>
          </cell>
          <cell r="DS79">
            <v>0</v>
          </cell>
          <cell r="DT79">
            <v>35.236928497228597</v>
          </cell>
          <cell r="DU79">
            <v>0</v>
          </cell>
          <cell r="DV79">
            <v>0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>
            <v>1</v>
          </cell>
          <cell r="FH79" t="str">
            <v/>
          </cell>
          <cell r="FI79" t="str">
            <v/>
          </cell>
          <cell r="FJ79" t="str">
            <v/>
          </cell>
          <cell r="FK79" t="str">
            <v>1</v>
          </cell>
          <cell r="FN79">
            <v>0</v>
          </cell>
          <cell r="FO79">
            <v>0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1</v>
          </cell>
          <cell r="FW79">
            <v>0</v>
          </cell>
          <cell r="FX79">
            <v>1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P79">
            <v>0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0</v>
          </cell>
          <cell r="ID79">
            <v>0</v>
          </cell>
          <cell r="IE79">
            <v>0</v>
          </cell>
          <cell r="IF79">
            <v>0</v>
          </cell>
          <cell r="IG79">
            <v>0</v>
          </cell>
          <cell r="IH79">
            <v>0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2020</v>
          </cell>
          <cell r="ON79">
            <v>2020</v>
          </cell>
          <cell r="OO79">
            <v>2020</v>
          </cell>
          <cell r="OP79" t="str">
            <v>п</v>
          </cell>
          <cell r="OR79">
            <v>0</v>
          </cell>
          <cell r="OT79">
            <v>41.579575626729742</v>
          </cell>
        </row>
        <row r="80">
          <cell r="A80" t="str">
            <v>J_Che252_19</v>
          </cell>
          <cell r="B80" t="str">
            <v>1.6</v>
          </cell>
          <cell r="C80" t="str">
            <v>Приобретение переплетной системы с устройством обжатия корешка - 2 шт.</v>
          </cell>
          <cell r="D80" t="str">
            <v>J_Che252_19</v>
          </cell>
          <cell r="E80" t="str">
            <v>нд</v>
          </cell>
          <cell r="H80">
            <v>9.9500000000000005E-2</v>
          </cell>
          <cell r="J80">
            <v>9.9500000000000005E-2</v>
          </cell>
          <cell r="K80">
            <v>9.9500000000000005E-2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 t="str">
            <v>нд</v>
          </cell>
          <cell r="S80" t="str">
            <v>нд</v>
          </cell>
          <cell r="T80" t="str">
            <v>нд</v>
          </cell>
          <cell r="U80" t="str">
            <v>нд</v>
          </cell>
          <cell r="V80" t="str">
            <v>нд</v>
          </cell>
          <cell r="W80" t="str">
            <v>нд</v>
          </cell>
          <cell r="X80" t="str">
            <v>нд</v>
          </cell>
          <cell r="Y80" t="str">
            <v>нд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 t="str">
            <v>нд</v>
          </cell>
          <cell r="AH80" t="str">
            <v>нд</v>
          </cell>
          <cell r="AI80" t="str">
            <v>нд</v>
          </cell>
          <cell r="AJ80" t="str">
            <v>нд</v>
          </cell>
          <cell r="AK80" t="str">
            <v>нд</v>
          </cell>
          <cell r="AL80" t="str">
            <v>нд</v>
          </cell>
          <cell r="AM80" t="str">
            <v>нд</v>
          </cell>
          <cell r="AN80" t="str">
            <v>нд</v>
          </cell>
          <cell r="AO80" t="str">
            <v>нд</v>
          </cell>
          <cell r="AP80" t="str">
            <v>нд</v>
          </cell>
          <cell r="AQ80" t="str">
            <v>нд</v>
          </cell>
          <cell r="AR80" t="str">
            <v>нд</v>
          </cell>
          <cell r="AS80" t="str">
            <v>нд</v>
          </cell>
          <cell r="AT80" t="str">
            <v>нд</v>
          </cell>
          <cell r="AU80" t="str">
            <v>нд</v>
          </cell>
          <cell r="AV80" t="str">
            <v>нд</v>
          </cell>
          <cell r="AW80" t="str">
            <v>нд</v>
          </cell>
          <cell r="AX80" t="str">
            <v>нд</v>
          </cell>
          <cell r="AY80" t="str">
            <v>нд</v>
          </cell>
          <cell r="AZ80" t="str">
            <v>нд</v>
          </cell>
          <cell r="BA80" t="str">
            <v>нд</v>
          </cell>
          <cell r="BB80">
            <v>1</v>
          </cell>
          <cell r="BC80">
            <v>2</v>
          </cell>
          <cell r="BD80">
            <v>3</v>
          </cell>
          <cell r="BE80">
            <v>4</v>
          </cell>
          <cell r="BF80" t="str">
            <v>1 2 3 4</v>
          </cell>
          <cell r="BG80">
            <v>9.9500000000000005E-2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9.9500000000000005E-2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9.9500000000000005E-2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9.9500000000000005E-2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>
            <v>2</v>
          </cell>
          <cell r="CS80" t="str">
            <v/>
          </cell>
          <cell r="CT80" t="str">
            <v/>
          </cell>
          <cell r="CU80" t="str">
            <v>2</v>
          </cell>
          <cell r="CX80" t="str">
            <v>нд</v>
          </cell>
          <cell r="CY80" t="str">
            <v>нд</v>
          </cell>
          <cell r="CZ80" t="str">
            <v>нд</v>
          </cell>
          <cell r="DA80" t="str">
            <v>нд</v>
          </cell>
          <cell r="DB80" t="str">
            <v>нд</v>
          </cell>
          <cell r="DE80">
            <v>8.2916660000000003E-2</v>
          </cell>
          <cell r="DG80">
            <v>8.2916660000000003E-2</v>
          </cell>
          <cell r="DH80">
            <v>8.2916660000000003E-2</v>
          </cell>
          <cell r="DI80">
            <v>0</v>
          </cell>
          <cell r="DJ80">
            <v>0</v>
          </cell>
          <cell r="DK80">
            <v>0</v>
          </cell>
          <cell r="DL80">
            <v>0</v>
          </cell>
          <cell r="DM80">
            <v>0</v>
          </cell>
          <cell r="DN80" t="str">
            <v>нд</v>
          </cell>
          <cell r="DS80" t="str">
            <v>нд</v>
          </cell>
          <cell r="DT80" t="str">
            <v>нд</v>
          </cell>
          <cell r="DU80" t="str">
            <v>нд</v>
          </cell>
          <cell r="DV80" t="str">
            <v>нд</v>
          </cell>
          <cell r="DW80" t="str">
            <v>нд</v>
          </cell>
          <cell r="DX80" t="str">
            <v/>
          </cell>
          <cell r="DY80">
            <v>2</v>
          </cell>
          <cell r="DZ80" t="str">
            <v/>
          </cell>
          <cell r="EA80" t="str">
            <v/>
          </cell>
          <cell r="EB80" t="str">
            <v>2</v>
          </cell>
          <cell r="EC80">
            <v>8.2916660000000003E-2</v>
          </cell>
          <cell r="ED80">
            <v>0</v>
          </cell>
          <cell r="EE80">
            <v>0</v>
          </cell>
          <cell r="EF80">
            <v>8.2916660000000003E-2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8.2916660000000003E-2</v>
          </cell>
          <cell r="EN80">
            <v>0</v>
          </cell>
          <cell r="EO80">
            <v>0</v>
          </cell>
          <cell r="EP80">
            <v>8.2916660000000003E-2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>
            <v>1</v>
          </cell>
          <cell r="FH80">
            <v>2</v>
          </cell>
          <cell r="FI80">
            <v>3</v>
          </cell>
          <cell r="FJ80">
            <v>4</v>
          </cell>
          <cell r="FK80" t="str">
            <v>1 2 3 4</v>
          </cell>
          <cell r="FN80" t="str">
            <v>нд</v>
          </cell>
          <cell r="FO80" t="str">
            <v>нд</v>
          </cell>
          <cell r="FP80" t="str">
            <v>нд</v>
          </cell>
          <cell r="FQ80" t="str">
            <v>нд</v>
          </cell>
          <cell r="FR80" t="str">
            <v>нд</v>
          </cell>
          <cell r="FS80" t="str">
            <v>нд</v>
          </cell>
          <cell r="FT80" t="str">
            <v>нд</v>
          </cell>
          <cell r="FU80" t="str">
            <v>нд</v>
          </cell>
          <cell r="FV80" t="str">
            <v>нд</v>
          </cell>
          <cell r="FW80" t="str">
            <v>нд</v>
          </cell>
          <cell r="FX80" t="str">
            <v>нд</v>
          </cell>
          <cell r="FZ80">
            <v>0</v>
          </cell>
          <cell r="GA80">
            <v>0</v>
          </cell>
          <cell r="GB80">
            <v>0</v>
          </cell>
          <cell r="GC80">
            <v>0</v>
          </cell>
          <cell r="GD80">
            <v>0</v>
          </cell>
          <cell r="GE80">
            <v>0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 t="str">
            <v>нд</v>
          </cell>
          <cell r="GL80" t="str">
            <v>нд</v>
          </cell>
          <cell r="GM80" t="str">
            <v>нд</v>
          </cell>
          <cell r="GN80" t="str">
            <v>нд</v>
          </cell>
          <cell r="GO80" t="str">
            <v>нд</v>
          </cell>
          <cell r="GP80" t="str">
            <v>нд</v>
          </cell>
          <cell r="GQ80" t="str">
            <v>нд</v>
          </cell>
          <cell r="GR80" t="str">
            <v>нд</v>
          </cell>
          <cell r="GS80" t="str">
            <v>нд</v>
          </cell>
          <cell r="GT80" t="str">
            <v>нд</v>
          </cell>
          <cell r="GU80" t="str">
            <v>нд</v>
          </cell>
          <cell r="GV80" t="str">
            <v>нд</v>
          </cell>
          <cell r="GW80" t="str">
            <v>нд</v>
          </cell>
          <cell r="GX80" t="str">
            <v>нд</v>
          </cell>
          <cell r="GY80" t="str">
            <v>нд</v>
          </cell>
          <cell r="GZ80" t="str">
            <v>нд</v>
          </cell>
          <cell r="HA80" t="str">
            <v>нд</v>
          </cell>
          <cell r="HB80" t="str">
            <v>нд</v>
          </cell>
          <cell r="HC80" t="str">
            <v>нд</v>
          </cell>
          <cell r="HD80" t="str">
            <v>нд</v>
          </cell>
          <cell r="HE80" t="str">
            <v>нд</v>
          </cell>
          <cell r="HF80" t="str">
            <v>нд</v>
          </cell>
          <cell r="HG80" t="str">
            <v>нд</v>
          </cell>
          <cell r="HH80" t="str">
            <v>нд</v>
          </cell>
          <cell r="HI80" t="str">
            <v>нд</v>
          </cell>
          <cell r="HJ80" t="str">
            <v>нд</v>
          </cell>
          <cell r="HK80" t="str">
            <v>нд</v>
          </cell>
          <cell r="HL80" t="str">
            <v>нд</v>
          </cell>
          <cell r="HM80" t="str">
            <v>нд</v>
          </cell>
          <cell r="HN80" t="str">
            <v>нд</v>
          </cell>
          <cell r="HO80" t="str">
            <v>нд</v>
          </cell>
          <cell r="HP80" t="str">
            <v>нд</v>
          </cell>
          <cell r="HQ80" t="str">
            <v>нд</v>
          </cell>
          <cell r="HR80" t="str">
            <v>нд</v>
          </cell>
          <cell r="HS80" t="str">
            <v>нд</v>
          </cell>
          <cell r="HT80" t="str">
            <v>нд</v>
          </cell>
          <cell r="HU80" t="str">
            <v>нд</v>
          </cell>
          <cell r="HV80" t="str">
            <v>нд</v>
          </cell>
          <cell r="HW80" t="str">
            <v>нд</v>
          </cell>
          <cell r="HX80" t="str">
            <v>нд</v>
          </cell>
          <cell r="HY80" t="str">
            <v>нд</v>
          </cell>
          <cell r="HZ80" t="str">
            <v>нд</v>
          </cell>
          <cell r="IA80" t="str">
            <v>нд</v>
          </cell>
          <cell r="IB80" t="str">
            <v>нд</v>
          </cell>
          <cell r="IC80" t="str">
            <v>нд</v>
          </cell>
          <cell r="ID80">
            <v>0</v>
          </cell>
          <cell r="IE80" t="str">
            <v>нд</v>
          </cell>
          <cell r="IF80">
            <v>0</v>
          </cell>
          <cell r="IG80">
            <v>0</v>
          </cell>
          <cell r="IH80" t="str">
            <v>нд</v>
          </cell>
          <cell r="II80" t="str">
            <v>нд</v>
          </cell>
          <cell r="IJ80" t="str">
            <v>нд</v>
          </cell>
          <cell r="IK80">
            <v>0</v>
          </cell>
          <cell r="IL80">
            <v>0</v>
          </cell>
          <cell r="IM80">
            <v>0</v>
          </cell>
          <cell r="IN80" t="str">
            <v>нд</v>
          </cell>
          <cell r="IO80" t="str">
            <v>нд</v>
          </cell>
          <cell r="IP80" t="str">
            <v>нд</v>
          </cell>
          <cell r="IQ80" t="str">
            <v>нд</v>
          </cell>
          <cell r="IR80" t="str">
            <v>нд</v>
          </cell>
          <cell r="IS80" t="str">
            <v>нд</v>
          </cell>
          <cell r="IT80" t="str">
            <v>нд</v>
          </cell>
          <cell r="IU80" t="str">
            <v>нд</v>
          </cell>
          <cell r="IV80" t="str">
            <v>нд</v>
          </cell>
          <cell r="IW80" t="str">
            <v>нд</v>
          </cell>
          <cell r="IX80" t="str">
            <v>нд</v>
          </cell>
          <cell r="IY80">
            <v>8.2916660000000003E-2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1</v>
          </cell>
          <cell r="JH80">
            <v>0</v>
          </cell>
          <cell r="JI80">
            <v>1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8.2916660000000003E-2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1</v>
          </cell>
          <cell r="KD80">
            <v>0</v>
          </cell>
          <cell r="KE80">
            <v>1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 t="str">
            <v>нд</v>
          </cell>
          <cell r="LR80" t="str">
            <v>нд</v>
          </cell>
          <cell r="LS80" t="str">
            <v>нд</v>
          </cell>
          <cell r="LT80" t="str">
            <v>нд</v>
          </cell>
          <cell r="LU80" t="str">
            <v>нд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 t="str">
            <v>нд</v>
          </cell>
          <cell r="MD80" t="str">
            <v>нд</v>
          </cell>
          <cell r="ME80" t="str">
            <v>нд</v>
          </cell>
          <cell r="MF80" t="str">
            <v>нд</v>
          </cell>
          <cell r="MG80" t="str">
            <v>нд</v>
          </cell>
          <cell r="MH80" t="str">
            <v>нд</v>
          </cell>
          <cell r="MI80" t="str">
            <v>нд</v>
          </cell>
          <cell r="MJ80" t="str">
            <v>нд</v>
          </cell>
          <cell r="MK80" t="str">
            <v>нд</v>
          </cell>
          <cell r="ML80" t="str">
            <v>нд</v>
          </cell>
          <cell r="MM80" t="str">
            <v>нд</v>
          </cell>
          <cell r="MN80" t="str">
            <v>нд</v>
          </cell>
          <cell r="MO80" t="str">
            <v>нд</v>
          </cell>
          <cell r="MP80" t="str">
            <v>нд</v>
          </cell>
          <cell r="MQ80" t="str">
            <v>нд</v>
          </cell>
          <cell r="MR80" t="str">
            <v>нд</v>
          </cell>
          <cell r="MS80" t="str">
            <v>нд</v>
          </cell>
          <cell r="MT80" t="str">
            <v>нд</v>
          </cell>
          <cell r="MU80" t="str">
            <v>нд</v>
          </cell>
          <cell r="MV80" t="str">
            <v>нд</v>
          </cell>
          <cell r="MW80" t="str">
            <v>нд</v>
          </cell>
          <cell r="MX80" t="str">
            <v>нд</v>
          </cell>
          <cell r="MY80" t="str">
            <v>нд</v>
          </cell>
          <cell r="MZ80" t="str">
            <v>нд</v>
          </cell>
          <cell r="NA80" t="str">
            <v>нд</v>
          </cell>
          <cell r="NB80" t="str">
            <v>нд</v>
          </cell>
          <cell r="NC80" t="str">
            <v>нд</v>
          </cell>
          <cell r="ND80" t="str">
            <v>нд</v>
          </cell>
          <cell r="NE80" t="str">
            <v>нд</v>
          </cell>
          <cell r="NF80" t="str">
            <v>нд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2019</v>
          </cell>
          <cell r="ON80">
            <v>2019</v>
          </cell>
          <cell r="OO80">
            <v>2019</v>
          </cell>
          <cell r="OP80" t="str">
            <v>з</v>
          </cell>
          <cell r="OR80">
            <v>0</v>
          </cell>
          <cell r="OT80">
            <v>9.9499991999999995E-2</v>
          </cell>
        </row>
        <row r="81">
          <cell r="A81" t="str">
            <v>G_Che2_16</v>
          </cell>
          <cell r="B81" t="str">
            <v>1.6</v>
          </cell>
          <cell r="C81" t="str">
            <v>Приобретение оборудования, требующего монтажа для обслуживания сетей, прочее оборудование.</v>
          </cell>
          <cell r="D81" t="str">
            <v>G_Che2_16</v>
          </cell>
          <cell r="E81" t="str">
            <v>нд</v>
          </cell>
          <cell r="H81">
            <v>74.025306980999986</v>
          </cell>
          <cell r="J81">
            <v>34.643836287200003</v>
          </cell>
          <cell r="K81">
            <v>20.296818497200007</v>
          </cell>
          <cell r="L81">
            <v>14.347017789999999</v>
          </cell>
          <cell r="M81">
            <v>0</v>
          </cell>
          <cell r="N81">
            <v>0</v>
          </cell>
          <cell r="O81">
            <v>12.384275026440626</v>
          </cell>
          <cell r="P81">
            <v>0</v>
          </cell>
          <cell r="Q81">
            <v>1.9627427635593717</v>
          </cell>
          <cell r="R81" t="str">
            <v>нд</v>
          </cell>
          <cell r="S81" t="str">
            <v>нд</v>
          </cell>
          <cell r="T81" t="str">
            <v>нд</v>
          </cell>
          <cell r="U81" t="str">
            <v>нд</v>
          </cell>
          <cell r="V81" t="str">
            <v>нд</v>
          </cell>
          <cell r="W81" t="str">
            <v>нд</v>
          </cell>
          <cell r="X81" t="str">
            <v>нд</v>
          </cell>
          <cell r="Y81" t="str">
            <v>нд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 t="str">
            <v>нд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 t="str">
            <v>нд</v>
          </cell>
          <cell r="BA81" t="str">
            <v>нд</v>
          </cell>
          <cell r="BB81">
            <v>1</v>
          </cell>
          <cell r="BC81">
            <v>2</v>
          </cell>
          <cell r="BD81">
            <v>3</v>
          </cell>
          <cell r="BE81">
            <v>4</v>
          </cell>
          <cell r="BF81" t="str">
            <v>1 2 3 4</v>
          </cell>
          <cell r="BG81">
            <v>1.58</v>
          </cell>
          <cell r="BH81">
            <v>0</v>
          </cell>
          <cell r="BI81">
            <v>0</v>
          </cell>
          <cell r="BJ81">
            <v>1.4924058333333337</v>
          </cell>
          <cell r="BK81">
            <v>0</v>
          </cell>
          <cell r="BL81">
            <v>8.7594166666666307E-2</v>
          </cell>
          <cell r="BM81">
            <v>1.58</v>
          </cell>
          <cell r="BN81">
            <v>0</v>
          </cell>
          <cell r="BO81">
            <v>0</v>
          </cell>
          <cell r="BP81">
            <v>1.58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-8.7594166666666307E-2</v>
          </cell>
          <cell r="BW81">
            <v>0</v>
          </cell>
          <cell r="BX81">
            <v>8.7594166666666307E-2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>
            <v>1</v>
          </cell>
          <cell r="CR81" t="str">
            <v/>
          </cell>
          <cell r="CS81" t="str">
            <v/>
          </cell>
          <cell r="CT81" t="str">
            <v/>
          </cell>
          <cell r="CU81" t="str">
            <v>1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E81">
            <v>47.521395320000003</v>
          </cell>
          <cell r="DG81">
            <v>41.403940615166661</v>
          </cell>
          <cell r="DH81">
            <v>41.403940615166661</v>
          </cell>
          <cell r="DI81">
            <v>0</v>
          </cell>
          <cell r="DJ81">
            <v>0</v>
          </cell>
          <cell r="DK81">
            <v>0</v>
          </cell>
          <cell r="DL81">
            <v>0</v>
          </cell>
          <cell r="DM81">
            <v>0</v>
          </cell>
          <cell r="DN81" t="str">
            <v>нд</v>
          </cell>
          <cell r="DS81" t="str">
            <v>нд</v>
          </cell>
          <cell r="DT81" t="str">
            <v>нд</v>
          </cell>
          <cell r="DU81" t="str">
            <v>нд</v>
          </cell>
          <cell r="DV81" t="str">
            <v>нд</v>
          </cell>
          <cell r="DW81" t="str">
            <v>нд</v>
          </cell>
          <cell r="DX81" t="str">
            <v/>
          </cell>
          <cell r="DY81">
            <v>2</v>
          </cell>
          <cell r="DZ81" t="str">
            <v/>
          </cell>
          <cell r="EA81" t="str">
            <v/>
          </cell>
          <cell r="EB81" t="str">
            <v>2</v>
          </cell>
          <cell r="EC81">
            <v>11.64023137</v>
          </cell>
          <cell r="ED81">
            <v>0</v>
          </cell>
          <cell r="EE81">
            <v>0</v>
          </cell>
          <cell r="EF81">
            <v>11.64023137</v>
          </cell>
          <cell r="EG81">
            <v>0</v>
          </cell>
          <cell r="EH81">
            <v>0</v>
          </cell>
          <cell r="EI81">
            <v>0</v>
          </cell>
          <cell r="EJ81">
            <v>0</v>
          </cell>
          <cell r="EK81">
            <v>0</v>
          </cell>
          <cell r="EL81">
            <v>0</v>
          </cell>
          <cell r="EM81">
            <v>11.64023137</v>
          </cell>
          <cell r="EN81">
            <v>0</v>
          </cell>
          <cell r="EO81">
            <v>0</v>
          </cell>
          <cell r="EP81">
            <v>11.64023137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>
            <v>2</v>
          </cell>
          <cell r="FI81">
            <v>3</v>
          </cell>
          <cell r="FJ81">
            <v>4</v>
          </cell>
          <cell r="FK81" t="str">
            <v>1 2 3 4</v>
          </cell>
          <cell r="FN81" t="str">
            <v>нд</v>
          </cell>
          <cell r="FO81" t="str">
            <v>нд</v>
          </cell>
          <cell r="FP81" t="str">
            <v>нд</v>
          </cell>
          <cell r="FQ81" t="str">
            <v>нд</v>
          </cell>
          <cell r="FR81" t="str">
            <v>нд</v>
          </cell>
          <cell r="FS81" t="str">
            <v>нд</v>
          </cell>
          <cell r="FT81" t="str">
            <v>нд</v>
          </cell>
          <cell r="FU81" t="str">
            <v>нд</v>
          </cell>
          <cell r="FV81" t="str">
            <v>нд</v>
          </cell>
          <cell r="FW81" t="str">
            <v>нд</v>
          </cell>
          <cell r="FX81" t="str">
            <v>нд</v>
          </cell>
          <cell r="FZ81">
            <v>25.513163949999999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13</v>
          </cell>
          <cell r="GI81">
            <v>0</v>
          </cell>
          <cell r="GJ81">
            <v>13</v>
          </cell>
          <cell r="GK81" t="str">
            <v>нд</v>
          </cell>
          <cell r="GL81" t="str">
            <v>нд</v>
          </cell>
          <cell r="GM81" t="str">
            <v>нд</v>
          </cell>
          <cell r="GN81" t="str">
            <v>нд</v>
          </cell>
          <cell r="GO81" t="str">
            <v>нд</v>
          </cell>
          <cell r="GP81" t="str">
            <v>нд</v>
          </cell>
          <cell r="GQ81" t="str">
            <v>нд</v>
          </cell>
          <cell r="GR81" t="str">
            <v>нд</v>
          </cell>
          <cell r="GS81" t="str">
            <v>нд</v>
          </cell>
          <cell r="GT81" t="str">
            <v>нд</v>
          </cell>
          <cell r="GU81" t="str">
            <v>нд</v>
          </cell>
          <cell r="GV81" t="str">
            <v>нд</v>
          </cell>
          <cell r="GW81" t="str">
            <v>нд</v>
          </cell>
          <cell r="GX81" t="str">
            <v>нд</v>
          </cell>
          <cell r="GY81" t="str">
            <v>нд</v>
          </cell>
          <cell r="GZ81" t="str">
            <v>нд</v>
          </cell>
          <cell r="HA81" t="str">
            <v>нд</v>
          </cell>
          <cell r="HB81" t="str">
            <v>нд</v>
          </cell>
          <cell r="HC81" t="str">
            <v>нд</v>
          </cell>
          <cell r="HD81" t="str">
            <v>нд</v>
          </cell>
          <cell r="HE81" t="str">
            <v>нд</v>
          </cell>
          <cell r="HF81" t="str">
            <v>нд</v>
          </cell>
          <cell r="HG81" t="str">
            <v>нд</v>
          </cell>
          <cell r="HH81" t="str">
            <v>нд</v>
          </cell>
          <cell r="HI81" t="str">
            <v>нд</v>
          </cell>
          <cell r="HJ81" t="str">
            <v>нд</v>
          </cell>
          <cell r="HK81" t="str">
            <v>нд</v>
          </cell>
          <cell r="HL81" t="str">
            <v>нд</v>
          </cell>
          <cell r="HM81" t="str">
            <v>нд</v>
          </cell>
          <cell r="HN81" t="str">
            <v>нд</v>
          </cell>
          <cell r="HO81" t="str">
            <v>нд</v>
          </cell>
          <cell r="HP81" t="str">
            <v>нд</v>
          </cell>
          <cell r="HQ81" t="str">
            <v>нд</v>
          </cell>
          <cell r="HR81" t="str">
            <v>нд</v>
          </cell>
          <cell r="HS81" t="str">
            <v>нд</v>
          </cell>
          <cell r="HT81" t="str">
            <v>нд</v>
          </cell>
          <cell r="HU81" t="str">
            <v>нд</v>
          </cell>
          <cell r="HV81" t="str">
            <v>нд</v>
          </cell>
          <cell r="HW81" t="str">
            <v>нд</v>
          </cell>
          <cell r="HX81" t="str">
            <v>нд</v>
          </cell>
          <cell r="HY81" t="str">
            <v>нд</v>
          </cell>
          <cell r="HZ81" t="str">
            <v>нд</v>
          </cell>
          <cell r="IA81" t="str">
            <v>нд</v>
          </cell>
          <cell r="IB81" t="str">
            <v>нд</v>
          </cell>
          <cell r="IC81" t="str">
            <v>нд</v>
          </cell>
          <cell r="ID81">
            <v>0</v>
          </cell>
          <cell r="IE81" t="str">
            <v>нд</v>
          </cell>
          <cell r="IF81">
            <v>0</v>
          </cell>
          <cell r="IG81">
            <v>0</v>
          </cell>
          <cell r="IH81" t="str">
            <v>нд</v>
          </cell>
          <cell r="II81" t="str">
            <v>нд</v>
          </cell>
          <cell r="IJ81" t="str">
            <v>нд</v>
          </cell>
          <cell r="IK81">
            <v>0</v>
          </cell>
          <cell r="IL81">
            <v>0</v>
          </cell>
          <cell r="IM81">
            <v>0</v>
          </cell>
          <cell r="IN81" t="str">
            <v>нд</v>
          </cell>
          <cell r="IO81" t="str">
            <v>нд</v>
          </cell>
          <cell r="IP81" t="str">
            <v>нд</v>
          </cell>
          <cell r="IQ81" t="str">
            <v>нд</v>
          </cell>
          <cell r="IR81" t="str">
            <v>нд</v>
          </cell>
          <cell r="IS81" t="str">
            <v>нд</v>
          </cell>
          <cell r="IT81" t="str">
            <v>нд</v>
          </cell>
          <cell r="IU81" t="str">
            <v>нд</v>
          </cell>
          <cell r="IV81" t="str">
            <v>нд</v>
          </cell>
          <cell r="IW81" t="str">
            <v>нд</v>
          </cell>
          <cell r="IX81" t="str">
            <v>нд</v>
          </cell>
          <cell r="IY81">
            <v>0</v>
          </cell>
          <cell r="IZ81">
            <v>0</v>
          </cell>
          <cell r="JA81">
            <v>0</v>
          </cell>
          <cell r="JB81">
            <v>0</v>
          </cell>
          <cell r="JC81">
            <v>0</v>
          </cell>
          <cell r="JD81">
            <v>0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0</v>
          </cell>
          <cell r="JV81">
            <v>0</v>
          </cell>
          <cell r="JW81">
            <v>0</v>
          </cell>
          <cell r="JX81">
            <v>0</v>
          </cell>
          <cell r="JY81">
            <v>0</v>
          </cell>
          <cell r="JZ81">
            <v>0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 t="str">
            <v>нд</v>
          </cell>
          <cell r="LR81" t="str">
            <v>нд</v>
          </cell>
          <cell r="LS81" t="str">
            <v>нд</v>
          </cell>
          <cell r="LT81" t="str">
            <v>нд</v>
          </cell>
          <cell r="LU81" t="str">
            <v>нд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 t="str">
            <v>нд</v>
          </cell>
          <cell r="MD81" t="str">
            <v>нд</v>
          </cell>
          <cell r="ME81" t="str">
            <v>нд</v>
          </cell>
          <cell r="MF81" t="str">
            <v>нд</v>
          </cell>
          <cell r="MG81" t="str">
            <v>нд</v>
          </cell>
          <cell r="MH81" t="str">
            <v>нд</v>
          </cell>
          <cell r="MI81" t="str">
            <v>нд</v>
          </cell>
          <cell r="MJ81" t="str">
            <v>нд</v>
          </cell>
          <cell r="MK81" t="str">
            <v>нд</v>
          </cell>
          <cell r="ML81" t="str">
            <v>нд</v>
          </cell>
          <cell r="MM81" t="str">
            <v>нд</v>
          </cell>
          <cell r="MN81" t="str">
            <v>нд</v>
          </cell>
          <cell r="MO81" t="str">
            <v>нд</v>
          </cell>
          <cell r="MP81" t="str">
            <v>нд</v>
          </cell>
          <cell r="MQ81" t="str">
            <v>нд</v>
          </cell>
          <cell r="MR81" t="str">
            <v>нд</v>
          </cell>
          <cell r="MS81" t="str">
            <v>нд</v>
          </cell>
          <cell r="MT81" t="str">
            <v>нд</v>
          </cell>
          <cell r="MU81" t="str">
            <v>нд</v>
          </cell>
          <cell r="MV81" t="str">
            <v>нд</v>
          </cell>
          <cell r="MW81" t="str">
            <v>нд</v>
          </cell>
          <cell r="MX81" t="str">
            <v>нд</v>
          </cell>
          <cell r="MY81" t="str">
            <v>нд</v>
          </cell>
          <cell r="MZ81" t="str">
            <v>нд</v>
          </cell>
          <cell r="NA81" t="str">
            <v>нд</v>
          </cell>
          <cell r="NB81" t="str">
            <v>нд</v>
          </cell>
          <cell r="NC81" t="str">
            <v>нд</v>
          </cell>
          <cell r="ND81" t="str">
            <v>нд</v>
          </cell>
          <cell r="NE81" t="str">
            <v>нд</v>
          </cell>
          <cell r="NF81" t="str">
            <v>нд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2014</v>
          </cell>
          <cell r="OM81">
            <v>2019</v>
          </cell>
          <cell r="ON81">
            <v>2019</v>
          </cell>
          <cell r="OO81">
            <v>2019</v>
          </cell>
          <cell r="OP81" t="str">
            <v>и</v>
          </cell>
          <cell r="OR81">
            <v>0</v>
          </cell>
          <cell r="OT81">
            <v>92.742125478199995</v>
          </cell>
        </row>
        <row r="82">
          <cell r="A82" t="str">
            <v>F_prj_109108_5385</v>
          </cell>
          <cell r="B82" t="str">
            <v>1.6</v>
          </cell>
          <cell r="C82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D82" t="str">
            <v>F_prj_109108_5385</v>
          </cell>
          <cell r="E82">
            <v>349.81581535600003</v>
          </cell>
          <cell r="H82">
            <v>349.75487930600002</v>
          </cell>
          <cell r="J82">
            <v>100.40877191000001</v>
          </cell>
          <cell r="K82">
            <v>100.40877191000001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100.34783586</v>
          </cell>
          <cell r="BH82">
            <v>0</v>
          </cell>
          <cell r="BI82">
            <v>0</v>
          </cell>
          <cell r="BJ82">
            <v>100.34783586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100.34783586</v>
          </cell>
          <cell r="BT82">
            <v>0</v>
          </cell>
          <cell r="BU82">
            <v>0</v>
          </cell>
          <cell r="BV82">
            <v>100.34783586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>
            <v>2</v>
          </cell>
          <cell r="CS82" t="str">
            <v/>
          </cell>
          <cell r="CT82" t="str">
            <v/>
          </cell>
          <cell r="CU82" t="str">
            <v>2</v>
          </cell>
          <cell r="CX82">
            <v>296.686398</v>
          </cell>
          <cell r="CY82">
            <v>37.646070000000002</v>
          </cell>
          <cell r="CZ82">
            <v>279.44923999999997</v>
          </cell>
          <cell r="DA82">
            <v>13.38151</v>
          </cell>
          <cell r="DB82">
            <v>27.529046000000058</v>
          </cell>
          <cell r="DE82">
            <v>296.68639800000005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>
            <v>0</v>
          </cell>
          <cell r="DS82">
            <v>0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0</v>
          </cell>
          <cell r="FO82">
            <v>0</v>
          </cell>
          <cell r="FP82">
            <v>0</v>
          </cell>
          <cell r="FQ82">
            <v>0</v>
          </cell>
          <cell r="FR82">
            <v>0</v>
          </cell>
          <cell r="FS82">
            <v>0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0</v>
          </cell>
          <cell r="GL82">
            <v>0</v>
          </cell>
          <cell r="GM82">
            <v>0</v>
          </cell>
          <cell r="GN82">
            <v>0</v>
          </cell>
          <cell r="GO82">
            <v>0</v>
          </cell>
          <cell r="GP82">
            <v>0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0</v>
          </cell>
          <cell r="ID82">
            <v>0</v>
          </cell>
          <cell r="IE82">
            <v>0</v>
          </cell>
          <cell r="IF82">
            <v>0</v>
          </cell>
          <cell r="IG82">
            <v>0</v>
          </cell>
          <cell r="IH82">
            <v>0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0</v>
          </cell>
          <cell r="IZ82">
            <v>0</v>
          </cell>
          <cell r="JA82">
            <v>0</v>
          </cell>
          <cell r="JB82">
            <v>0</v>
          </cell>
          <cell r="JC82">
            <v>0</v>
          </cell>
          <cell r="JD82">
            <v>0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0</v>
          </cell>
          <cell r="JK82">
            <v>0</v>
          </cell>
          <cell r="JL82">
            <v>0</v>
          </cell>
          <cell r="JM82">
            <v>0</v>
          </cell>
          <cell r="JN82">
            <v>0</v>
          </cell>
          <cell r="JO82">
            <v>0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2013</v>
          </cell>
          <cell r="OM82" t="str">
            <v>нд</v>
          </cell>
          <cell r="ON82">
            <v>2023</v>
          </cell>
          <cell r="OO82" t="str">
            <v>нд</v>
          </cell>
          <cell r="OP82" t="str">
            <v>с</v>
          </cell>
          <cell r="OR82">
            <v>0</v>
          </cell>
          <cell r="OT82">
            <v>349.81581535600003</v>
          </cell>
        </row>
        <row r="83">
          <cell r="A83" t="str">
            <v>I_Che143</v>
          </cell>
          <cell r="B83" t="str">
            <v>1.6</v>
          </cell>
          <cell r="C83" t="str">
            <v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v>
          </cell>
          <cell r="D83" t="str">
            <v>I_Che143</v>
          </cell>
          <cell r="E83">
            <v>200.83727325999999</v>
          </cell>
          <cell r="H83">
            <v>70.274528279999998</v>
          </cell>
          <cell r="J83">
            <v>200.83727325999999</v>
          </cell>
          <cell r="K83">
            <v>200.83727325999999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70.274528279999998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70.274528279999998</v>
          </cell>
          <cell r="BM83">
            <v>5.9525603299999998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5.9525603299999998</v>
          </cell>
          <cell r="BS83">
            <v>64.321967950000001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64.321967950000001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1</v>
          </cell>
          <cell r="CR83">
            <v>2</v>
          </cell>
          <cell r="CS83" t="str">
            <v/>
          </cell>
          <cell r="CT83" t="str">
            <v/>
          </cell>
          <cell r="CU83" t="str">
            <v>1 2</v>
          </cell>
          <cell r="CX83">
            <v>170.20107903389831</v>
          </cell>
          <cell r="CY83">
            <v>170.20107903389831</v>
          </cell>
          <cell r="CZ83">
            <v>0</v>
          </cell>
          <cell r="DA83">
            <v>0</v>
          </cell>
          <cell r="DB83">
            <v>0</v>
          </cell>
          <cell r="DE83">
            <v>119.94958475</v>
          </cell>
          <cell r="DG83">
            <v>170.20107903389831</v>
          </cell>
          <cell r="DH83">
            <v>170.20107903389831</v>
          </cell>
          <cell r="DI83">
            <v>0</v>
          </cell>
          <cell r="DJ83">
            <v>0</v>
          </cell>
          <cell r="DK83">
            <v>0</v>
          </cell>
          <cell r="DL83">
            <v>0</v>
          </cell>
          <cell r="DM83">
            <v>0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2</v>
          </cell>
          <cell r="DZ83" t="str">
            <v/>
          </cell>
          <cell r="EA83" t="str">
            <v/>
          </cell>
          <cell r="EB83" t="str">
            <v>1 2</v>
          </cell>
          <cell r="EC83">
            <v>119.94958475</v>
          </cell>
          <cell r="ED83">
            <v>188.65710769</v>
          </cell>
          <cell r="EE83">
            <v>0</v>
          </cell>
          <cell r="EF83">
            <v>0</v>
          </cell>
          <cell r="EG83">
            <v>0</v>
          </cell>
          <cell r="EH83">
            <v>77.907908059999997</v>
          </cell>
          <cell r="EI83">
            <v>146.615431</v>
          </cell>
          <cell r="EJ83">
            <v>0</v>
          </cell>
          <cell r="EK83">
            <v>0</v>
          </cell>
          <cell r="EL83">
            <v>0</v>
          </cell>
          <cell r="EM83">
            <v>42.041676690000003</v>
          </cell>
          <cell r="EN83">
            <v>42.041676690000003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0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2018</v>
          </cell>
          <cell r="OM83">
            <v>2019</v>
          </cell>
          <cell r="ON83">
            <v>2019</v>
          </cell>
          <cell r="OO83">
            <v>2019</v>
          </cell>
          <cell r="OP83" t="str">
            <v>п</v>
          </cell>
          <cell r="OR83">
            <v>0</v>
          </cell>
          <cell r="OT83">
            <v>200.83727325999999</v>
          </cell>
        </row>
        <row r="84">
          <cell r="A84" t="str">
            <v>I_Che136</v>
          </cell>
          <cell r="B84" t="str">
            <v>1.6</v>
          </cell>
          <cell r="C84" t="str">
            <v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v>
          </cell>
          <cell r="D84" t="str">
            <v>I_Che136</v>
          </cell>
          <cell r="E84">
            <v>207.37437734</v>
          </cell>
          <cell r="H84">
            <v>185.68207825000002</v>
          </cell>
          <cell r="J84">
            <v>207.37437734</v>
          </cell>
          <cell r="K84">
            <v>207.37437734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185.68207825000002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185.68207825000002</v>
          </cell>
          <cell r="BM84">
            <v>24.493047239999999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24.493047239999999</v>
          </cell>
          <cell r="BS84">
            <v>161.18903101000001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161.18903101000001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1</v>
          </cell>
          <cell r="CR84">
            <v>2</v>
          </cell>
          <cell r="CS84" t="str">
            <v/>
          </cell>
          <cell r="CT84" t="str">
            <v/>
          </cell>
          <cell r="CU84" t="str">
            <v>1 2</v>
          </cell>
          <cell r="CX84">
            <v>175.74099774576271</v>
          </cell>
          <cell r="CY84">
            <v>175.74099774576271</v>
          </cell>
          <cell r="CZ84">
            <v>0</v>
          </cell>
          <cell r="DA84">
            <v>0</v>
          </cell>
          <cell r="DB84">
            <v>0</v>
          </cell>
          <cell r="DE84">
            <v>225.6534661</v>
          </cell>
          <cell r="DG84">
            <v>175.74099774576271</v>
          </cell>
          <cell r="DH84">
            <v>175.74099774576271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>
            <v>1</v>
          </cell>
          <cell r="DY84">
            <v>2</v>
          </cell>
          <cell r="DZ84" t="str">
            <v/>
          </cell>
          <cell r="EA84" t="str">
            <v/>
          </cell>
          <cell r="EB84" t="str">
            <v>1 2</v>
          </cell>
          <cell r="EC84">
            <v>225.6534661</v>
          </cell>
          <cell r="ED84">
            <v>156.94594316000001</v>
          </cell>
          <cell r="EE84">
            <v>0</v>
          </cell>
          <cell r="EF84">
            <v>0</v>
          </cell>
          <cell r="EG84">
            <v>0</v>
          </cell>
          <cell r="EH84">
            <v>146.615431</v>
          </cell>
          <cell r="EI84">
            <v>77.907908059999997</v>
          </cell>
          <cell r="EJ84">
            <v>0</v>
          </cell>
          <cell r="EK84">
            <v>0</v>
          </cell>
          <cell r="EL84">
            <v>0</v>
          </cell>
          <cell r="EM84">
            <v>79.038035100000002</v>
          </cell>
          <cell r="EN84">
            <v>79.038035100000002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0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2018</v>
          </cell>
          <cell r="OM84">
            <v>2019</v>
          </cell>
          <cell r="ON84">
            <v>2019</v>
          </cell>
          <cell r="OO84">
            <v>2019</v>
          </cell>
          <cell r="OP84" t="str">
            <v>п</v>
          </cell>
          <cell r="OR84">
            <v>0</v>
          </cell>
          <cell r="OT84">
            <v>207.37437734</v>
          </cell>
        </row>
        <row r="85">
          <cell r="A85" t="str">
            <v>I_Che231_18</v>
          </cell>
          <cell r="B85" t="str">
            <v>1.6</v>
          </cell>
          <cell r="C85" t="str">
            <v>Приобретение персональных компьютеров–30 ед</v>
          </cell>
          <cell r="D85" t="str">
            <v>I_Che231_18</v>
          </cell>
          <cell r="E85" t="str">
            <v>нд</v>
          </cell>
          <cell r="H85">
            <v>1.496360997</v>
          </cell>
          <cell r="J85">
            <v>1.496360997</v>
          </cell>
          <cell r="K85">
            <v>0.1113869999999999</v>
          </cell>
          <cell r="L85">
            <v>1.3849739970000001</v>
          </cell>
          <cell r="M85">
            <v>0</v>
          </cell>
          <cell r="N85">
            <v>0</v>
          </cell>
          <cell r="O85">
            <v>1.1737067771186442</v>
          </cell>
          <cell r="P85">
            <v>0</v>
          </cell>
          <cell r="Q85">
            <v>0.21126721988135588</v>
          </cell>
          <cell r="R85" t="str">
            <v>нд</v>
          </cell>
          <cell r="S85" t="str">
            <v>нд</v>
          </cell>
          <cell r="T85" t="str">
            <v>нд</v>
          </cell>
          <cell r="U85" t="str">
            <v>нд</v>
          </cell>
          <cell r="V85" t="str">
            <v>нд</v>
          </cell>
          <cell r="W85" t="str">
            <v>нд</v>
          </cell>
          <cell r="X85" t="str">
            <v>нд</v>
          </cell>
          <cell r="Y85" t="str">
            <v>нд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 t="str">
            <v>нд</v>
          </cell>
          <cell r="AH85" t="str">
            <v>нд</v>
          </cell>
          <cell r="AI85" t="str">
            <v>нд</v>
          </cell>
          <cell r="AJ85" t="str">
            <v>нд</v>
          </cell>
          <cell r="AK85" t="str">
            <v>нд</v>
          </cell>
          <cell r="AL85" t="str">
            <v>нд</v>
          </cell>
          <cell r="AM85" t="str">
            <v>нд</v>
          </cell>
          <cell r="AN85" t="str">
            <v>нд</v>
          </cell>
          <cell r="AO85" t="str">
            <v>нд</v>
          </cell>
          <cell r="AP85" t="str">
            <v>нд</v>
          </cell>
          <cell r="AQ85" t="str">
            <v>нд</v>
          </cell>
          <cell r="AR85" t="str">
            <v>нд</v>
          </cell>
          <cell r="AS85" t="str">
            <v>нд</v>
          </cell>
          <cell r="AT85" t="str">
            <v>нд</v>
          </cell>
          <cell r="AU85" t="str">
            <v>нд</v>
          </cell>
          <cell r="AV85" t="str">
            <v>нд</v>
          </cell>
          <cell r="AW85" t="str">
            <v>нд</v>
          </cell>
          <cell r="AX85" t="str">
            <v>нд</v>
          </cell>
          <cell r="AY85" t="str">
            <v>нд</v>
          </cell>
          <cell r="AZ85" t="str">
            <v>нд</v>
          </cell>
          <cell r="BA85" t="str">
            <v>нд</v>
          </cell>
          <cell r="BB85">
            <v>1</v>
          </cell>
          <cell r="BC85">
            <v>2</v>
          </cell>
          <cell r="BD85">
            <v>3</v>
          </cell>
          <cell r="BE85">
            <v>4</v>
          </cell>
          <cell r="BF85" t="str">
            <v>1 2 3 4</v>
          </cell>
          <cell r="BG85">
            <v>0.111387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0.111387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0.111387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0.111387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>
            <v>2</v>
          </cell>
          <cell r="CS85" t="str">
            <v/>
          </cell>
          <cell r="CT85" t="str">
            <v/>
          </cell>
          <cell r="CU85" t="str">
            <v>2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E85">
            <v>1.2681025399999999</v>
          </cell>
          <cell r="DG85">
            <v>1.2681025399999999</v>
          </cell>
          <cell r="DH85">
            <v>0</v>
          </cell>
          <cell r="DI85">
            <v>1.2681025399999999</v>
          </cell>
          <cell r="DJ85">
            <v>0</v>
          </cell>
          <cell r="DK85">
            <v>0</v>
          </cell>
          <cell r="DL85">
            <v>1.2681025399999999</v>
          </cell>
          <cell r="DM85">
            <v>0</v>
          </cell>
          <cell r="DN85" t="str">
            <v>нд</v>
          </cell>
          <cell r="DS85" t="str">
            <v>нд</v>
          </cell>
          <cell r="DT85" t="str">
            <v>нд</v>
          </cell>
          <cell r="DU85" t="str">
            <v>нд</v>
          </cell>
          <cell r="DV85" t="str">
            <v>нд</v>
          </cell>
          <cell r="DW85" t="str">
            <v>нд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>
            <v>1</v>
          </cell>
          <cell r="FH85">
            <v>2</v>
          </cell>
          <cell r="FI85">
            <v>3</v>
          </cell>
          <cell r="FJ85">
            <v>4</v>
          </cell>
          <cell r="FK85" t="str">
            <v>1 2 3 4</v>
          </cell>
          <cell r="FN85" t="str">
            <v>нд</v>
          </cell>
          <cell r="FO85" t="str">
            <v>нд</v>
          </cell>
          <cell r="FP85" t="str">
            <v>нд</v>
          </cell>
          <cell r="FQ85" t="str">
            <v>нд</v>
          </cell>
          <cell r="FR85" t="str">
            <v>нд</v>
          </cell>
          <cell r="FS85" t="str">
            <v>нд</v>
          </cell>
          <cell r="FT85" t="str">
            <v>нд</v>
          </cell>
          <cell r="FU85" t="str">
            <v>нд</v>
          </cell>
          <cell r="FV85" t="str">
            <v>нд</v>
          </cell>
          <cell r="FW85" t="str">
            <v>нд</v>
          </cell>
          <cell r="FX85" t="str">
            <v>нд</v>
          </cell>
          <cell r="FZ85">
            <v>1.2681025399999999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30</v>
          </cell>
          <cell r="GI85">
            <v>0</v>
          </cell>
          <cell r="GJ85">
            <v>30</v>
          </cell>
          <cell r="GK85" t="str">
            <v>нд</v>
          </cell>
          <cell r="GL85" t="str">
            <v>нд</v>
          </cell>
          <cell r="GM85" t="str">
            <v>нд</v>
          </cell>
          <cell r="GN85" t="str">
            <v>нд</v>
          </cell>
          <cell r="GO85" t="str">
            <v>нд</v>
          </cell>
          <cell r="GP85" t="str">
            <v>нд</v>
          </cell>
          <cell r="GQ85" t="str">
            <v>нд</v>
          </cell>
          <cell r="GR85" t="str">
            <v>нд</v>
          </cell>
          <cell r="GS85" t="str">
            <v>нд</v>
          </cell>
          <cell r="GT85" t="str">
            <v>нд</v>
          </cell>
          <cell r="GU85" t="str">
            <v>нд</v>
          </cell>
          <cell r="GV85" t="str">
            <v>нд</v>
          </cell>
          <cell r="GW85" t="str">
            <v>нд</v>
          </cell>
          <cell r="GX85" t="str">
            <v>нд</v>
          </cell>
          <cell r="GY85" t="str">
            <v>нд</v>
          </cell>
          <cell r="GZ85" t="str">
            <v>нд</v>
          </cell>
          <cell r="HA85" t="str">
            <v>нд</v>
          </cell>
          <cell r="HB85" t="str">
            <v>нд</v>
          </cell>
          <cell r="HC85" t="str">
            <v>нд</v>
          </cell>
          <cell r="HD85" t="str">
            <v>нд</v>
          </cell>
          <cell r="HE85" t="str">
            <v>нд</v>
          </cell>
          <cell r="HF85" t="str">
            <v>нд</v>
          </cell>
          <cell r="HG85" t="str">
            <v>нд</v>
          </cell>
          <cell r="HH85" t="str">
            <v>нд</v>
          </cell>
          <cell r="HI85" t="str">
            <v>нд</v>
          </cell>
          <cell r="HJ85" t="str">
            <v>нд</v>
          </cell>
          <cell r="HK85" t="str">
            <v>нд</v>
          </cell>
          <cell r="HL85" t="str">
            <v>нд</v>
          </cell>
          <cell r="HM85" t="str">
            <v>нд</v>
          </cell>
          <cell r="HN85" t="str">
            <v>нд</v>
          </cell>
          <cell r="HO85" t="str">
            <v>нд</v>
          </cell>
          <cell r="HP85" t="str">
            <v>нд</v>
          </cell>
          <cell r="HQ85" t="str">
            <v>нд</v>
          </cell>
          <cell r="HR85" t="str">
            <v>нд</v>
          </cell>
          <cell r="HS85" t="str">
            <v>нд</v>
          </cell>
          <cell r="HT85" t="str">
            <v>нд</v>
          </cell>
          <cell r="HU85" t="str">
            <v>нд</v>
          </cell>
          <cell r="HV85" t="str">
            <v>нд</v>
          </cell>
          <cell r="HW85" t="str">
            <v>нд</v>
          </cell>
          <cell r="HX85" t="str">
            <v>нд</v>
          </cell>
          <cell r="HY85" t="str">
            <v>нд</v>
          </cell>
          <cell r="HZ85" t="str">
            <v>нд</v>
          </cell>
          <cell r="IA85" t="str">
            <v>нд</v>
          </cell>
          <cell r="IB85" t="str">
            <v>нд</v>
          </cell>
          <cell r="IC85" t="str">
            <v>нд</v>
          </cell>
          <cell r="ID85">
            <v>0</v>
          </cell>
          <cell r="IE85" t="str">
            <v>нд</v>
          </cell>
          <cell r="IF85">
            <v>0</v>
          </cell>
          <cell r="IG85">
            <v>0</v>
          </cell>
          <cell r="IH85" t="str">
            <v>нд</v>
          </cell>
          <cell r="II85" t="str">
            <v>нд</v>
          </cell>
          <cell r="IJ85" t="str">
            <v>нд</v>
          </cell>
          <cell r="IK85">
            <v>0</v>
          </cell>
          <cell r="IL85">
            <v>0</v>
          </cell>
          <cell r="IM85">
            <v>0</v>
          </cell>
          <cell r="IN85" t="str">
            <v>нд</v>
          </cell>
          <cell r="IO85" t="str">
            <v>нд</v>
          </cell>
          <cell r="IP85" t="str">
            <v>нд</v>
          </cell>
          <cell r="IQ85" t="str">
            <v>нд</v>
          </cell>
          <cell r="IR85" t="str">
            <v>нд</v>
          </cell>
          <cell r="IS85" t="str">
            <v>нд</v>
          </cell>
          <cell r="IT85" t="str">
            <v>нд</v>
          </cell>
          <cell r="IU85" t="str">
            <v>нд</v>
          </cell>
          <cell r="IV85" t="str">
            <v>нд</v>
          </cell>
          <cell r="IW85" t="str">
            <v>нд</v>
          </cell>
          <cell r="IX85" t="str">
            <v>нд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 t="str">
            <v>нд</v>
          </cell>
          <cell r="LR85" t="str">
            <v>нд</v>
          </cell>
          <cell r="LS85" t="str">
            <v>нд</v>
          </cell>
          <cell r="LT85" t="str">
            <v>нд</v>
          </cell>
          <cell r="LU85" t="str">
            <v>нд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 t="str">
            <v>нд</v>
          </cell>
          <cell r="MD85" t="str">
            <v>нд</v>
          </cell>
          <cell r="ME85" t="str">
            <v>нд</v>
          </cell>
          <cell r="MF85" t="str">
            <v>нд</v>
          </cell>
          <cell r="MG85" t="str">
            <v>нд</v>
          </cell>
          <cell r="MH85" t="str">
            <v>нд</v>
          </cell>
          <cell r="MI85" t="str">
            <v>нд</v>
          </cell>
          <cell r="MJ85" t="str">
            <v>нд</v>
          </cell>
          <cell r="MK85" t="str">
            <v>нд</v>
          </cell>
          <cell r="ML85" t="str">
            <v>нд</v>
          </cell>
          <cell r="MM85" t="str">
            <v>нд</v>
          </cell>
          <cell r="MN85" t="str">
            <v>нд</v>
          </cell>
          <cell r="MO85" t="str">
            <v>нд</v>
          </cell>
          <cell r="MP85" t="str">
            <v>нд</v>
          </cell>
          <cell r="MQ85" t="str">
            <v>нд</v>
          </cell>
          <cell r="MR85" t="str">
            <v>нд</v>
          </cell>
          <cell r="MS85" t="str">
            <v>нд</v>
          </cell>
          <cell r="MT85" t="str">
            <v>нд</v>
          </cell>
          <cell r="MU85" t="str">
            <v>нд</v>
          </cell>
          <cell r="MV85" t="str">
            <v>нд</v>
          </cell>
          <cell r="MW85" t="str">
            <v>нд</v>
          </cell>
          <cell r="MX85" t="str">
            <v>нд</v>
          </cell>
          <cell r="MY85" t="str">
            <v>нд</v>
          </cell>
          <cell r="MZ85" t="str">
            <v>нд</v>
          </cell>
          <cell r="NA85" t="str">
            <v>нд</v>
          </cell>
          <cell r="NB85" t="str">
            <v>нд</v>
          </cell>
          <cell r="NC85" t="str">
            <v>нд</v>
          </cell>
          <cell r="ND85" t="str">
            <v>нд</v>
          </cell>
          <cell r="NE85" t="str">
            <v>нд</v>
          </cell>
          <cell r="NF85" t="str">
            <v>нд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2019</v>
          </cell>
          <cell r="ON85">
            <v>2019</v>
          </cell>
          <cell r="OO85">
            <v>2019</v>
          </cell>
          <cell r="OP85" t="str">
            <v>и</v>
          </cell>
          <cell r="OR85">
            <v>0</v>
          </cell>
          <cell r="OT85">
            <v>1.496360997</v>
          </cell>
        </row>
        <row r="86">
          <cell r="A86" t="str">
            <v>I_Che164</v>
          </cell>
          <cell r="B86" t="str">
            <v>1.6</v>
          </cell>
          <cell r="C86" t="str">
            <v>Разработка проектно-сметной документации по реконструкции ВЛ 110 кВ ПС Ярык-Су – ПС Ойсунгур (Л-128) с заменой существующего провода АС-120 на АС-185 по трассе протяжённостью 26,72 км.</v>
          </cell>
          <cell r="D86" t="str">
            <v>I_Che164</v>
          </cell>
          <cell r="E86">
            <v>8.8757181307055699</v>
          </cell>
          <cell r="H86">
            <v>0</v>
          </cell>
          <cell r="J86">
            <v>8.8757181307055699</v>
          </cell>
          <cell r="K86">
            <v>8.8757181307055699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8.8757181307055699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8.8757181307055699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8.8757181307055699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8.8757181307055699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 t="str">
            <v/>
          </cell>
          <cell r="BC86">
            <v>2</v>
          </cell>
          <cell r="BD86" t="str">
            <v/>
          </cell>
          <cell r="BE86" t="str">
            <v/>
          </cell>
          <cell r="BF86" t="str">
            <v>2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7.5217950260216702</v>
          </cell>
          <cell r="CY86">
            <v>7.5217950260216702</v>
          </cell>
          <cell r="CZ86">
            <v>0</v>
          </cell>
          <cell r="DA86">
            <v>0</v>
          </cell>
          <cell r="DB86">
            <v>0</v>
          </cell>
          <cell r="DE86">
            <v>0</v>
          </cell>
          <cell r="DG86">
            <v>7.5217950260216702</v>
          </cell>
          <cell r="DH86">
            <v>7.5217950260216702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7.5217950260216702</v>
          </cell>
          <cell r="DS86">
            <v>0</v>
          </cell>
          <cell r="DT86">
            <v>7.5217950260216702</v>
          </cell>
          <cell r="DU86">
            <v>0</v>
          </cell>
          <cell r="DV86">
            <v>0</v>
          </cell>
          <cell r="DW86">
            <v>0</v>
          </cell>
          <cell r="DX86" t="str">
            <v/>
          </cell>
          <cell r="DY86" t="str">
            <v/>
          </cell>
          <cell r="DZ86" t="str">
            <v/>
          </cell>
          <cell r="EA86" t="str">
            <v/>
          </cell>
          <cell r="EB86">
            <v>0</v>
          </cell>
          <cell r="EC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1</v>
          </cell>
          <cell r="FW86">
            <v>0</v>
          </cell>
          <cell r="FX86">
            <v>1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0</v>
          </cell>
          <cell r="ID86">
            <v>0</v>
          </cell>
          <cell r="IE86">
            <v>0</v>
          </cell>
          <cell r="IF86">
            <v>0</v>
          </cell>
          <cell r="IG86">
            <v>0</v>
          </cell>
          <cell r="IH86">
            <v>0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0</v>
          </cell>
          <cell r="IO86">
            <v>0</v>
          </cell>
          <cell r="IP86">
            <v>0</v>
          </cell>
          <cell r="IQ86">
            <v>0</v>
          </cell>
          <cell r="IR86">
            <v>0</v>
          </cell>
          <cell r="IS86">
            <v>0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2018</v>
          </cell>
          <cell r="OM86">
            <v>2019</v>
          </cell>
          <cell r="ON86">
            <v>2020</v>
          </cell>
          <cell r="OO86">
            <v>2020</v>
          </cell>
          <cell r="OP86" t="str">
            <v>п</v>
          </cell>
          <cell r="OR86">
            <v>0</v>
          </cell>
          <cell r="OT86">
            <v>8.8757181307055699</v>
          </cell>
        </row>
        <row r="87">
          <cell r="A87" t="str">
            <v>I_Che165</v>
          </cell>
          <cell r="B87" t="str">
            <v>1.6</v>
          </cell>
          <cell r="C87" t="str">
            <v>Разработка проектно-сметной документации по реконструкции ВЛ 110 кВ ПС Наурская - ПС  №84 (Л-185) с заменой существующего провода АС-150 на АС-185 по трассе протяжённостью 40,2 км.</v>
          </cell>
          <cell r="D87" t="str">
            <v>I_Che165</v>
          </cell>
          <cell r="E87">
            <v>16.206652335787847</v>
          </cell>
          <cell r="H87">
            <v>0</v>
          </cell>
          <cell r="J87">
            <v>16.206652335787847</v>
          </cell>
          <cell r="K87">
            <v>16.206652335787847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16.206652335787847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16.206652335787847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16.206652335787847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16.206652335787847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 t="str">
            <v/>
          </cell>
          <cell r="BC87">
            <v>2</v>
          </cell>
          <cell r="BD87" t="str">
            <v/>
          </cell>
          <cell r="BE87" t="str">
            <v/>
          </cell>
          <cell r="BF87" t="str">
            <v>2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13.734451132023599</v>
          </cell>
          <cell r="CY87">
            <v>13.734451132023599</v>
          </cell>
          <cell r="CZ87">
            <v>0</v>
          </cell>
          <cell r="DA87">
            <v>0</v>
          </cell>
          <cell r="DB87">
            <v>0</v>
          </cell>
          <cell r="DE87">
            <v>0</v>
          </cell>
          <cell r="DG87">
            <v>13.734451132023599</v>
          </cell>
          <cell r="DH87">
            <v>13.734451132023599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>
            <v>13.734451132023599</v>
          </cell>
          <cell r="DS87">
            <v>0</v>
          </cell>
          <cell r="DT87">
            <v>13.734451132023599</v>
          </cell>
          <cell r="DU87">
            <v>0</v>
          </cell>
          <cell r="DV87">
            <v>0</v>
          </cell>
          <cell r="DW87">
            <v>0</v>
          </cell>
          <cell r="DX87" t="str">
            <v/>
          </cell>
          <cell r="DY87" t="str">
            <v/>
          </cell>
          <cell r="DZ87" t="str">
            <v/>
          </cell>
          <cell r="EA87" t="str">
            <v/>
          </cell>
          <cell r="EB87">
            <v>0</v>
          </cell>
          <cell r="EC87">
            <v>0</v>
          </cell>
          <cell r="ED87">
            <v>0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0</v>
          </cell>
          <cell r="FO87">
            <v>0</v>
          </cell>
          <cell r="FP87">
            <v>0</v>
          </cell>
          <cell r="FQ87">
            <v>0</v>
          </cell>
          <cell r="FR87">
            <v>0</v>
          </cell>
          <cell r="FS87">
            <v>0</v>
          </cell>
          <cell r="FT87">
            <v>0</v>
          </cell>
          <cell r="FU87">
            <v>0</v>
          </cell>
          <cell r="FV87">
            <v>1</v>
          </cell>
          <cell r="FW87">
            <v>0</v>
          </cell>
          <cell r="FX87">
            <v>1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0</v>
          </cell>
          <cell r="GL87">
            <v>0</v>
          </cell>
          <cell r="GM87">
            <v>0</v>
          </cell>
          <cell r="GN87">
            <v>0</v>
          </cell>
          <cell r="GO87">
            <v>0</v>
          </cell>
          <cell r="GP87">
            <v>0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0</v>
          </cell>
          <cell r="ID87">
            <v>0</v>
          </cell>
          <cell r="IE87">
            <v>0</v>
          </cell>
          <cell r="IF87">
            <v>0</v>
          </cell>
          <cell r="IG87">
            <v>0</v>
          </cell>
          <cell r="IH87">
            <v>0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0</v>
          </cell>
          <cell r="IO87">
            <v>0</v>
          </cell>
          <cell r="IP87">
            <v>0</v>
          </cell>
          <cell r="IQ87">
            <v>0</v>
          </cell>
          <cell r="IR87">
            <v>0</v>
          </cell>
          <cell r="IS87">
            <v>0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2018</v>
          </cell>
          <cell r="OM87">
            <v>2019</v>
          </cell>
          <cell r="ON87">
            <v>2020</v>
          </cell>
          <cell r="OO87">
            <v>2020</v>
          </cell>
          <cell r="OP87" t="str">
            <v>п</v>
          </cell>
          <cell r="OR87">
            <v>0</v>
          </cell>
          <cell r="OT87">
            <v>16.206652335787847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b2b-mrsk.ru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tabSelected="1" view="pageBreakPreview" zoomScale="70" zoomScaleNormal="100" zoomScaleSheetLayoutView="70" workbookViewId="0">
      <selection activeCell="A6" sqref="A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3" t="s">
        <v>22</v>
      </c>
      <c r="F1" s="14"/>
      <c r="G1" s="14"/>
    </row>
    <row r="2" spans="1:22" s="10" customFormat="1" ht="18.75" customHeight="1" x14ac:dyDescent="0.3">
      <c r="A2" s="16"/>
      <c r="C2" s="13" t="s">
        <v>6</v>
      </c>
      <c r="F2" s="14"/>
      <c r="G2" s="14"/>
    </row>
    <row r="3" spans="1:22" s="10" customFormat="1" ht="18.75" x14ac:dyDescent="0.3">
      <c r="A3" s="15"/>
      <c r="C3" s="13" t="s">
        <v>21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256" t="s">
        <v>538</v>
      </c>
      <c r="B5" s="256"/>
      <c r="C5" s="256"/>
      <c r="D5" s="89"/>
      <c r="E5" s="89"/>
      <c r="F5" s="89"/>
      <c r="G5" s="89"/>
      <c r="H5" s="89"/>
      <c r="I5" s="89"/>
      <c r="J5" s="89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260" t="s">
        <v>5</v>
      </c>
      <c r="B7" s="260"/>
      <c r="C7" s="260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261" t="s">
        <v>282</v>
      </c>
      <c r="B9" s="261"/>
      <c r="C9" s="261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257" t="s">
        <v>4</v>
      </c>
      <c r="B10" s="257"/>
      <c r="C10" s="257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261" t="s">
        <v>443</v>
      </c>
      <c r="B12" s="261"/>
      <c r="C12" s="261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257" t="s">
        <v>3</v>
      </c>
      <c r="B13" s="257"/>
      <c r="C13" s="257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57.75" customHeight="1" x14ac:dyDescent="0.2">
      <c r="A15" s="262" t="str">
        <f>VLOOKUP(A12,'[1]6.2. отчет'!$A:$C,3,0)</f>
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63"/>
      <c r="C15" s="26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257" t="s">
        <v>2</v>
      </c>
      <c r="B16" s="257"/>
      <c r="C16" s="257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258" t="s">
        <v>269</v>
      </c>
      <c r="B18" s="259"/>
      <c r="C18" s="259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9" t="s">
        <v>1</v>
      </c>
      <c r="B20" s="32" t="s">
        <v>20</v>
      </c>
      <c r="C20" s="31" t="s">
        <v>19</v>
      </c>
      <c r="D20" s="23"/>
      <c r="E20" s="23"/>
      <c r="F20" s="23"/>
      <c r="G20" s="23"/>
      <c r="H20" s="23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1"/>
      <c r="U20" s="21"/>
      <c r="V20" s="21"/>
    </row>
    <row r="21" spans="1:22" s="2" customFormat="1" ht="16.5" customHeight="1" x14ac:dyDescent="0.2">
      <c r="A21" s="31">
        <v>1</v>
      </c>
      <c r="B21" s="32">
        <v>2</v>
      </c>
      <c r="C21" s="31">
        <v>3</v>
      </c>
      <c r="D21" s="23"/>
      <c r="E21" s="23"/>
      <c r="F21" s="23"/>
      <c r="G21" s="23"/>
      <c r="H21" s="23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1"/>
      <c r="U21" s="21"/>
      <c r="V21" s="21"/>
    </row>
    <row r="22" spans="1:22" s="2" customFormat="1" ht="62.25" customHeight="1" x14ac:dyDescent="0.2">
      <c r="A22" s="18" t="s">
        <v>18</v>
      </c>
      <c r="B22" s="35" t="s">
        <v>155</v>
      </c>
      <c r="C22" s="86" t="s">
        <v>451</v>
      </c>
      <c r="D22" s="23"/>
      <c r="E22" s="23"/>
      <c r="F22" s="23"/>
      <c r="G22" s="23"/>
      <c r="H22" s="23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1"/>
      <c r="U22" s="21"/>
      <c r="V22" s="21"/>
    </row>
    <row r="23" spans="1:22" s="2" customFormat="1" ht="62.25" customHeight="1" x14ac:dyDescent="0.2">
      <c r="A23" s="18" t="s">
        <v>17</v>
      </c>
      <c r="B23" s="30" t="s">
        <v>293</v>
      </c>
      <c r="C23" s="92" t="s">
        <v>452</v>
      </c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6"/>
      <c r="S23" s="22"/>
      <c r="T23" s="21"/>
      <c r="U23" s="21"/>
      <c r="V23" s="21"/>
    </row>
    <row r="24" spans="1:22" s="2" customFormat="1" ht="22.5" customHeight="1" x14ac:dyDescent="0.2">
      <c r="A24" s="253"/>
      <c r="B24" s="254"/>
      <c r="C24" s="255"/>
      <c r="D24" s="23"/>
      <c r="E24" s="23"/>
      <c r="F24" s="23"/>
      <c r="G24" s="23"/>
      <c r="H24" s="2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1"/>
      <c r="U24" s="21"/>
      <c r="V24" s="21"/>
    </row>
    <row r="25" spans="1:22" s="25" customFormat="1" ht="58.5" customHeight="1" x14ac:dyDescent="0.2">
      <c r="A25" s="18" t="s">
        <v>16</v>
      </c>
      <c r="B25" s="86" t="s">
        <v>232</v>
      </c>
      <c r="C25" s="29" t="s">
        <v>294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8" t="s">
        <v>15</v>
      </c>
      <c r="B26" s="86" t="s">
        <v>28</v>
      </c>
      <c r="C26" s="29" t="s">
        <v>278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8" t="s">
        <v>13</v>
      </c>
      <c r="B27" s="86" t="s">
        <v>27</v>
      </c>
      <c r="C27" s="29" t="s">
        <v>453</v>
      </c>
      <c r="D27" s="28"/>
      <c r="E27" s="28"/>
      <c r="F27" s="160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8" t="s">
        <v>12</v>
      </c>
      <c r="B28" s="86" t="s">
        <v>233</v>
      </c>
      <c r="C28" s="29" t="s">
        <v>454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8" t="s">
        <v>10</v>
      </c>
      <c r="B29" s="86" t="s">
        <v>234</v>
      </c>
      <c r="C29" s="29" t="s">
        <v>279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8" t="s">
        <v>8</v>
      </c>
      <c r="B30" s="86" t="s">
        <v>235</v>
      </c>
      <c r="C30" s="29" t="s">
        <v>455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8" t="s">
        <v>26</v>
      </c>
      <c r="B31" s="34" t="s">
        <v>236</v>
      </c>
      <c r="C31" s="29" t="s">
        <v>454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8" t="s">
        <v>24</v>
      </c>
      <c r="B32" s="34" t="s">
        <v>237</v>
      </c>
      <c r="C32" s="29" t="s">
        <v>454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8" t="s">
        <v>23</v>
      </c>
      <c r="B33" s="34" t="s">
        <v>238</v>
      </c>
      <c r="C33" s="34" t="s">
        <v>456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8" t="s">
        <v>247</v>
      </c>
      <c r="B34" s="34" t="s">
        <v>239</v>
      </c>
      <c r="C34" s="19" t="s">
        <v>279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spans="1:22" ht="58.5" customHeight="1" x14ac:dyDescent="0.25">
      <c r="A35" s="18" t="s">
        <v>242</v>
      </c>
      <c r="B35" s="34" t="s">
        <v>25</v>
      </c>
      <c r="C35" s="19" t="s">
        <v>279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spans="1:22" ht="51.75" customHeight="1" x14ac:dyDescent="0.25">
      <c r="A36" s="18" t="s">
        <v>248</v>
      </c>
      <c r="B36" s="34" t="s">
        <v>240</v>
      </c>
      <c r="C36" s="19" t="s">
        <v>455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ht="43.5" customHeight="1" x14ac:dyDescent="0.25">
      <c r="A37" s="18" t="s">
        <v>243</v>
      </c>
      <c r="B37" s="34" t="s">
        <v>241</v>
      </c>
      <c r="C37" s="19" t="s">
        <v>455</v>
      </c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</row>
    <row r="38" spans="1:22" ht="43.5" customHeight="1" x14ac:dyDescent="0.25">
      <c r="A38" s="18" t="s">
        <v>249</v>
      </c>
      <c r="B38" s="34" t="s">
        <v>151</v>
      </c>
      <c r="C38" s="19" t="s">
        <v>455</v>
      </c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ht="23.25" customHeight="1" x14ac:dyDescent="0.25">
      <c r="A39" s="253"/>
      <c r="B39" s="254"/>
      <c r="C39" s="255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spans="1:22" ht="101.25" customHeight="1" x14ac:dyDescent="0.25">
      <c r="A40" s="18" t="s">
        <v>244</v>
      </c>
      <c r="B40" s="34" t="s">
        <v>270</v>
      </c>
      <c r="C40" s="182" t="s">
        <v>457</v>
      </c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</row>
    <row r="41" spans="1:22" ht="101.25" customHeight="1" x14ac:dyDescent="0.25">
      <c r="A41" s="116" t="s">
        <v>250</v>
      </c>
      <c r="B41" s="86" t="s">
        <v>295</v>
      </c>
      <c r="C41" s="117" t="s">
        <v>279</v>
      </c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1:22" ht="101.25" customHeight="1" x14ac:dyDescent="0.25">
      <c r="A42" s="116" t="s">
        <v>245</v>
      </c>
      <c r="B42" s="86" t="s">
        <v>296</v>
      </c>
      <c r="C42" s="118" t="s">
        <v>458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spans="1:22" ht="141" customHeight="1" x14ac:dyDescent="0.25">
      <c r="A43" s="116" t="s">
        <v>252</v>
      </c>
      <c r="B43" s="86" t="s">
        <v>297</v>
      </c>
      <c r="C43" s="117" t="s">
        <v>279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spans="1:22" ht="101.25" customHeight="1" x14ac:dyDescent="0.25">
      <c r="A44" s="116" t="s">
        <v>246</v>
      </c>
      <c r="B44" s="86" t="s">
        <v>298</v>
      </c>
      <c r="C44" s="119" t="s">
        <v>279</v>
      </c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</row>
    <row r="45" spans="1:22" ht="101.25" customHeight="1" x14ac:dyDescent="0.25">
      <c r="A45" s="116" t="s">
        <v>299</v>
      </c>
      <c r="B45" s="86" t="s">
        <v>300</v>
      </c>
      <c r="C45" s="119" t="s">
        <v>279</v>
      </c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</row>
    <row r="46" spans="1:22" ht="105" customHeight="1" x14ac:dyDescent="0.25">
      <c r="A46" s="116" t="s">
        <v>302</v>
      </c>
      <c r="B46" s="86" t="s">
        <v>270</v>
      </c>
      <c r="C46" s="119" t="s">
        <v>459</v>
      </c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</row>
    <row r="47" spans="1:22" ht="75.75" customHeight="1" x14ac:dyDescent="0.25">
      <c r="A47" s="18" t="s">
        <v>303</v>
      </c>
      <c r="B47" s="34" t="s">
        <v>275</v>
      </c>
      <c r="C47" s="151">
        <f>'6.2. Паспорт фин осв ввод'!D24</f>
        <v>64.521247549999998</v>
      </c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</row>
    <row r="48" spans="1:22" ht="71.25" customHeight="1" x14ac:dyDescent="0.25">
      <c r="A48" s="18" t="s">
        <v>304</v>
      </c>
      <c r="B48" s="34" t="s">
        <v>276</v>
      </c>
      <c r="C48" s="152">
        <f>'6.2. Паспорт фин осв ввод'!D30</f>
        <v>64.90114217</v>
      </c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</row>
    <row r="49" spans="1:22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</row>
    <row r="50" spans="1:22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</row>
    <row r="52" spans="1:22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</row>
    <row r="53" spans="1:22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</row>
    <row r="54" spans="1:22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  <row r="55" spans="1:22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</row>
    <row r="56" spans="1:22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</row>
    <row r="57" spans="1:22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</row>
    <row r="58" spans="1:22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</row>
    <row r="59" spans="1:22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</row>
    <row r="60" spans="1:22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</row>
    <row r="61" spans="1:22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</row>
    <row r="62" spans="1:22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</row>
    <row r="63" spans="1:22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</row>
    <row r="64" spans="1:22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</row>
    <row r="65" spans="1:22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</row>
    <row r="66" spans="1:22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</row>
    <row r="67" spans="1:22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</row>
    <row r="68" spans="1:22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</row>
    <row r="69" spans="1:22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</row>
    <row r="70" spans="1:22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spans="1:22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</row>
    <row r="72" spans="1:22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spans="1:22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</row>
    <row r="74" spans="1:22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</row>
    <row r="75" spans="1:22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</row>
    <row r="76" spans="1:22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</row>
    <row r="77" spans="1:22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</row>
    <row r="78" spans="1:22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</row>
    <row r="79" spans="1:22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</row>
    <row r="80" spans="1:22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</row>
    <row r="81" spans="1:22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</row>
    <row r="82" spans="1:22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</row>
    <row r="83" spans="1:22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</row>
    <row r="84" spans="1:22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</row>
    <row r="85" spans="1:22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</row>
    <row r="86" spans="1:22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</row>
    <row r="87" spans="1:22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</row>
    <row r="88" spans="1:22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</row>
    <row r="89" spans="1:22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  <row r="90" spans="1:22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</row>
    <row r="91" spans="1:22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</row>
    <row r="92" spans="1:22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</row>
    <row r="93" spans="1:22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</row>
    <row r="94" spans="1:22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</row>
    <row r="95" spans="1:22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</row>
    <row r="96" spans="1:22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</row>
    <row r="97" spans="1:22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</row>
    <row r="98" spans="1:22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</row>
    <row r="99" spans="1:22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</row>
    <row r="100" spans="1:22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</row>
    <row r="101" spans="1:22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spans="1:22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</row>
    <row r="103" spans="1:22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spans="1:22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</row>
    <row r="105" spans="1:22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spans="1:22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spans="1:22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spans="1:22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:22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spans="1:22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:22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spans="1:22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1:22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1:22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spans="1:22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spans="1:22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spans="1:22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spans="1:22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1:22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1:22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</row>
    <row r="121" spans="1:22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1:22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1:22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</row>
    <row r="124" spans="1:22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</row>
    <row r="125" spans="1:22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</row>
    <row r="126" spans="1:22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</row>
    <row r="127" spans="1:22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</row>
    <row r="128" spans="1:22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1:22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</row>
    <row r="130" spans="1:22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</row>
    <row r="131" spans="1:22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</row>
    <row r="132" spans="1:22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</row>
    <row r="133" spans="1:22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</row>
    <row r="134" spans="1:22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</row>
    <row r="135" spans="1:22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</row>
    <row r="136" spans="1:22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spans="1:22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</row>
    <row r="138" spans="1:22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</row>
    <row r="139" spans="1:22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</row>
    <row r="140" spans="1:22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</row>
    <row r="141" spans="1:22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</row>
    <row r="142" spans="1:22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</row>
    <row r="143" spans="1:22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</row>
    <row r="144" spans="1:22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</row>
    <row r="145" spans="1:22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</row>
    <row r="146" spans="1:22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</row>
    <row r="147" spans="1:22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spans="1:22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</row>
    <row r="149" spans="1:22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</row>
    <row r="150" spans="1:22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</row>
    <row r="151" spans="1:22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</row>
    <row r="152" spans="1:22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</row>
    <row r="153" spans="1:22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</row>
    <row r="154" spans="1:22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</row>
    <row r="155" spans="1:22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1:22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</row>
    <row r="157" spans="1:22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</row>
    <row r="158" spans="1:22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</row>
    <row r="159" spans="1:22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</row>
    <row r="160" spans="1:22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</row>
    <row r="161" spans="1:22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</row>
    <row r="162" spans="1:22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</row>
    <row r="163" spans="1:22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</row>
    <row r="164" spans="1:22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</row>
    <row r="165" spans="1:22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</row>
    <row r="166" spans="1:22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</row>
    <row r="167" spans="1:22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</row>
    <row r="168" spans="1:22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</row>
    <row r="169" spans="1:22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</row>
    <row r="170" spans="1:22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</row>
    <row r="171" spans="1:22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</row>
    <row r="172" spans="1:22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</row>
    <row r="173" spans="1:22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</row>
    <row r="174" spans="1:22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</row>
    <row r="175" spans="1:22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</row>
    <row r="176" spans="1:22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</row>
    <row r="177" spans="1:22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</row>
    <row r="178" spans="1:22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</row>
    <row r="179" spans="1:22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</row>
    <row r="180" spans="1:22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</row>
    <row r="181" spans="1:22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</row>
    <row r="182" spans="1:22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</row>
    <row r="183" spans="1:22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</row>
    <row r="184" spans="1:22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</row>
    <row r="185" spans="1:22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</row>
    <row r="186" spans="1:22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</row>
    <row r="187" spans="1:22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</row>
    <row r="188" spans="1:22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</row>
    <row r="189" spans="1:22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</row>
    <row r="190" spans="1:22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</row>
    <row r="191" spans="1:22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</row>
    <row r="192" spans="1:22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</row>
    <row r="193" spans="1:22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</row>
    <row r="194" spans="1:22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</row>
    <row r="195" spans="1:22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</row>
    <row r="196" spans="1:22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</row>
    <row r="197" spans="1:22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</row>
    <row r="198" spans="1:22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</row>
    <row r="199" spans="1:22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</row>
    <row r="200" spans="1:22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</row>
    <row r="201" spans="1:22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</row>
    <row r="202" spans="1:22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</row>
    <row r="203" spans="1:22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</row>
    <row r="204" spans="1:22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</row>
    <row r="205" spans="1:22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</row>
    <row r="206" spans="1:22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</row>
    <row r="207" spans="1:22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</row>
    <row r="208" spans="1:22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</row>
    <row r="209" spans="1:22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</row>
    <row r="210" spans="1:22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</row>
    <row r="211" spans="1:22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</row>
    <row r="212" spans="1:22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</row>
    <row r="213" spans="1:22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</row>
    <row r="214" spans="1:22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</row>
    <row r="215" spans="1:22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</row>
    <row r="216" spans="1:22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</row>
    <row r="217" spans="1:22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</row>
    <row r="218" spans="1:22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</row>
    <row r="219" spans="1:22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</row>
    <row r="220" spans="1:22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</row>
    <row r="221" spans="1:22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</row>
    <row r="222" spans="1:22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</row>
    <row r="223" spans="1:22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</row>
    <row r="224" spans="1:22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</row>
    <row r="225" spans="1:22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</row>
    <row r="226" spans="1:22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</row>
    <row r="227" spans="1:22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</row>
    <row r="228" spans="1:22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</row>
    <row r="229" spans="1:22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</row>
    <row r="230" spans="1:22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</row>
    <row r="231" spans="1:22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</row>
    <row r="232" spans="1:22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</row>
    <row r="233" spans="1:22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</row>
    <row r="234" spans="1:22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</row>
    <row r="235" spans="1:22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</row>
    <row r="236" spans="1:22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</row>
    <row r="237" spans="1:22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</row>
    <row r="238" spans="1:22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</row>
    <row r="239" spans="1:22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</row>
    <row r="240" spans="1:22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</row>
    <row r="241" spans="1:22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</row>
    <row r="242" spans="1:22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</row>
    <row r="243" spans="1:22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</row>
    <row r="244" spans="1:22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</row>
    <row r="245" spans="1:22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</row>
    <row r="246" spans="1:22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</row>
    <row r="247" spans="1:22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</row>
    <row r="248" spans="1:22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</row>
    <row r="249" spans="1:22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</row>
    <row r="250" spans="1:22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</row>
    <row r="251" spans="1:22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</row>
    <row r="252" spans="1:22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</row>
    <row r="253" spans="1:22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</row>
    <row r="254" spans="1:22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</row>
    <row r="255" spans="1:22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</row>
    <row r="256" spans="1:22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</row>
    <row r="257" spans="1:22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</row>
    <row r="258" spans="1:22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</row>
    <row r="259" spans="1:22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</row>
    <row r="260" spans="1:22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</row>
    <row r="261" spans="1:22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</row>
    <row r="262" spans="1:22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</row>
    <row r="263" spans="1:22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</row>
    <row r="264" spans="1:22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</row>
    <row r="265" spans="1:22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</row>
    <row r="266" spans="1:22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</row>
    <row r="267" spans="1:22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</row>
    <row r="268" spans="1:22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</row>
    <row r="269" spans="1:22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</row>
    <row r="270" spans="1:22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</row>
    <row r="271" spans="1:22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</row>
    <row r="272" spans="1:22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</row>
    <row r="273" spans="1:22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</row>
    <row r="274" spans="1:22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</row>
    <row r="275" spans="1:22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</row>
    <row r="276" spans="1:22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</row>
    <row r="277" spans="1:22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</row>
    <row r="278" spans="1:22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</row>
    <row r="279" spans="1:22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</row>
    <row r="280" spans="1:22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</row>
    <row r="281" spans="1:22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</row>
    <row r="282" spans="1:22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</row>
    <row r="283" spans="1:22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</row>
    <row r="284" spans="1:22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</row>
    <row r="285" spans="1:22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</row>
    <row r="286" spans="1:22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</row>
    <row r="287" spans="1:22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</row>
    <row r="288" spans="1:22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</row>
    <row r="289" spans="1:22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</row>
    <row r="290" spans="1:22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</row>
    <row r="291" spans="1:22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</row>
    <row r="292" spans="1:22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</row>
    <row r="293" spans="1:22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</row>
    <row r="294" spans="1:22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</row>
    <row r="295" spans="1:22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</row>
    <row r="296" spans="1:22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</row>
    <row r="297" spans="1:22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</row>
    <row r="298" spans="1:22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</row>
    <row r="299" spans="1:22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</row>
    <row r="300" spans="1:22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</row>
    <row r="301" spans="1:22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</row>
    <row r="302" spans="1:22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</row>
    <row r="303" spans="1:22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</row>
    <row r="304" spans="1:22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</row>
    <row r="305" spans="1:22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</row>
    <row r="306" spans="1:22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</row>
    <row r="307" spans="1:22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</row>
    <row r="308" spans="1:22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</row>
    <row r="309" spans="1:22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</row>
    <row r="310" spans="1:22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</row>
    <row r="311" spans="1:22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</row>
    <row r="312" spans="1:22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</row>
    <row r="313" spans="1:22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</row>
    <row r="314" spans="1:22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</row>
    <row r="315" spans="1:22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</row>
    <row r="316" spans="1:22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</row>
    <row r="317" spans="1:22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</row>
    <row r="318" spans="1:22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</row>
    <row r="319" spans="1:22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</row>
    <row r="320" spans="1:22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</row>
    <row r="321" spans="1:22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</row>
    <row r="322" spans="1:22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</row>
    <row r="323" spans="1:22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</row>
    <row r="324" spans="1:22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</row>
    <row r="325" spans="1:22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</row>
    <row r="326" spans="1:22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</row>
    <row r="327" spans="1:22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</row>
    <row r="328" spans="1:22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</row>
    <row r="329" spans="1:22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</row>
    <row r="330" spans="1:22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</row>
    <row r="331" spans="1:22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</row>
    <row r="332" spans="1:22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</row>
    <row r="333" spans="1:22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</row>
    <row r="334" spans="1:22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</row>
    <row r="335" spans="1:22" x14ac:dyDescent="0.25">
      <c r="A335" s="17"/>
      <c r="B335" s="17"/>
      <c r="C335" s="17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6" type="noConversion"/>
  <pageMargins left="0.15748031496062992" right="0.15748031496062992" top="0.27559055118110237" bottom="0.43307086614173229" header="0.19685039370078741" footer="0.31496062992125984"/>
  <pageSetup paperSize="9" scale="6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92"/>
  <sheetViews>
    <sheetView zoomScale="60" zoomScaleNormal="60" workbookViewId="0">
      <selection activeCell="A4" sqref="A4:K4"/>
    </sheetView>
  </sheetViews>
  <sheetFormatPr defaultRowHeight="15.75" x14ac:dyDescent="0.25"/>
  <cols>
    <col min="1" max="1" width="9.140625" style="50"/>
    <col min="2" max="2" width="57.85546875" style="50" customWidth="1"/>
    <col min="3" max="3" width="15.5703125" style="50" customWidth="1"/>
    <col min="4" max="4" width="14.42578125" style="50" customWidth="1"/>
    <col min="5" max="5" width="19.7109375" style="50" customWidth="1"/>
    <col min="6" max="6" width="18.42578125" style="50" customWidth="1"/>
    <col min="7" max="7" width="12.85546875" style="51" customWidth="1"/>
    <col min="8" max="8" width="9.5703125" style="51" customWidth="1"/>
    <col min="9" max="9" width="6.7109375" style="51" customWidth="1"/>
    <col min="10" max="10" width="9.85546875" style="51" customWidth="1"/>
    <col min="11" max="11" width="9.28515625" style="51" customWidth="1"/>
    <col min="12" max="16384" width="9.140625" style="50"/>
  </cols>
  <sheetData>
    <row r="1" spans="1:11" x14ac:dyDescent="0.25">
      <c r="A1" s="51"/>
      <c r="B1" s="51"/>
      <c r="C1" s="51"/>
      <c r="D1" s="51"/>
      <c r="E1" s="51"/>
      <c r="F1" s="51"/>
    </row>
    <row r="2" spans="1:11" x14ac:dyDescent="0.25">
      <c r="A2" s="51"/>
      <c r="B2" s="51"/>
      <c r="C2" s="51"/>
      <c r="D2" s="51"/>
      <c r="E2" s="51"/>
      <c r="F2" s="51"/>
    </row>
    <row r="3" spans="1:11" x14ac:dyDescent="0.25">
      <c r="A3" s="51"/>
      <c r="B3" s="51"/>
      <c r="C3" s="51"/>
      <c r="D3" s="51"/>
      <c r="E3" s="51"/>
      <c r="F3" s="51"/>
    </row>
    <row r="4" spans="1:11" ht="18.75" customHeight="1" x14ac:dyDescent="0.25">
      <c r="A4" s="256" t="str">
        <f>'8. Общие сведения'!$A$5</f>
        <v>Год раскрытия информации: 2019 год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</row>
    <row r="5" spans="1:11" x14ac:dyDescent="0.25">
      <c r="A5" s="51"/>
      <c r="B5" s="51"/>
      <c r="C5" s="51"/>
      <c r="D5" s="51"/>
      <c r="E5" s="51"/>
      <c r="F5" s="51"/>
    </row>
    <row r="6" spans="1:11" ht="18.75" x14ac:dyDescent="0.25">
      <c r="A6" s="260" t="s">
        <v>5</v>
      </c>
      <c r="B6" s="260"/>
      <c r="C6" s="260"/>
      <c r="D6" s="260"/>
      <c r="E6" s="260"/>
      <c r="F6" s="260"/>
      <c r="G6" s="260"/>
      <c r="H6" s="260"/>
      <c r="I6" s="260"/>
      <c r="J6" s="260"/>
      <c r="K6" s="260"/>
    </row>
    <row r="7" spans="1:1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66"/>
      <c r="K7" s="66"/>
    </row>
    <row r="8" spans="1:11" x14ac:dyDescent="0.25">
      <c r="A8" s="261" t="s">
        <v>282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</row>
    <row r="9" spans="1:11" ht="18.75" customHeight="1" x14ac:dyDescent="0.25">
      <c r="A9" s="257" t="s">
        <v>4</v>
      </c>
      <c r="B9" s="257"/>
      <c r="C9" s="257"/>
      <c r="D9" s="257"/>
      <c r="E9" s="257"/>
      <c r="F9" s="257"/>
      <c r="G9" s="257"/>
      <c r="H9" s="257"/>
      <c r="I9" s="257"/>
      <c r="J9" s="257"/>
      <c r="K9" s="257"/>
    </row>
    <row r="10" spans="1:1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66"/>
      <c r="K10" s="66"/>
    </row>
    <row r="11" spans="1:11" x14ac:dyDescent="0.25">
      <c r="A11" s="261" t="str">
        <f>'1. паспорт местоположение'!$A$12</f>
        <v>I_Che150</v>
      </c>
      <c r="B11" s="261"/>
      <c r="C11" s="261"/>
      <c r="D11" s="261"/>
      <c r="E11" s="261"/>
      <c r="F11" s="261"/>
      <c r="G11" s="261"/>
      <c r="H11" s="261"/>
      <c r="I11" s="261"/>
      <c r="J11" s="261"/>
      <c r="K11" s="261"/>
    </row>
    <row r="12" spans="1:11" x14ac:dyDescent="0.25">
      <c r="A12" s="257" t="s">
        <v>3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</row>
    <row r="13" spans="1:1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65"/>
      <c r="K13" s="65"/>
    </row>
    <row r="14" spans="1:11" ht="81.75" customHeight="1" x14ac:dyDescent="0.25">
      <c r="A14" s="294" t="str">
        <f>'1. паспорт местоположение'!$A$15</f>
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4" s="294"/>
      <c r="C14" s="294"/>
      <c r="D14" s="294"/>
      <c r="E14" s="294"/>
      <c r="F14" s="294"/>
      <c r="G14" s="294"/>
      <c r="H14" s="294"/>
      <c r="I14" s="294"/>
      <c r="J14" s="294"/>
      <c r="K14" s="294"/>
    </row>
    <row r="15" spans="1:11" ht="15.75" customHeight="1" x14ac:dyDescent="0.25">
      <c r="A15" s="257" t="s">
        <v>2</v>
      </c>
      <c r="B15" s="257"/>
      <c r="C15" s="257"/>
      <c r="D15" s="257"/>
      <c r="E15" s="257"/>
      <c r="F15" s="257"/>
      <c r="G15" s="257"/>
      <c r="H15" s="257"/>
      <c r="I15" s="257"/>
      <c r="J15" s="257"/>
      <c r="K15" s="257"/>
    </row>
    <row r="16" spans="1:11" x14ac:dyDescent="0.25">
      <c r="A16" s="331"/>
      <c r="B16" s="331"/>
      <c r="C16" s="331"/>
      <c r="D16" s="331"/>
      <c r="E16" s="331"/>
      <c r="F16" s="331"/>
      <c r="G16" s="331"/>
      <c r="H16" s="331"/>
      <c r="I16" s="331"/>
      <c r="J16" s="331"/>
      <c r="K16" s="331"/>
    </row>
    <row r="17" spans="1:11" x14ac:dyDescent="0.25">
      <c r="A17" s="51"/>
    </row>
    <row r="18" spans="1:11" x14ac:dyDescent="0.25">
      <c r="A18" s="330" t="s">
        <v>258</v>
      </c>
      <c r="B18" s="330"/>
      <c r="C18" s="330"/>
      <c r="D18" s="330"/>
      <c r="E18" s="330"/>
      <c r="F18" s="330"/>
      <c r="G18" s="330"/>
      <c r="H18" s="330"/>
      <c r="I18" s="330"/>
      <c r="J18" s="330"/>
      <c r="K18" s="330"/>
    </row>
    <row r="19" spans="1:11" x14ac:dyDescent="0.25">
      <c r="A19" s="51"/>
      <c r="B19" s="51"/>
      <c r="C19" s="51"/>
      <c r="D19" s="51"/>
      <c r="E19" s="51"/>
      <c r="F19" s="51"/>
    </row>
    <row r="20" spans="1:11" ht="33" customHeight="1" x14ac:dyDescent="0.25">
      <c r="A20" s="326" t="s">
        <v>107</v>
      </c>
      <c r="B20" s="326" t="s">
        <v>106</v>
      </c>
      <c r="C20" s="336" t="s">
        <v>105</v>
      </c>
      <c r="D20" s="336"/>
      <c r="E20" s="329" t="s">
        <v>104</v>
      </c>
      <c r="F20" s="329"/>
      <c r="G20" s="332" t="s">
        <v>532</v>
      </c>
      <c r="H20" s="335" t="s">
        <v>533</v>
      </c>
      <c r="I20" s="335"/>
      <c r="J20" s="335"/>
      <c r="K20" s="335"/>
    </row>
    <row r="21" spans="1:11" ht="27.75" customHeight="1" x14ac:dyDescent="0.25">
      <c r="A21" s="327"/>
      <c r="B21" s="327"/>
      <c r="C21" s="336"/>
      <c r="D21" s="336"/>
      <c r="E21" s="329"/>
      <c r="F21" s="329"/>
      <c r="G21" s="333"/>
      <c r="H21" s="336" t="s">
        <v>0</v>
      </c>
      <c r="I21" s="336"/>
      <c r="J21" s="336" t="s">
        <v>430</v>
      </c>
      <c r="K21" s="336"/>
    </row>
    <row r="22" spans="1:11" ht="89.25" customHeight="1" x14ac:dyDescent="0.25">
      <c r="A22" s="328"/>
      <c r="B22" s="328"/>
      <c r="C22" s="243" t="s">
        <v>0</v>
      </c>
      <c r="D22" s="243" t="s">
        <v>430</v>
      </c>
      <c r="E22" s="243" t="s">
        <v>534</v>
      </c>
      <c r="F22" s="243" t="s">
        <v>535</v>
      </c>
      <c r="G22" s="334"/>
      <c r="H22" s="244" t="s">
        <v>536</v>
      </c>
      <c r="I22" s="244" t="s">
        <v>537</v>
      </c>
      <c r="J22" s="244" t="s">
        <v>536</v>
      </c>
      <c r="K22" s="244" t="s">
        <v>537</v>
      </c>
    </row>
    <row r="23" spans="1:11" ht="19.5" customHeight="1" x14ac:dyDescent="0.25">
      <c r="A23" s="241">
        <v>1</v>
      </c>
      <c r="B23" s="241">
        <v>2</v>
      </c>
      <c r="C23" s="245">
        <v>3</v>
      </c>
      <c r="D23" s="245">
        <v>4</v>
      </c>
      <c r="E23" s="245">
        <v>5</v>
      </c>
      <c r="F23" s="245">
        <v>6</v>
      </c>
      <c r="G23" s="245">
        <v>7</v>
      </c>
      <c r="H23" s="245">
        <v>8</v>
      </c>
      <c r="I23" s="245">
        <v>9</v>
      </c>
      <c r="J23" s="245">
        <v>10</v>
      </c>
      <c r="K23" s="245">
        <v>11</v>
      </c>
    </row>
    <row r="24" spans="1:11" s="113" customFormat="1" ht="47.25" customHeight="1" x14ac:dyDescent="0.25">
      <c r="A24" s="63">
        <v>1</v>
      </c>
      <c r="B24" s="62" t="s">
        <v>103</v>
      </c>
      <c r="C24" s="246">
        <f>VLOOKUP($A$11,'[1]6.2. отчет'!$D:$K,2,0)</f>
        <v>59.628870252866726</v>
      </c>
      <c r="D24" s="246">
        <f>VLOOKUP($A$11,'[1]6.2. отчет'!$D:$K,5,0)</f>
        <v>64.521247549999998</v>
      </c>
      <c r="E24" s="246">
        <f>VLOOKUP($A$11,'[1]6.2. отчет'!$D:$K,7,0)</f>
        <v>59.628870252866726</v>
      </c>
      <c r="F24" s="246">
        <f>VLOOKUP($A$11,'[1]6.2. отчет'!$D:$K,8,0)</f>
        <v>27.132896022866724</v>
      </c>
      <c r="G24" s="246">
        <f>VLOOKUP($A$11,'[1]6.2. отчет'!$D:$BL,9,0)</f>
        <v>32.495974230000002</v>
      </c>
      <c r="H24" s="246">
        <f>VLOOKUP($A$11,'[1]6.2. отчет'!$D:$BL,15,0)</f>
        <v>0</v>
      </c>
      <c r="I24" s="246">
        <f>VLOOKUP($A$11,'[1]6.2. отчет'!$D:$CU,45,0)</f>
        <v>0</v>
      </c>
      <c r="J24" s="246">
        <f>VLOOKUP($A$11,'[1]6.2. отчет'!$D:$BL,56,0)</f>
        <v>32.025273319999997</v>
      </c>
      <c r="K24" s="246">
        <f>VLOOKUP($A$11,'[1]6.2. отчет'!$D:$CU,86,0)</f>
        <v>0</v>
      </c>
    </row>
    <row r="25" spans="1:11" s="113" customFormat="1" ht="24" customHeight="1" x14ac:dyDescent="0.25">
      <c r="A25" s="61" t="s">
        <v>102</v>
      </c>
      <c r="B25" s="37" t="s">
        <v>101</v>
      </c>
      <c r="C25" s="246">
        <f>H25</f>
        <v>0</v>
      </c>
      <c r="D25" s="246">
        <f>G25+J25</f>
        <v>0</v>
      </c>
      <c r="E25" s="246">
        <f>F25+G25</f>
        <v>0</v>
      </c>
      <c r="F25" s="246">
        <f>J25</f>
        <v>0</v>
      </c>
      <c r="G25" s="246">
        <f>VLOOKUP($A$11,'[1]6.2. отчет'!$D:$BL,10,0)</f>
        <v>0</v>
      </c>
      <c r="H25" s="246">
        <f>VLOOKUP($A$11,'[1]6.2. отчет'!$D:$BL,16,0)</f>
        <v>0</v>
      </c>
      <c r="I25" s="246">
        <f>IF(H25=0,0,VLOOKUP($A$11,'[1]6.2. отчет'!$D:$CU,46,0))</f>
        <v>0</v>
      </c>
      <c r="J25" s="246">
        <f>VLOOKUP($A$11,'[1]6.2. отчет'!$D:$BL,57,0)</f>
        <v>0</v>
      </c>
      <c r="K25" s="246">
        <f>IF(J25=0,0,VLOOKUP($A$11,'[1]6.2. отчет'!$D:$CU,87,0))</f>
        <v>0</v>
      </c>
    </row>
    <row r="26" spans="1:11" s="113" customFormat="1" x14ac:dyDescent="0.25">
      <c r="A26" s="61" t="s">
        <v>100</v>
      </c>
      <c r="B26" s="37" t="s">
        <v>99</v>
      </c>
      <c r="C26" s="246">
        <f>H26</f>
        <v>0</v>
      </c>
      <c r="D26" s="246">
        <f>G26+J26</f>
        <v>0</v>
      </c>
      <c r="E26" s="246">
        <f>F26+G26</f>
        <v>0</v>
      </c>
      <c r="F26" s="246">
        <f>J26</f>
        <v>0</v>
      </c>
      <c r="G26" s="246">
        <f>VLOOKUP($A$11,'[1]6.2. отчет'!$D:$BL,11,0)</f>
        <v>0</v>
      </c>
      <c r="H26" s="246">
        <f>VLOOKUP($A$11,'[1]6.2. отчет'!$D:$BL,17,0)</f>
        <v>0</v>
      </c>
      <c r="I26" s="246">
        <f>IF(H26=0,0,VLOOKUP($A$11,'[1]6.2. отчет'!$D:$CU,47,0))</f>
        <v>0</v>
      </c>
      <c r="J26" s="246">
        <f>VLOOKUP($A$11,'[1]6.2. отчет'!$D:$BL,58,0)</f>
        <v>0</v>
      </c>
      <c r="K26" s="246">
        <f>IF(J26=0,0,VLOOKUP($A$11,'[1]6.2. отчет'!$D:$CU,88,0))</f>
        <v>0</v>
      </c>
    </row>
    <row r="27" spans="1:11" s="113" customFormat="1" ht="31.5" x14ac:dyDescent="0.25">
      <c r="A27" s="61" t="s">
        <v>98</v>
      </c>
      <c r="B27" s="37" t="s">
        <v>205</v>
      </c>
      <c r="C27" s="246">
        <f>IF(C24="нд","нд",C24-(C29+C28+C26+C25))</f>
        <v>59.628870252866726</v>
      </c>
      <c r="D27" s="246">
        <f>G27+J27+D24-(G24+J24)</f>
        <v>0</v>
      </c>
      <c r="E27" s="246">
        <f>F27+G27</f>
        <v>27.132896022866724</v>
      </c>
      <c r="F27" s="246">
        <f>F24-(F25+F26+F28+F29)</f>
        <v>27.132896022866724</v>
      </c>
      <c r="G27" s="246">
        <f>VLOOKUP($A$11,'[1]6.2. отчет'!$D:$BL,12,0)</f>
        <v>0</v>
      </c>
      <c r="H27" s="246">
        <f>VLOOKUP($A$11,'[1]6.2. отчет'!$D:$BL,18,0)</f>
        <v>0</v>
      </c>
      <c r="I27" s="246">
        <f>IF(H27=0,0,VLOOKUP($A$11,'[1]6.2. отчет'!$D:$CU,48,0))</f>
        <v>0</v>
      </c>
      <c r="J27" s="246">
        <f>VLOOKUP($A$11,'[1]6.2. отчет'!$D:$BL,59,0)</f>
        <v>0</v>
      </c>
      <c r="K27" s="246">
        <f>IF(J27=0,0,VLOOKUP($A$11,'[1]6.2. отчет'!$D:$CU,89,0))</f>
        <v>0</v>
      </c>
    </row>
    <row r="28" spans="1:11" s="113" customFormat="1" ht="17.25" customHeight="1" x14ac:dyDescent="0.25">
      <c r="A28" s="61" t="s">
        <v>97</v>
      </c>
      <c r="B28" s="37" t="s">
        <v>96</v>
      </c>
      <c r="C28" s="246">
        <f>H28</f>
        <v>0</v>
      </c>
      <c r="D28" s="246">
        <f>G28+J28</f>
        <v>59.200328419999991</v>
      </c>
      <c r="E28" s="246">
        <f>F28+G28</f>
        <v>27.175055099999998</v>
      </c>
      <c r="F28" s="246">
        <v>0</v>
      </c>
      <c r="G28" s="246">
        <f>VLOOKUP($A$11,'[1]6.2. отчет'!$D:$BL,13,0)</f>
        <v>27.175055099999998</v>
      </c>
      <c r="H28" s="246">
        <f>VLOOKUP($A$11,'[1]6.2. отчет'!$D:$BL,19,0)</f>
        <v>0</v>
      </c>
      <c r="I28" s="246">
        <f>IF(H28=0,0,VLOOKUP($A$11,'[1]6.2. отчет'!$D:$CU,49,0))</f>
        <v>0</v>
      </c>
      <c r="J28" s="246">
        <f>VLOOKUP($A$11,'[1]6.2. отчет'!$D:$BL,60,0)</f>
        <v>32.025273319999997</v>
      </c>
      <c r="K28" s="246">
        <f>IF(J28=0,0,VLOOKUP($A$11,'[1]6.2. отчет'!$D:$CU,90,0))</f>
        <v>0</v>
      </c>
    </row>
    <row r="29" spans="1:11" s="113" customFormat="1" ht="18.75" customHeight="1" x14ac:dyDescent="0.25">
      <c r="A29" s="61" t="s">
        <v>95</v>
      </c>
      <c r="B29" s="64" t="s">
        <v>94</v>
      </c>
      <c r="C29" s="246">
        <f>H29</f>
        <v>0</v>
      </c>
      <c r="D29" s="246">
        <f>G29+J29</f>
        <v>5.3209191300000001</v>
      </c>
      <c r="E29" s="246">
        <f>F29+G29</f>
        <v>5.3209191300000001</v>
      </c>
      <c r="F29" s="246">
        <v>0</v>
      </c>
      <c r="G29" s="246">
        <f>VLOOKUP($A$11,'[1]6.2. отчет'!$D:$BL,14,0)</f>
        <v>5.3209191300000001</v>
      </c>
      <c r="H29" s="246">
        <f>VLOOKUP($A$11,'[1]6.2. отчет'!$D:$BL,20,0)</f>
        <v>0</v>
      </c>
      <c r="I29" s="246">
        <f>IF(H29=0,0,VLOOKUP($A$11,'[1]6.2. отчет'!$D:$CU,50,0))</f>
        <v>0</v>
      </c>
      <c r="J29" s="246">
        <f>VLOOKUP($A$11,'[1]6.2. отчет'!$D:$BL,61,0)</f>
        <v>0</v>
      </c>
      <c r="K29" s="246">
        <f>IF(J29=0,0,VLOOKUP($A$11,'[1]6.2. отчет'!$D:$CU,91,0))</f>
        <v>0</v>
      </c>
    </row>
    <row r="30" spans="1:11" s="113" customFormat="1" ht="49.5" customHeight="1" x14ac:dyDescent="0.25">
      <c r="A30" s="63" t="s">
        <v>17</v>
      </c>
      <c r="B30" s="62" t="s">
        <v>93</v>
      </c>
      <c r="C30" s="246">
        <f>VLOOKUP($A$11,'[1]6.2. отчет'!$D:$DB,99,0)</f>
        <v>50.532940892259937</v>
      </c>
      <c r="D30" s="246">
        <f>VLOOKUP($A$11,'[1]6.2. отчет'!$D:$FK,106,0)</f>
        <v>64.90114217</v>
      </c>
      <c r="E30" s="246">
        <f>VLOOKUP($A$11,'[1]6.2. отчет'!$D:$FK,108,0)</f>
        <v>50.532940892259937</v>
      </c>
      <c r="F30" s="246">
        <f>VLOOKUP($A$11,'[1]6.2. отчет'!$D:$FK,109,0)</f>
        <v>-14.368201277740063</v>
      </c>
      <c r="G30" s="246">
        <f>VLOOKUP($A$11,'[1]6.2. отчет'!$D:$FK,110,0)</f>
        <v>64.90114217</v>
      </c>
      <c r="H30" s="246">
        <f>VLOOKUP($A$11,'[1]6.2. отчет'!$D:$FK,115,0)</f>
        <v>0</v>
      </c>
      <c r="I30" s="246">
        <f>VLOOKUP($A$11,'[1]6.2. отчет'!$D:$AGP,124,0)</f>
        <v>0</v>
      </c>
      <c r="J30" s="246">
        <f>VLOOKUP($A$11,'[1]6.2. отчет'!$D:$FK,130,0)</f>
        <v>0</v>
      </c>
      <c r="K30" s="246">
        <f>VLOOKUP($A$11,'[1]6.2. отчет'!$D:$FK,155,0)</f>
        <v>0</v>
      </c>
    </row>
    <row r="31" spans="1:11" s="113" customFormat="1" ht="21" customHeight="1" x14ac:dyDescent="0.25">
      <c r="A31" s="63" t="s">
        <v>92</v>
      </c>
      <c r="B31" s="37" t="s">
        <v>91</v>
      </c>
      <c r="C31" s="246">
        <f>VLOOKUP($A$11,'[1]6.2. отчет'!$D:$DB,100,0)</f>
        <v>1.9814567513360286</v>
      </c>
      <c r="D31" s="246">
        <v>4.5092534999999998</v>
      </c>
      <c r="E31" s="246">
        <f>F31+G31</f>
        <v>4.5092534999999998</v>
      </c>
      <c r="F31" s="246">
        <f>H31</f>
        <v>0</v>
      </c>
      <c r="G31" s="246">
        <f>VLOOKUP($A$11,'[1]6.2. отчет'!$D:$FK,111,0)</f>
        <v>4.5092534999999998</v>
      </c>
      <c r="H31" s="246">
        <v>0</v>
      </c>
      <c r="I31" s="246">
        <v>0</v>
      </c>
      <c r="J31" s="246">
        <f>VLOOKUP($A$11,'[1]6.2. отчет'!$D:$FK,131,0)</f>
        <v>0</v>
      </c>
      <c r="K31" s="246">
        <f>IF(J31=0,0,VLOOKUP($A$11,'[1]6.2. отчет'!$D:$FK,156,0))</f>
        <v>0</v>
      </c>
    </row>
    <row r="32" spans="1:11" s="113" customFormat="1" ht="31.5" x14ac:dyDescent="0.25">
      <c r="A32" s="63" t="s">
        <v>90</v>
      </c>
      <c r="B32" s="37" t="s">
        <v>89</v>
      </c>
      <c r="C32" s="246">
        <f>VLOOKUP($A$11,'[1]6.2. отчет'!$D:$DB,101,0)</f>
        <v>41.317594413824096</v>
      </c>
      <c r="D32" s="246">
        <v>57.879934140000003</v>
      </c>
      <c r="E32" s="246">
        <f t="shared" ref="E32:E57" si="0">F32+G32</f>
        <v>43.51173286225994</v>
      </c>
      <c r="F32" s="246">
        <v>-14.368201277740063</v>
      </c>
      <c r="G32" s="246">
        <f>VLOOKUP($A$11,'[1]6.2. отчет'!$D:$FK,112,0)</f>
        <v>57.879934140000003</v>
      </c>
      <c r="H32" s="246">
        <v>0</v>
      </c>
      <c r="I32" s="246">
        <v>0</v>
      </c>
      <c r="J32" s="246">
        <f>VLOOKUP($A$11,'[1]6.2. отчет'!$D:$FK,132,0)</f>
        <v>0</v>
      </c>
      <c r="K32" s="246">
        <f>IF(J32=0,0,VLOOKUP($A$11,'[1]6.2. отчет'!$D:$FK,157,0))</f>
        <v>0</v>
      </c>
    </row>
    <row r="33" spans="1:11" s="113" customFormat="1" ht="20.25" customHeight="1" x14ac:dyDescent="0.25">
      <c r="A33" s="63" t="s">
        <v>88</v>
      </c>
      <c r="B33" s="37" t="s">
        <v>87</v>
      </c>
      <c r="C33" s="246">
        <f>VLOOKUP($A$11,'[1]6.2. отчет'!$D:$DB,102,0)</f>
        <v>0</v>
      </c>
      <c r="D33" s="246">
        <v>0</v>
      </c>
      <c r="E33" s="246">
        <f t="shared" si="0"/>
        <v>0</v>
      </c>
      <c r="F33" s="246">
        <f>H33</f>
        <v>0</v>
      </c>
      <c r="G33" s="246">
        <f>VLOOKUP($A$11,'[1]6.2. отчет'!$D:$FK,113,0)</f>
        <v>0</v>
      </c>
      <c r="H33" s="246">
        <v>0</v>
      </c>
      <c r="I33" s="246">
        <v>0</v>
      </c>
      <c r="J33" s="246">
        <f>VLOOKUP($A$11,'[1]6.2. отчет'!$D:$FK,133,0)</f>
        <v>0</v>
      </c>
      <c r="K33" s="246">
        <f>IF(J33=0,0,VLOOKUP($A$11,'[1]6.2. отчет'!$D:$FK,158,0))</f>
        <v>0</v>
      </c>
    </row>
    <row r="34" spans="1:11" s="113" customFormat="1" ht="21" customHeight="1" x14ac:dyDescent="0.25">
      <c r="A34" s="63" t="s">
        <v>86</v>
      </c>
      <c r="B34" s="37" t="s">
        <v>85</v>
      </c>
      <c r="C34" s="246">
        <f>VLOOKUP($A$11,'[1]6.2. отчет'!$D:$DB,103,0)</f>
        <v>7.2338897270998119</v>
      </c>
      <c r="D34" s="246">
        <v>2.5119545300000001</v>
      </c>
      <c r="E34" s="246">
        <f t="shared" si="0"/>
        <v>2.5119545300000001</v>
      </c>
      <c r="F34" s="246">
        <f>H34</f>
        <v>0</v>
      </c>
      <c r="G34" s="246">
        <f>VLOOKUP($A$11,'[1]6.2. отчет'!$D:$FK,114,0)</f>
        <v>2.5119545300000001</v>
      </c>
      <c r="H34" s="246">
        <v>0</v>
      </c>
      <c r="I34" s="246">
        <v>0</v>
      </c>
      <c r="J34" s="246">
        <f>VLOOKUP($A$11,'[1]6.2. отчет'!$D:$FK,134,0)</f>
        <v>0</v>
      </c>
      <c r="K34" s="246">
        <f>IF(J34=0,0,VLOOKUP($A$11,'[1]6.2. отчет'!$D:$FK,159,0))</f>
        <v>0</v>
      </c>
    </row>
    <row r="35" spans="1:11" ht="31.5" x14ac:dyDescent="0.25">
      <c r="A35" s="63" t="s">
        <v>16</v>
      </c>
      <c r="B35" s="62" t="s">
        <v>84</v>
      </c>
      <c r="C35" s="246"/>
      <c r="D35" s="246"/>
      <c r="E35" s="246"/>
      <c r="F35" s="246"/>
      <c r="G35" s="246"/>
      <c r="H35" s="246"/>
      <c r="I35" s="247"/>
      <c r="J35" s="246"/>
      <c r="K35" s="247"/>
    </row>
    <row r="36" spans="1:11" ht="31.5" x14ac:dyDescent="0.25">
      <c r="A36" s="61" t="s">
        <v>83</v>
      </c>
      <c r="B36" s="248" t="s">
        <v>82</v>
      </c>
      <c r="C36" s="246">
        <f>IF('1. паспорт местоположение'!$C$22="Прочие инвестиционные проекты",0,VLOOKUP($A$11,'[1]6.2. отчет'!$D:$FX,168,0))</f>
        <v>0</v>
      </c>
      <c r="D36" s="246">
        <v>0</v>
      </c>
      <c r="E36" s="246">
        <f t="shared" si="0"/>
        <v>0</v>
      </c>
      <c r="F36" s="246">
        <f>C36</f>
        <v>0</v>
      </c>
      <c r="G36" s="246">
        <f>IF('1. паспорт местоположение'!$C$22="Прочие инвестиционные проекты",0,VLOOKUP($A$11,'[1]6.2. отчет'!$D:$GJ,180,0))</f>
        <v>0</v>
      </c>
      <c r="H36" s="246">
        <f>IF('1. паспорт местоположение'!$C$22="Прочие инвестиционные проекты",0,VLOOKUP($A$11,'[1]6.2. отчет'!$D:$AGO,191,0))</f>
        <v>0</v>
      </c>
      <c r="I36" s="246">
        <f>IF('1. паспорт местоположение'!$C$22="Прочие инвестиционные проекты",0,VLOOKUP($A$11,'[1]6.2. отчет'!$D:$AGO,246,0))</f>
        <v>0</v>
      </c>
      <c r="J36" s="246">
        <f>IF('1. паспорт местоположение'!$C$22="Прочие инвестиционные проекты",0,VLOOKUP($A$11,'[1]6.2. отчет'!$D:$AGO,257,0))</f>
        <v>0</v>
      </c>
      <c r="K36" s="246">
        <f>IF('1. паспорт местоположение'!$C$22="Прочие инвестиционные проекты",0,VLOOKUP($A$11,'[1]6.2. отчет'!$D:$AGO,312,0))</f>
        <v>0</v>
      </c>
    </row>
    <row r="37" spans="1:11" x14ac:dyDescent="0.25">
      <c r="A37" s="61" t="s">
        <v>81</v>
      </c>
      <c r="B37" s="248" t="s">
        <v>71</v>
      </c>
      <c r="C37" s="246">
        <f>IF('1. паспорт местоположение'!$C$22="Прочие инвестиционные проекты",0,VLOOKUP($A$11,'[1]6.2. отчет'!$D:$FX,169,0))</f>
        <v>0</v>
      </c>
      <c r="D37" s="246">
        <v>0</v>
      </c>
      <c r="E37" s="246">
        <f t="shared" si="0"/>
        <v>0</v>
      </c>
      <c r="F37" s="246">
        <f t="shared" ref="F37:F64" si="1">C37</f>
        <v>0</v>
      </c>
      <c r="G37" s="246">
        <f>IF('1. паспорт местоположение'!$C$22="Прочие инвестиционные проекты",0,VLOOKUP($A$11,'[1]6.2. отчет'!$D:$GJ,181,0))</f>
        <v>0</v>
      </c>
      <c r="H37" s="246">
        <f>IF('1. паспорт местоположение'!$C$22="Прочие инвестиционные проекты",0,VLOOKUP($A$11,'[1]6.2. отчет'!$D:$AGO,192,0))</f>
        <v>0</v>
      </c>
      <c r="I37" s="246">
        <f>IF('1. паспорт местоположение'!$C$22="Прочие инвестиционные проекты",0,VLOOKUP($A$11,'[1]6.2. отчет'!$D:$AGO,247,0))</f>
        <v>0</v>
      </c>
      <c r="J37" s="246">
        <f>IF('1. паспорт местоположение'!$C$22="Прочие инвестиционные проекты",0,VLOOKUP($A$11,'[1]6.2. отчет'!$D:$AGO,258,0))</f>
        <v>0</v>
      </c>
      <c r="K37" s="246">
        <f>IF('1. паспорт местоположение'!$C$22="Прочие инвестиционные проекты",0,VLOOKUP($A$11,'[1]6.2. отчет'!$D:$AGO,313,0))</f>
        <v>0</v>
      </c>
    </row>
    <row r="38" spans="1:11" x14ac:dyDescent="0.25">
      <c r="A38" s="61" t="s">
        <v>80</v>
      </c>
      <c r="B38" s="248" t="s">
        <v>69</v>
      </c>
      <c r="C38" s="246">
        <f>IF('1. паспорт местоположение'!$C$22="Прочие инвестиционные проекты",0,VLOOKUP($A$11,'[1]6.2. отчет'!$D:$FX,170,0))</f>
        <v>0</v>
      </c>
      <c r="D38" s="246">
        <v>0</v>
      </c>
      <c r="E38" s="246">
        <f t="shared" si="0"/>
        <v>0</v>
      </c>
      <c r="F38" s="246">
        <f t="shared" si="1"/>
        <v>0</v>
      </c>
      <c r="G38" s="246">
        <f>IF('1. паспорт местоположение'!$C$22="Прочие инвестиционные проекты",0,VLOOKUP($A$11,'[1]6.2. отчет'!$D:$GJ,182,0))</f>
        <v>0</v>
      </c>
      <c r="H38" s="246">
        <f>IF('1. паспорт местоположение'!$C$22="Прочие инвестиционные проекты",0,VLOOKUP($A$11,'[1]6.2. отчет'!$D:$AGO,193,0))</f>
        <v>0</v>
      </c>
      <c r="I38" s="246">
        <f>IF('1. паспорт местоположение'!$C$22="Прочие инвестиционные проекты",0,VLOOKUP($A$11,'[1]6.2. отчет'!$D:$AGO,248,0))</f>
        <v>0</v>
      </c>
      <c r="J38" s="246">
        <f>IF('1. паспорт местоположение'!$C$22="Прочие инвестиционные проекты",0,VLOOKUP($A$11,'[1]6.2. отчет'!$D:$AGO,259,0))</f>
        <v>0</v>
      </c>
      <c r="K38" s="246">
        <f>IF('1. паспорт местоположение'!$C$22="Прочие инвестиционные проекты",0,VLOOKUP($A$11,'[1]6.2. отчет'!$D:$AGO,314,0))</f>
        <v>0</v>
      </c>
    </row>
    <row r="39" spans="1:11" ht="31.5" x14ac:dyDescent="0.25">
      <c r="A39" s="61" t="s">
        <v>79</v>
      </c>
      <c r="B39" s="37" t="s">
        <v>67</v>
      </c>
      <c r="C39" s="246">
        <f>IF('1. паспорт местоположение'!$C$22="Прочие инвестиционные проекты",0,VLOOKUP($A$11,'[1]6.2. отчет'!$D:$FX,172,0))</f>
        <v>5.3</v>
      </c>
      <c r="D39" s="246">
        <v>4.5</v>
      </c>
      <c r="E39" s="246">
        <f t="shared" si="0"/>
        <v>9.8000000000000007</v>
      </c>
      <c r="F39" s="246">
        <f t="shared" si="1"/>
        <v>5.3</v>
      </c>
      <c r="G39" s="246">
        <f>IF('1. паспорт местоположение'!$C$22="Прочие инвестиционные проекты",0,VLOOKUP($A$11,'[1]6.2. отчет'!$D:$GJ,184,0))</f>
        <v>4.5</v>
      </c>
      <c r="H39" s="246">
        <f>IF('1. паспорт местоположение'!$C$22="Прочие инвестиционные проекты",0,VLOOKUP($A$11,'[1]6.2. отчет'!$D:$AGO,195,0))</f>
        <v>0</v>
      </c>
      <c r="I39" s="246">
        <f>IF('1. паспорт местоположение'!$C$22="Прочие инвестиционные проекты",0,VLOOKUP($A$11,'[1]6.2. отчет'!$D:$AGO,250,0))</f>
        <v>0</v>
      </c>
      <c r="J39" s="246">
        <f>IF('1. паспорт местоположение'!$C$22="Прочие инвестиционные проекты",0,VLOOKUP($A$11,'[1]6.2. отчет'!$D:$AGO,261,0))</f>
        <v>0</v>
      </c>
      <c r="K39" s="246">
        <f>IF('1. паспорт местоположение'!$C$22="Прочие инвестиционные проекты",0,VLOOKUP($A$11,'[1]6.2. отчет'!$D:$AGO,316,0))</f>
        <v>0</v>
      </c>
    </row>
    <row r="40" spans="1:11" s="113" customFormat="1" ht="31.5" x14ac:dyDescent="0.25">
      <c r="A40" s="61" t="s">
        <v>78</v>
      </c>
      <c r="B40" s="37" t="s">
        <v>65</v>
      </c>
      <c r="C40" s="246">
        <f>IF('1. паспорт местоположение'!$C$22="Прочие инвестиционные проекты",0,VLOOKUP($A$11,'[1]6.2. отчет'!$D:$FX,173,0))</f>
        <v>0</v>
      </c>
      <c r="D40" s="246">
        <v>0</v>
      </c>
      <c r="E40" s="246">
        <f t="shared" si="0"/>
        <v>0</v>
      </c>
      <c r="F40" s="246">
        <f t="shared" si="1"/>
        <v>0</v>
      </c>
      <c r="G40" s="246">
        <f>IF('1. паспорт местоположение'!$C$22="Прочие инвестиционные проекты",0,VLOOKUP($A$11,'[1]6.2. отчет'!$D:$GJ,185,0))</f>
        <v>0</v>
      </c>
      <c r="H40" s="246">
        <f>IF('1. паспорт местоположение'!$C$22="Прочие инвестиционные проекты",0,VLOOKUP($A$11,'[1]6.2. отчет'!$D:$AGO,196,0))</f>
        <v>0</v>
      </c>
      <c r="I40" s="246">
        <f>IF('1. паспорт местоположение'!$C$22="Прочие инвестиционные проекты",0,VLOOKUP($A$11,'[1]6.2. отчет'!$D:$AGO,251,0))</f>
        <v>0</v>
      </c>
      <c r="J40" s="246">
        <f>IF('1. паспорт местоположение'!$C$22="Прочие инвестиционные проекты",0,VLOOKUP($A$11,'[1]6.2. отчет'!$D:$AGO,262,0))</f>
        <v>0</v>
      </c>
      <c r="K40" s="246">
        <f>IF('1. паспорт местоположение'!$C$22="Прочие инвестиционные проекты",0,VLOOKUP($A$11,'[1]6.2. отчет'!$D:$AGO,317,0))</f>
        <v>0</v>
      </c>
    </row>
    <row r="41" spans="1:11" x14ac:dyDescent="0.25">
      <c r="A41" s="61" t="s">
        <v>77</v>
      </c>
      <c r="B41" s="37" t="s">
        <v>63</v>
      </c>
      <c r="C41" s="246">
        <f>IF('1. паспорт местоположение'!$C$22="Прочие инвестиционные проекты",0,VLOOKUP($A$11,'[1]6.2. отчет'!$D:$FX,174,0))</f>
        <v>0</v>
      </c>
      <c r="D41" s="246">
        <v>0</v>
      </c>
      <c r="E41" s="246">
        <f t="shared" si="0"/>
        <v>0</v>
      </c>
      <c r="F41" s="246">
        <f t="shared" si="1"/>
        <v>0</v>
      </c>
      <c r="G41" s="246">
        <f>IF('1. паспорт местоположение'!$C$22="Прочие инвестиционные проекты",0,VLOOKUP($A$11,'[1]6.2. отчет'!$D:$GJ,186,0))</f>
        <v>0</v>
      </c>
      <c r="H41" s="246">
        <f>IF('1. паспорт местоположение'!$C$22="Прочие инвестиционные проекты",0,VLOOKUP($A$11,'[1]6.2. отчет'!$D:$AGO,197,0))</f>
        <v>0</v>
      </c>
      <c r="I41" s="246">
        <f>IF('1. паспорт местоположение'!$C$22="Прочие инвестиционные проекты",0,VLOOKUP($A$11,'[1]6.2. отчет'!$D:$AGO,252,0))</f>
        <v>0</v>
      </c>
      <c r="J41" s="246">
        <f>IF('1. паспорт местоположение'!$C$22="Прочие инвестиционные проекты",0,VLOOKUP($A$11,'[1]6.2. отчет'!$D:$AGO,263,0))</f>
        <v>0</v>
      </c>
      <c r="K41" s="246">
        <f>IF('1. паспорт местоположение'!$C$22="Прочие инвестиционные проекты",0,VLOOKUP($A$11,'[1]6.2. отчет'!$D:$AGO,318,0))</f>
        <v>0</v>
      </c>
    </row>
    <row r="42" spans="1:11" ht="18.75" x14ac:dyDescent="0.25">
      <c r="A42" s="61" t="s">
        <v>76</v>
      </c>
      <c r="B42" s="248" t="s">
        <v>61</v>
      </c>
      <c r="C42" s="246">
        <f>IF('1. паспорт местоположение'!$C$22="Прочие инвестиционные проекты",0,VLOOKUP($A$11,'[1]6.2. отчет'!$D:$FX,177,0))</f>
        <v>0</v>
      </c>
      <c r="D42" s="246">
        <v>0</v>
      </c>
      <c r="E42" s="246">
        <f t="shared" si="0"/>
        <v>0</v>
      </c>
      <c r="F42" s="246">
        <f t="shared" si="1"/>
        <v>0</v>
      </c>
      <c r="G42" s="246">
        <f>IF('1. паспорт местоположение'!$C$22="Прочие инвестиционные проекты",0,VLOOKUP($A$11,'[1]6.2. отчет'!$D:$GJ,189,0))</f>
        <v>0</v>
      </c>
      <c r="H42" s="246">
        <f>IF('1. паспорт местоположение'!$C$22="Прочие инвестиционные проекты",0,VLOOKUP($A$11,'[1]6.2. отчет'!$D:$AGO,200,0))</f>
        <v>0</v>
      </c>
      <c r="I42" s="246">
        <f>IF('1. паспорт местоположение'!$C$22="Прочие инвестиционные проекты",0,VLOOKUP($A$11,'[1]6.2. отчет'!$D:$AGO,255,0))</f>
        <v>0</v>
      </c>
      <c r="J42" s="246">
        <f>IF('1. паспорт местоположение'!$C$22="Прочие инвестиционные проекты",0,VLOOKUP($A$11,'[1]6.2. отчет'!$D:$AGO,266,0))</f>
        <v>0</v>
      </c>
      <c r="K42" s="246">
        <f>IF('1. паспорт местоположение'!$C$22="Прочие инвестиционные проекты",0,VLOOKUP($A$11,'[1]6.2. отчет'!$D:$AGO,321,0))</f>
        <v>0</v>
      </c>
    </row>
    <row r="43" spans="1:11" x14ac:dyDescent="0.25">
      <c r="A43" s="63" t="s">
        <v>15</v>
      </c>
      <c r="B43" s="62" t="s">
        <v>75</v>
      </c>
      <c r="C43" s="246"/>
      <c r="D43" s="246"/>
      <c r="E43" s="246"/>
      <c r="F43" s="246">
        <f t="shared" si="1"/>
        <v>0</v>
      </c>
      <c r="G43" s="246"/>
      <c r="H43" s="246"/>
      <c r="I43" s="247"/>
      <c r="J43" s="246"/>
      <c r="K43" s="247"/>
    </row>
    <row r="44" spans="1:11" x14ac:dyDescent="0.25">
      <c r="A44" s="61" t="s">
        <v>74</v>
      </c>
      <c r="B44" s="37" t="s">
        <v>73</v>
      </c>
      <c r="C44" s="246">
        <f>VLOOKUP($A$11,'[1]6.2. отчет'!$D:$FX,168,0)</f>
        <v>0</v>
      </c>
      <c r="D44" s="246">
        <v>0</v>
      </c>
      <c r="E44" s="246">
        <f t="shared" si="0"/>
        <v>0</v>
      </c>
      <c r="F44" s="246">
        <f t="shared" si="1"/>
        <v>0</v>
      </c>
      <c r="G44" s="246">
        <f>VLOOKUP($A$11,'[1]6.2. отчет'!$D:$GJ,180,0)</f>
        <v>0</v>
      </c>
      <c r="H44" s="246">
        <f>VLOOKUP($A$11,'[1]6.2. отчет'!$D:$AGO,191,0)</f>
        <v>0</v>
      </c>
      <c r="I44" s="246">
        <f>VLOOKUP($A$11,'[1]6.2. отчет'!$D:$AGO,246,0)</f>
        <v>0</v>
      </c>
      <c r="J44" s="246">
        <f>VLOOKUP($A$11,'[1]6.2. отчет'!$D:$AGO,257,0)</f>
        <v>0</v>
      </c>
      <c r="K44" s="246">
        <f>VLOOKUP($A$11,'[1]6.2. отчет'!$D:$AGO,312,0)</f>
        <v>0</v>
      </c>
    </row>
    <row r="45" spans="1:11" x14ac:dyDescent="0.25">
      <c r="A45" s="61" t="s">
        <v>72</v>
      </c>
      <c r="B45" s="37" t="s">
        <v>71</v>
      </c>
      <c r="C45" s="246">
        <f>VLOOKUP($A$11,'[1]6.2. отчет'!$D:$FX,169,0)</f>
        <v>0</v>
      </c>
      <c r="D45" s="246">
        <v>0</v>
      </c>
      <c r="E45" s="246">
        <f t="shared" si="0"/>
        <v>0</v>
      </c>
      <c r="F45" s="246">
        <f t="shared" si="1"/>
        <v>0</v>
      </c>
      <c r="G45" s="246">
        <f>VLOOKUP($A$11,'[1]6.2. отчет'!$D:$GJ,181,0)</f>
        <v>0</v>
      </c>
      <c r="H45" s="246">
        <f>VLOOKUP($A$11,'[1]6.2. отчет'!$D:$AGO,192,0)</f>
        <v>0</v>
      </c>
      <c r="I45" s="246">
        <f>VLOOKUP($A$11,'[1]6.2. отчет'!$D:$AGO,247,0)</f>
        <v>0</v>
      </c>
      <c r="J45" s="246">
        <f>VLOOKUP($A$11,'[1]6.2. отчет'!$D:$AGO,258,0)</f>
        <v>0</v>
      </c>
      <c r="K45" s="246">
        <f>VLOOKUP($A$11,'[1]6.2. отчет'!$D:$AGO,313,0)</f>
        <v>0</v>
      </c>
    </row>
    <row r="46" spans="1:11" x14ac:dyDescent="0.25">
      <c r="A46" s="61" t="s">
        <v>70</v>
      </c>
      <c r="B46" s="37" t="s">
        <v>69</v>
      </c>
      <c r="C46" s="246">
        <f>VLOOKUP($A$11,'[1]6.2. отчет'!$D:$FX,170,0)</f>
        <v>0</v>
      </c>
      <c r="D46" s="246">
        <v>0</v>
      </c>
      <c r="E46" s="246">
        <f t="shared" si="0"/>
        <v>0</v>
      </c>
      <c r="F46" s="246">
        <f t="shared" si="1"/>
        <v>0</v>
      </c>
      <c r="G46" s="246">
        <f>VLOOKUP($A$11,'[1]6.2. отчет'!$D:$GJ,182,0)</f>
        <v>0</v>
      </c>
      <c r="H46" s="246">
        <f>VLOOKUP($A$11,'[1]6.2. отчет'!$D:$AGO,193,0)</f>
        <v>0</v>
      </c>
      <c r="I46" s="246">
        <f>VLOOKUP($A$11,'[1]6.2. отчет'!$D:$AGO,248,0)</f>
        <v>0</v>
      </c>
      <c r="J46" s="246">
        <f>VLOOKUP($A$11,'[1]6.2. отчет'!$D:$AGO,259,0)</f>
        <v>0</v>
      </c>
      <c r="K46" s="246">
        <f>VLOOKUP($A$11,'[1]6.2. отчет'!$D:$AGO,314,0)</f>
        <v>0</v>
      </c>
    </row>
    <row r="47" spans="1:11" ht="31.5" x14ac:dyDescent="0.25">
      <c r="A47" s="61" t="s">
        <v>68</v>
      </c>
      <c r="B47" s="37" t="s">
        <v>67</v>
      </c>
      <c r="C47" s="246">
        <f>VLOOKUP($A$11,'[1]6.2. отчет'!$D:$FX,172,0)</f>
        <v>5.3</v>
      </c>
      <c r="D47" s="246">
        <v>4.5</v>
      </c>
      <c r="E47" s="246">
        <f t="shared" si="0"/>
        <v>9.8000000000000007</v>
      </c>
      <c r="F47" s="246">
        <f t="shared" si="1"/>
        <v>5.3</v>
      </c>
      <c r="G47" s="246">
        <f>VLOOKUP($A$11,'[1]6.2. отчет'!$D:$GJ,184,0)</f>
        <v>4.5</v>
      </c>
      <c r="H47" s="246">
        <f>VLOOKUP($A$11,'[1]6.2. отчет'!$D:$AGO,195,0)</f>
        <v>0</v>
      </c>
      <c r="I47" s="246">
        <f>VLOOKUP($A$11,'[1]6.2. отчет'!$D:$AGO,250,0)</f>
        <v>0</v>
      </c>
      <c r="J47" s="246">
        <f>VLOOKUP($A$11,'[1]6.2. отчет'!$D:$AGO,261,0)</f>
        <v>0</v>
      </c>
      <c r="K47" s="246">
        <f>VLOOKUP($A$11,'[1]6.2. отчет'!$D:$AGO,316,0)</f>
        <v>0</v>
      </c>
    </row>
    <row r="48" spans="1:11" ht="31.5" x14ac:dyDescent="0.25">
      <c r="A48" s="61" t="s">
        <v>66</v>
      </c>
      <c r="B48" s="37" t="s">
        <v>65</v>
      </c>
      <c r="C48" s="246">
        <f>VLOOKUP($A$11,'[1]6.2. отчет'!$D:$FX,173,0)</f>
        <v>0</v>
      </c>
      <c r="D48" s="246">
        <v>0</v>
      </c>
      <c r="E48" s="246">
        <f t="shared" si="0"/>
        <v>0</v>
      </c>
      <c r="F48" s="246">
        <f t="shared" si="1"/>
        <v>0</v>
      </c>
      <c r="G48" s="246">
        <f>VLOOKUP($A$11,'[1]6.2. отчет'!$D:$GJ,185,0)</f>
        <v>0</v>
      </c>
      <c r="H48" s="246">
        <f>VLOOKUP($A$11,'[1]6.2. отчет'!$D:$AGO,196,0)</f>
        <v>0</v>
      </c>
      <c r="I48" s="246">
        <f>VLOOKUP($A$11,'[1]6.2. отчет'!$D:$AGO,251,0)</f>
        <v>0</v>
      </c>
      <c r="J48" s="246">
        <f>VLOOKUP($A$11,'[1]6.2. отчет'!$D:$AGO,262,0)</f>
        <v>0</v>
      </c>
      <c r="K48" s="246">
        <f>VLOOKUP($A$11,'[1]6.2. отчет'!$D:$AGO,317,0)</f>
        <v>0</v>
      </c>
    </row>
    <row r="49" spans="1:11" x14ac:dyDescent="0.25">
      <c r="A49" s="61" t="s">
        <v>64</v>
      </c>
      <c r="B49" s="37" t="s">
        <v>63</v>
      </c>
      <c r="C49" s="246">
        <f>VLOOKUP($A$11,'[1]6.2. отчет'!$D:$FX,174,0)</f>
        <v>0</v>
      </c>
      <c r="D49" s="246">
        <v>0</v>
      </c>
      <c r="E49" s="246">
        <f t="shared" si="0"/>
        <v>0</v>
      </c>
      <c r="F49" s="246">
        <f t="shared" si="1"/>
        <v>0</v>
      </c>
      <c r="G49" s="246">
        <f>VLOOKUP($A$11,'[1]6.2. отчет'!$D:$GJ,186,0)</f>
        <v>0</v>
      </c>
      <c r="H49" s="246">
        <f>VLOOKUP($A$11,'[1]6.2. отчет'!$D:$AGO,197,0)</f>
        <v>0</v>
      </c>
      <c r="I49" s="246">
        <f>VLOOKUP($A$11,'[1]6.2. отчет'!$D:$AGO,252,0)</f>
        <v>0</v>
      </c>
      <c r="J49" s="246">
        <f>VLOOKUP($A$11,'[1]6.2. отчет'!$D:$AGO,263,0)</f>
        <v>0</v>
      </c>
      <c r="K49" s="246">
        <f>VLOOKUP($A$11,'[1]6.2. отчет'!$D:$AGO,318,0)</f>
        <v>0</v>
      </c>
    </row>
    <row r="50" spans="1:11" ht="18.75" x14ac:dyDescent="0.25">
      <c r="A50" s="61" t="s">
        <v>62</v>
      </c>
      <c r="B50" s="248" t="s">
        <v>61</v>
      </c>
      <c r="C50" s="246">
        <f>VLOOKUP($A$11,'[1]6.2. отчет'!$D:$FX,177,0)</f>
        <v>0</v>
      </c>
      <c r="D50" s="246">
        <v>0</v>
      </c>
      <c r="E50" s="246">
        <f t="shared" si="0"/>
        <v>0</v>
      </c>
      <c r="F50" s="246">
        <f t="shared" si="1"/>
        <v>0</v>
      </c>
      <c r="G50" s="246">
        <f>VLOOKUP($A$11,'[1]6.2. отчет'!$D:$GJ,189,0)</f>
        <v>0</v>
      </c>
      <c r="H50" s="246">
        <f>VLOOKUP($A$11,'[1]6.2. отчет'!$D:$AGO,200,0)</f>
        <v>0</v>
      </c>
      <c r="I50" s="246">
        <f>VLOOKUP($A$11,'[1]6.2. отчет'!$D:$AGO,255,0)</f>
        <v>0</v>
      </c>
      <c r="J50" s="246">
        <f>VLOOKUP($A$11,'[1]6.2. отчет'!$D:$AGO,266,0)</f>
        <v>0</v>
      </c>
      <c r="K50" s="246">
        <f>VLOOKUP($A$11,'[1]6.2. отчет'!$D:$AGO,321,0)</f>
        <v>0</v>
      </c>
    </row>
    <row r="51" spans="1:11" ht="35.25" customHeight="1" x14ac:dyDescent="0.25">
      <c r="A51" s="63" t="s">
        <v>13</v>
      </c>
      <c r="B51" s="62" t="s">
        <v>60</v>
      </c>
      <c r="C51" s="246"/>
      <c r="D51" s="246"/>
      <c r="E51" s="246"/>
      <c r="F51" s="246">
        <f t="shared" si="1"/>
        <v>0</v>
      </c>
      <c r="G51" s="246"/>
      <c r="H51" s="246"/>
      <c r="I51" s="247"/>
      <c r="J51" s="246"/>
      <c r="K51" s="247"/>
    </row>
    <row r="52" spans="1:11" x14ac:dyDescent="0.25">
      <c r="A52" s="61" t="s">
        <v>59</v>
      </c>
      <c r="B52" s="37" t="s">
        <v>58</v>
      </c>
      <c r="C52" s="246">
        <f>VLOOKUP($A$11,'[1]6.2. отчет'!$D:$FX,167,0)</f>
        <v>50.532940892259937</v>
      </c>
      <c r="D52" s="246">
        <v>64.90114217</v>
      </c>
      <c r="E52" s="246">
        <f t="shared" si="0"/>
        <v>115.43408306225993</v>
      </c>
      <c r="F52" s="246">
        <f t="shared" si="1"/>
        <v>50.532940892259937</v>
      </c>
      <c r="G52" s="246">
        <f>VLOOKUP($A$11,'[1]6.2. отчет'!$D:$GJ,179,0)</f>
        <v>64.90114217</v>
      </c>
      <c r="H52" s="246">
        <f>VLOOKUP($A$11,'[1]6.2. отчет'!$D:$AGO,190,0)</f>
        <v>0</v>
      </c>
      <c r="I52" s="246">
        <f>VLOOKUP($A$11,'[1]6.2. отчет'!$D:$AGO,245,0)</f>
        <v>0</v>
      </c>
      <c r="J52" s="246">
        <f>VLOOKUP($A$11,'[1]6.2. отчет'!$D:$AGO,256,0)</f>
        <v>0</v>
      </c>
      <c r="K52" s="246">
        <f>VLOOKUP($A$11,'[1]6.2. отчет'!$D:$AGO,311,0)</f>
        <v>0</v>
      </c>
    </row>
    <row r="53" spans="1:11" x14ac:dyDescent="0.25">
      <c r="A53" s="61" t="s">
        <v>57</v>
      </c>
      <c r="B53" s="37" t="s">
        <v>51</v>
      </c>
      <c r="C53" s="246">
        <f>VLOOKUP($A$11,'[1]6.2. отчет'!$D:$FX,168,0)</f>
        <v>0</v>
      </c>
      <c r="D53" s="246">
        <v>0</v>
      </c>
      <c r="E53" s="246">
        <f t="shared" si="0"/>
        <v>0</v>
      </c>
      <c r="F53" s="246">
        <f t="shared" si="1"/>
        <v>0</v>
      </c>
      <c r="G53" s="246">
        <f>VLOOKUP($A$11,'[1]6.2. отчет'!$D:$GJ,180,0)</f>
        <v>0</v>
      </c>
      <c r="H53" s="246">
        <f>VLOOKUP($A$11,'[1]6.2. отчет'!$D:$AGO,191,0)</f>
        <v>0</v>
      </c>
      <c r="I53" s="246">
        <f>VLOOKUP($A$11,'[1]6.2. отчет'!$D:$AGO,246,0)</f>
        <v>0</v>
      </c>
      <c r="J53" s="246">
        <f>VLOOKUP($A$11,'[1]6.2. отчет'!$D:$AGO,257,0)</f>
        <v>0</v>
      </c>
      <c r="K53" s="246">
        <f>VLOOKUP($A$11,'[1]6.2. отчет'!$D:$AGO,312,0)</f>
        <v>0</v>
      </c>
    </row>
    <row r="54" spans="1:11" x14ac:dyDescent="0.25">
      <c r="A54" s="61" t="s">
        <v>56</v>
      </c>
      <c r="B54" s="248" t="s">
        <v>50</v>
      </c>
      <c r="C54" s="246">
        <f>VLOOKUP($A$11,'[1]6.2. отчет'!$D:$FX,169,0)</f>
        <v>0</v>
      </c>
      <c r="D54" s="246">
        <v>0</v>
      </c>
      <c r="E54" s="246">
        <f t="shared" si="0"/>
        <v>0</v>
      </c>
      <c r="F54" s="246">
        <f t="shared" si="1"/>
        <v>0</v>
      </c>
      <c r="G54" s="246">
        <f>VLOOKUP($A$11,'[1]6.2. отчет'!$D:$GJ,181,0)</f>
        <v>0</v>
      </c>
      <c r="H54" s="246">
        <f>VLOOKUP($A$11,'[1]6.2. отчет'!$D:$AGO,192,0)</f>
        <v>0</v>
      </c>
      <c r="I54" s="246">
        <f>VLOOKUP($A$11,'[1]6.2. отчет'!$D:$AGO,247,0)</f>
        <v>0</v>
      </c>
      <c r="J54" s="246">
        <f>VLOOKUP($A$11,'[1]6.2. отчет'!$D:$AGO,258,0)</f>
        <v>0</v>
      </c>
      <c r="K54" s="246">
        <f>VLOOKUP($A$11,'[1]6.2. отчет'!$D:$AGO,313,0)</f>
        <v>0</v>
      </c>
    </row>
    <row r="55" spans="1:11" x14ac:dyDescent="0.25">
      <c r="A55" s="61" t="s">
        <v>55</v>
      </c>
      <c r="B55" s="248" t="s">
        <v>49</v>
      </c>
      <c r="C55" s="246">
        <f>VLOOKUP($A$11,'[1]6.2. отчет'!$D:$FX,170,0)</f>
        <v>0</v>
      </c>
      <c r="D55" s="246">
        <v>0</v>
      </c>
      <c r="E55" s="246">
        <f t="shared" si="0"/>
        <v>0</v>
      </c>
      <c r="F55" s="246">
        <f t="shared" si="1"/>
        <v>0</v>
      </c>
      <c r="G55" s="246">
        <f>VLOOKUP($A$11,'[1]6.2. отчет'!$D:$GJ,182,0)</f>
        <v>0</v>
      </c>
      <c r="H55" s="246">
        <f>VLOOKUP($A$11,'[1]6.2. отчет'!$D:$AGO,193,0)</f>
        <v>0</v>
      </c>
      <c r="I55" s="246">
        <f>VLOOKUP($A$11,'[1]6.2. отчет'!$D:$AGO,248,0)</f>
        <v>0</v>
      </c>
      <c r="J55" s="246">
        <f>VLOOKUP($A$11,'[1]6.2. отчет'!$D:$AGO,259,0)</f>
        <v>0</v>
      </c>
      <c r="K55" s="246">
        <f>VLOOKUP($A$11,'[1]6.2. отчет'!$D:$AGO,314,0)</f>
        <v>0</v>
      </c>
    </row>
    <row r="56" spans="1:11" x14ac:dyDescent="0.25">
      <c r="A56" s="61" t="s">
        <v>54</v>
      </c>
      <c r="B56" s="248" t="s">
        <v>48</v>
      </c>
      <c r="C56" s="246">
        <f>VLOOKUP($A$11,'[1]6.2. отчет'!$D:$FX,171,0)</f>
        <v>5.3</v>
      </c>
      <c r="D56" s="246">
        <v>4.5</v>
      </c>
      <c r="E56" s="246">
        <f t="shared" si="0"/>
        <v>9.8000000000000007</v>
      </c>
      <c r="F56" s="246">
        <f t="shared" si="1"/>
        <v>5.3</v>
      </c>
      <c r="G56" s="246">
        <f>VLOOKUP($A$11,'[1]6.2. отчет'!$D:$GJ,183,0)</f>
        <v>4.5</v>
      </c>
      <c r="H56" s="246">
        <f>VLOOKUP($A$11,'[1]6.2. отчет'!$D:$AGO,194,0)</f>
        <v>0</v>
      </c>
      <c r="I56" s="246">
        <f>VLOOKUP($A$11,'[1]6.2. отчет'!$D:$AGO,249,0)</f>
        <v>0</v>
      </c>
      <c r="J56" s="246">
        <f>VLOOKUP($A$11,'[1]6.2. отчет'!$D:$AGO,260,0)</f>
        <v>0</v>
      </c>
      <c r="K56" s="246">
        <f>VLOOKUP($A$11,'[1]6.2. отчет'!$D:$AGO,315,0)</f>
        <v>0</v>
      </c>
    </row>
    <row r="57" spans="1:11" ht="18.75" x14ac:dyDescent="0.25">
      <c r="A57" s="61" t="s">
        <v>53</v>
      </c>
      <c r="B57" s="248" t="s">
        <v>47</v>
      </c>
      <c r="C57" s="246">
        <f>VLOOKUP($A$11,'[1]6.2. отчет'!$D:$FX,177,0)</f>
        <v>0</v>
      </c>
      <c r="D57" s="246">
        <v>0</v>
      </c>
      <c r="E57" s="246">
        <f t="shared" si="0"/>
        <v>0</v>
      </c>
      <c r="F57" s="246">
        <f t="shared" si="1"/>
        <v>0</v>
      </c>
      <c r="G57" s="246">
        <f>VLOOKUP($A$11,'[1]6.2. отчет'!$D:$GJ,189,0)</f>
        <v>0</v>
      </c>
      <c r="H57" s="246">
        <f>VLOOKUP($A$11,'[1]6.2. отчет'!$D:$AGO,200,0)</f>
        <v>0</v>
      </c>
      <c r="I57" s="246">
        <f>VLOOKUP($A$11,'[1]6.2. отчет'!$D:$AGO,255,0)</f>
        <v>0</v>
      </c>
      <c r="J57" s="246">
        <f>VLOOKUP($A$11,'[1]6.2. отчет'!$D:$AGO,266,0)</f>
        <v>0</v>
      </c>
      <c r="K57" s="246">
        <f>VLOOKUP($A$11,'[1]6.2. отчет'!$D:$AGO,321,0)</f>
        <v>0</v>
      </c>
    </row>
    <row r="58" spans="1:11" ht="36.75" customHeight="1" x14ac:dyDescent="0.25">
      <c r="A58" s="63" t="s">
        <v>12</v>
      </c>
      <c r="B58" s="249" t="s">
        <v>149</v>
      </c>
      <c r="C58" s="246"/>
      <c r="D58" s="246"/>
      <c r="E58" s="246"/>
      <c r="F58" s="246">
        <f t="shared" si="1"/>
        <v>0</v>
      </c>
      <c r="G58" s="246"/>
      <c r="H58" s="246"/>
      <c r="I58" s="247"/>
      <c r="J58" s="246"/>
      <c r="K58" s="247"/>
    </row>
    <row r="59" spans="1:11" x14ac:dyDescent="0.25">
      <c r="A59" s="63" t="s">
        <v>10</v>
      </c>
      <c r="B59" s="62" t="s">
        <v>52</v>
      </c>
      <c r="C59" s="246"/>
      <c r="D59" s="246"/>
      <c r="E59" s="246"/>
      <c r="F59" s="246">
        <f t="shared" si="1"/>
        <v>0</v>
      </c>
      <c r="G59" s="246"/>
      <c r="H59" s="246"/>
      <c r="I59" s="247"/>
      <c r="J59" s="246"/>
      <c r="K59" s="247"/>
    </row>
    <row r="60" spans="1:11" x14ac:dyDescent="0.25">
      <c r="A60" s="61" t="s">
        <v>143</v>
      </c>
      <c r="B60" s="250" t="s">
        <v>73</v>
      </c>
      <c r="C60" s="246">
        <f>VLOOKUP($A$11,'[1]6.2. отчет'!$D:$AGO,326,0)</f>
        <v>0</v>
      </c>
      <c r="D60" s="246">
        <v>0</v>
      </c>
      <c r="E60" s="246">
        <f>F60+G60</f>
        <v>0</v>
      </c>
      <c r="F60" s="246">
        <f t="shared" si="1"/>
        <v>0</v>
      </c>
      <c r="G60" s="246">
        <f>VLOOKUP($A$11,'[1]6.2. отчет'!$D:$AGO,333,0)</f>
        <v>0</v>
      </c>
      <c r="H60" s="246">
        <f>VLOOKUP($A$11,'[1]6.2. отчет'!$D:$AGO,341,0)</f>
        <v>0</v>
      </c>
      <c r="I60" s="246">
        <f>VLOOKUP($A$11,'[1]6.2. отчет'!$D:$AGO,366,0)</f>
        <v>0</v>
      </c>
      <c r="J60" s="246">
        <f>VLOOKUP($A$11,'[1]6.2. отчет'!$D:$AGO,371,0)</f>
        <v>0</v>
      </c>
      <c r="K60" s="246">
        <f>VLOOKUP($A$11,'[1]6.2. отчет'!$D:$AGO,396,0)</f>
        <v>0</v>
      </c>
    </row>
    <row r="61" spans="1:11" x14ac:dyDescent="0.25">
      <c r="A61" s="61" t="s">
        <v>144</v>
      </c>
      <c r="B61" s="250" t="s">
        <v>71</v>
      </c>
      <c r="C61" s="246">
        <f>VLOOKUP($A$11,'[1]6.2. отчет'!$D:$AGO,327,0)</f>
        <v>0</v>
      </c>
      <c r="D61" s="246">
        <v>0</v>
      </c>
      <c r="E61" s="246">
        <f>F61+G61</f>
        <v>0</v>
      </c>
      <c r="F61" s="246">
        <f t="shared" si="1"/>
        <v>0</v>
      </c>
      <c r="G61" s="246">
        <f>VLOOKUP($A$11,'[1]6.2. отчет'!$D:$AGO,334,0)</f>
        <v>0</v>
      </c>
      <c r="H61" s="246">
        <f>VLOOKUP($A$11,'[1]6.2. отчет'!$D:$AGO,338,0)</f>
        <v>0</v>
      </c>
      <c r="I61" s="246">
        <f>VLOOKUP($A$11,'[1]6.2. отчет'!$D:$AGO,363,0)</f>
        <v>0</v>
      </c>
      <c r="J61" s="246">
        <f>VLOOKUP($A$11,'[1]6.2. отчет'!$D:$AGO,368,0)</f>
        <v>0</v>
      </c>
      <c r="K61" s="246">
        <f>VLOOKUP($A$11,'[1]6.2. отчет'!$D:$AGO,393,0)</f>
        <v>0</v>
      </c>
    </row>
    <row r="62" spans="1:11" x14ac:dyDescent="0.25">
      <c r="A62" s="61" t="s">
        <v>145</v>
      </c>
      <c r="B62" s="250" t="s">
        <v>69</v>
      </c>
      <c r="C62" s="246">
        <f>VLOOKUP($A$11,'[1]6.2. отчет'!$D:$AGO,328,0)</f>
        <v>0</v>
      </c>
      <c r="D62" s="246">
        <v>0</v>
      </c>
      <c r="E62" s="246">
        <f>F62+G62</f>
        <v>0</v>
      </c>
      <c r="F62" s="246">
        <f t="shared" si="1"/>
        <v>0</v>
      </c>
      <c r="G62" s="246">
        <f>VLOOKUP($A$11,'[1]6.2. отчет'!$D:$AGO,335,0)</f>
        <v>0</v>
      </c>
      <c r="H62" s="246">
        <f>VLOOKUP($A$11,'[1]6.2. отчет'!$D:$AGO,339,0)</f>
        <v>0</v>
      </c>
      <c r="I62" s="246">
        <f>VLOOKUP($A$11,'[1]6.2. отчет'!$D:$AGO,364,0)</f>
        <v>0</v>
      </c>
      <c r="J62" s="246">
        <f>VLOOKUP($A$11,'[1]6.2. отчет'!$D:$AGO,369,0)</f>
        <v>0</v>
      </c>
      <c r="K62" s="246">
        <f>VLOOKUP($A$11,'[1]6.2. отчет'!$D:$AGO,394,0)</f>
        <v>0</v>
      </c>
    </row>
    <row r="63" spans="1:11" x14ac:dyDescent="0.25">
      <c r="A63" s="61" t="s">
        <v>146</v>
      </c>
      <c r="B63" s="250" t="s">
        <v>148</v>
      </c>
      <c r="C63" s="246">
        <f>VLOOKUP($A$11,'[1]6.2. отчет'!$D:$AGO,329,0)</f>
        <v>0</v>
      </c>
      <c r="D63" s="246">
        <v>0</v>
      </c>
      <c r="E63" s="246">
        <f>F63+G63</f>
        <v>0</v>
      </c>
      <c r="F63" s="246">
        <f t="shared" si="1"/>
        <v>0</v>
      </c>
      <c r="G63" s="246">
        <f>VLOOKUP($A$11,'[1]6.2. отчет'!$D:$AGO,336,0)</f>
        <v>0</v>
      </c>
      <c r="H63" s="246">
        <f>VLOOKUP($A$11,'[1]6.2. отчет'!$D:$AGO,340,0)</f>
        <v>0</v>
      </c>
      <c r="I63" s="246">
        <f>VLOOKUP($A$11,'[1]6.2. отчет'!$D:$AGO,365,0)</f>
        <v>0</v>
      </c>
      <c r="J63" s="246">
        <f>VLOOKUP($A$11,'[1]6.2. отчет'!$D:$AGO,370,0)</f>
        <v>0</v>
      </c>
      <c r="K63" s="246">
        <f>VLOOKUP($A$11,'[1]6.2. отчет'!$D:$AGO,395,0)</f>
        <v>0</v>
      </c>
    </row>
    <row r="64" spans="1:11" ht="18.75" x14ac:dyDescent="0.25">
      <c r="A64" s="61" t="s">
        <v>147</v>
      </c>
      <c r="B64" s="248" t="s">
        <v>47</v>
      </c>
      <c r="C64" s="246">
        <f>VLOOKUP($A$11,'[1]6.2. отчет'!$D:$AGO,330,0)</f>
        <v>0</v>
      </c>
      <c r="D64" s="246">
        <v>0</v>
      </c>
      <c r="E64" s="246">
        <f>F64+G64</f>
        <v>0</v>
      </c>
      <c r="F64" s="246">
        <f t="shared" si="1"/>
        <v>0</v>
      </c>
      <c r="G64" s="246">
        <f>VLOOKUP($A$11,'[1]6.2. отчет'!$D:$AGO,337,0)</f>
        <v>0</v>
      </c>
      <c r="H64" s="246">
        <f>VLOOKUP($A$11,'[1]6.2. отчет'!$D:$AGO,342,0)</f>
        <v>0</v>
      </c>
      <c r="I64" s="246">
        <f>VLOOKUP($A$11,'[1]6.2. отчет'!$D:$AGO,367,0)</f>
        <v>0</v>
      </c>
      <c r="J64" s="246">
        <f>VLOOKUP($A$11,'[1]6.2. отчет'!$D:$AGO,372,0)</f>
        <v>0</v>
      </c>
      <c r="K64" s="246">
        <f>VLOOKUP($A$11,'[1]6.2. отчет'!$D:$AGO,396,0)</f>
        <v>0</v>
      </c>
    </row>
    <row r="65" spans="1:11" x14ac:dyDescent="0.25">
      <c r="A65" s="58"/>
      <c r="B65" s="59"/>
      <c r="C65" s="97"/>
      <c r="D65" s="97"/>
      <c r="E65" s="97"/>
      <c r="F65" s="97"/>
      <c r="G65" s="97"/>
      <c r="H65" s="97"/>
      <c r="I65" s="59"/>
      <c r="J65" s="59"/>
      <c r="K65" s="59"/>
    </row>
    <row r="66" spans="1:11" ht="54" customHeight="1" x14ac:dyDescent="0.25">
      <c r="A66" s="51"/>
      <c r="B66" s="338"/>
      <c r="C66" s="338"/>
      <c r="D66" s="338"/>
      <c r="E66" s="338"/>
      <c r="F66" s="338"/>
      <c r="G66" s="338"/>
      <c r="H66" s="338"/>
      <c r="I66" s="338"/>
      <c r="J66" s="55"/>
      <c r="K66" s="55"/>
    </row>
    <row r="67" spans="1:11" x14ac:dyDescent="0.25">
      <c r="A67" s="51"/>
      <c r="B67" s="51"/>
      <c r="C67" s="51"/>
      <c r="D67" s="51"/>
      <c r="E67" s="51"/>
      <c r="F67" s="51"/>
    </row>
    <row r="68" spans="1:11" ht="50.25" customHeight="1" x14ac:dyDescent="0.25">
      <c r="A68" s="51"/>
      <c r="B68" s="339"/>
      <c r="C68" s="339"/>
      <c r="D68" s="339"/>
      <c r="E68" s="339"/>
      <c r="F68" s="339"/>
      <c r="G68" s="339"/>
      <c r="H68" s="339"/>
      <c r="I68" s="339"/>
      <c r="J68" s="56"/>
      <c r="K68" s="56"/>
    </row>
    <row r="69" spans="1:11" x14ac:dyDescent="0.25">
      <c r="A69" s="51"/>
      <c r="B69" s="51"/>
      <c r="C69" s="51"/>
      <c r="D69" s="51"/>
      <c r="E69" s="51"/>
      <c r="F69" s="51"/>
    </row>
    <row r="70" spans="1:11" ht="36.75" customHeight="1" x14ac:dyDescent="0.25">
      <c r="A70" s="51"/>
      <c r="B70" s="338"/>
      <c r="C70" s="338"/>
      <c r="D70" s="338"/>
      <c r="E70" s="338"/>
      <c r="F70" s="338"/>
      <c r="G70" s="338"/>
      <c r="H70" s="338"/>
      <c r="I70" s="338"/>
      <c r="J70" s="55"/>
      <c r="K70" s="55"/>
    </row>
    <row r="71" spans="1:11" x14ac:dyDescent="0.25">
      <c r="A71" s="51"/>
      <c r="B71" s="57"/>
      <c r="C71" s="57"/>
      <c r="D71" s="57"/>
      <c r="E71" s="57"/>
      <c r="F71" s="57"/>
    </row>
    <row r="72" spans="1:11" ht="51" customHeight="1" x14ac:dyDescent="0.25">
      <c r="A72" s="51"/>
      <c r="B72" s="338"/>
      <c r="C72" s="338"/>
      <c r="D72" s="338"/>
      <c r="E72" s="338"/>
      <c r="F72" s="338"/>
      <c r="G72" s="338"/>
      <c r="H72" s="338"/>
      <c r="I72" s="338"/>
      <c r="J72" s="55"/>
      <c r="K72" s="55"/>
    </row>
    <row r="73" spans="1:11" ht="32.25" customHeight="1" x14ac:dyDescent="0.25">
      <c r="A73" s="51"/>
      <c r="B73" s="339"/>
      <c r="C73" s="339"/>
      <c r="D73" s="339"/>
      <c r="E73" s="339"/>
      <c r="F73" s="339"/>
      <c r="G73" s="339"/>
      <c r="H73" s="339"/>
      <c r="I73" s="339"/>
      <c r="J73" s="56"/>
      <c r="K73" s="56"/>
    </row>
    <row r="74" spans="1:11" ht="51.75" customHeight="1" x14ac:dyDescent="0.25">
      <c r="A74" s="51"/>
      <c r="B74" s="338"/>
      <c r="C74" s="338"/>
      <c r="D74" s="338"/>
      <c r="E74" s="338"/>
      <c r="F74" s="338"/>
      <c r="G74" s="338"/>
      <c r="H74" s="338"/>
      <c r="I74" s="338"/>
      <c r="J74" s="55"/>
      <c r="K74" s="55"/>
    </row>
    <row r="75" spans="1:11" ht="21.75" customHeight="1" x14ac:dyDescent="0.25">
      <c r="A75" s="51"/>
      <c r="B75" s="340"/>
      <c r="C75" s="340"/>
      <c r="D75" s="340"/>
      <c r="E75" s="340"/>
      <c r="F75" s="340"/>
      <c r="G75" s="340"/>
      <c r="H75" s="340"/>
      <c r="I75" s="340"/>
      <c r="J75" s="54"/>
      <c r="K75" s="54"/>
    </row>
    <row r="76" spans="1:11" ht="23.25" customHeight="1" x14ac:dyDescent="0.25">
      <c r="A76" s="51"/>
      <c r="B76" s="53"/>
      <c r="C76" s="53"/>
      <c r="D76" s="53"/>
      <c r="E76" s="53"/>
      <c r="F76" s="53"/>
    </row>
    <row r="77" spans="1:11" ht="18.75" customHeight="1" x14ac:dyDescent="0.25">
      <c r="A77" s="51"/>
      <c r="B77" s="337"/>
      <c r="C77" s="337"/>
      <c r="D77" s="337"/>
      <c r="E77" s="337"/>
      <c r="F77" s="337"/>
      <c r="G77" s="337"/>
      <c r="H77" s="337"/>
      <c r="I77" s="337"/>
      <c r="J77" s="52"/>
      <c r="K77" s="52"/>
    </row>
    <row r="78" spans="1:11" x14ac:dyDescent="0.25">
      <c r="A78" s="51"/>
      <c r="B78" s="51"/>
      <c r="C78" s="51"/>
      <c r="D78" s="51"/>
      <c r="E78" s="51"/>
      <c r="F78" s="51"/>
    </row>
    <row r="79" spans="1:11" x14ac:dyDescent="0.25">
      <c r="A79" s="51"/>
      <c r="B79" s="51"/>
      <c r="C79" s="51"/>
      <c r="D79" s="51"/>
      <c r="E79" s="51"/>
      <c r="F79" s="51"/>
    </row>
    <row r="80" spans="1:11" x14ac:dyDescent="0.25">
      <c r="G80" s="50"/>
      <c r="H80" s="50"/>
      <c r="I80" s="50"/>
      <c r="J80" s="50"/>
      <c r="K80" s="50"/>
    </row>
    <row r="81" spans="7:11" x14ac:dyDescent="0.25">
      <c r="G81" s="50"/>
      <c r="H81" s="50"/>
      <c r="I81" s="50"/>
      <c r="J81" s="50"/>
      <c r="K81" s="50"/>
    </row>
    <row r="82" spans="7:11" x14ac:dyDescent="0.25">
      <c r="G82" s="50"/>
      <c r="H82" s="50"/>
      <c r="I82" s="50"/>
      <c r="J82" s="50"/>
      <c r="K82" s="50"/>
    </row>
    <row r="83" spans="7:11" x14ac:dyDescent="0.25">
      <c r="G83" s="50"/>
      <c r="H83" s="50"/>
      <c r="I83" s="50"/>
      <c r="J83" s="50"/>
      <c r="K83" s="50"/>
    </row>
    <row r="84" spans="7:11" x14ac:dyDescent="0.25">
      <c r="G84" s="50"/>
      <c r="H84" s="50"/>
      <c r="I84" s="50"/>
      <c r="J84" s="50"/>
      <c r="K84" s="50"/>
    </row>
    <row r="85" spans="7:11" x14ac:dyDescent="0.25">
      <c r="G85" s="50"/>
      <c r="H85" s="50"/>
      <c r="I85" s="50"/>
      <c r="J85" s="50"/>
      <c r="K85" s="50"/>
    </row>
    <row r="86" spans="7:11" x14ac:dyDescent="0.25">
      <c r="G86" s="50"/>
      <c r="H86" s="50"/>
      <c r="I86" s="50"/>
      <c r="J86" s="50"/>
      <c r="K86" s="50"/>
    </row>
    <row r="87" spans="7:11" x14ac:dyDescent="0.25">
      <c r="G87" s="50"/>
      <c r="H87" s="50"/>
      <c r="I87" s="50"/>
      <c r="J87" s="50"/>
      <c r="K87" s="50"/>
    </row>
    <row r="88" spans="7:11" x14ac:dyDescent="0.25">
      <c r="G88" s="50"/>
      <c r="H88" s="50"/>
      <c r="I88" s="50"/>
      <c r="J88" s="50"/>
      <c r="K88" s="50"/>
    </row>
    <row r="89" spans="7:11" x14ac:dyDescent="0.25">
      <c r="G89" s="50"/>
      <c r="H89" s="50"/>
      <c r="I89" s="50"/>
      <c r="J89" s="50"/>
      <c r="K89" s="50"/>
    </row>
    <row r="90" spans="7:11" x14ac:dyDescent="0.25">
      <c r="G90" s="50"/>
      <c r="H90" s="50"/>
      <c r="I90" s="50"/>
      <c r="J90" s="50"/>
      <c r="K90" s="50"/>
    </row>
    <row r="91" spans="7:11" x14ac:dyDescent="0.25">
      <c r="G91" s="50"/>
      <c r="H91" s="50"/>
      <c r="I91" s="50"/>
      <c r="J91" s="50"/>
      <c r="K91" s="50"/>
    </row>
    <row r="92" spans="7:11" x14ac:dyDescent="0.25">
      <c r="G92" s="50"/>
      <c r="H92" s="50"/>
      <c r="I92" s="50"/>
      <c r="J92" s="50"/>
      <c r="K92" s="50"/>
    </row>
  </sheetData>
  <mergeCells count="26">
    <mergeCell ref="B77:I77"/>
    <mergeCell ref="B66:I66"/>
    <mergeCell ref="B68:I68"/>
    <mergeCell ref="B70:I70"/>
    <mergeCell ref="B72:I72"/>
    <mergeCell ref="B73:I73"/>
    <mergeCell ref="B75:I75"/>
    <mergeCell ref="B74:I74"/>
    <mergeCell ref="A20:A22"/>
    <mergeCell ref="E20:F21"/>
    <mergeCell ref="A18:K18"/>
    <mergeCell ref="A16:K16"/>
    <mergeCell ref="G20:G22"/>
    <mergeCell ref="B20:B22"/>
    <mergeCell ref="H20:K20"/>
    <mergeCell ref="J21:K21"/>
    <mergeCell ref="C20:D21"/>
    <mergeCell ref="H21:I21"/>
    <mergeCell ref="A14:K14"/>
    <mergeCell ref="A15:K15"/>
    <mergeCell ref="A4:K4"/>
    <mergeCell ref="A12:K12"/>
    <mergeCell ref="A9:K9"/>
    <mergeCell ref="A11:K11"/>
    <mergeCell ref="A8:K8"/>
    <mergeCell ref="A6:K6"/>
  </mergeCells>
  <phoneticPr fontId="46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6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W32"/>
  <sheetViews>
    <sheetView view="pageBreakPreview" topLeftCell="I17" zoomScale="70" zoomScaleNormal="100" zoomScaleSheetLayoutView="70" workbookViewId="0">
      <selection activeCell="AF38" sqref="AF38"/>
    </sheetView>
  </sheetViews>
  <sheetFormatPr defaultRowHeight="15" x14ac:dyDescent="0.25"/>
  <cols>
    <col min="1" max="1" width="6.140625" style="143" customWidth="1"/>
    <col min="2" max="2" width="23.140625" style="143" customWidth="1"/>
    <col min="3" max="3" width="25.7109375" style="143" customWidth="1"/>
    <col min="4" max="4" width="18.140625" style="143" customWidth="1"/>
    <col min="5" max="12" width="7.7109375" style="143" customWidth="1"/>
    <col min="13" max="13" width="15.85546875" style="143" customWidth="1"/>
    <col min="14" max="14" width="17.5703125" style="143" customWidth="1"/>
    <col min="15" max="15" width="19.140625" style="143" customWidth="1"/>
    <col min="16" max="16" width="16.28515625" style="143" customWidth="1"/>
    <col min="17" max="17" width="16.7109375" style="143" customWidth="1"/>
    <col min="18" max="18" width="17" style="143" customWidth="1"/>
    <col min="19" max="20" width="9.7109375" style="143" customWidth="1"/>
    <col min="21" max="21" width="11.42578125" style="143" customWidth="1"/>
    <col min="22" max="22" width="12.7109375" style="143" customWidth="1"/>
    <col min="23" max="23" width="16.85546875" style="143" customWidth="1"/>
    <col min="24" max="24" width="15.5703125" style="143" customWidth="1"/>
    <col min="25" max="25" width="14.140625" style="143" customWidth="1"/>
    <col min="26" max="26" width="7.7109375" style="143" customWidth="1"/>
    <col min="27" max="27" width="14.5703125" style="143" customWidth="1"/>
    <col min="28" max="28" width="13.5703125" style="143" customWidth="1"/>
    <col min="29" max="29" width="13.42578125" style="143" customWidth="1"/>
    <col min="30" max="30" width="14.140625" style="143" customWidth="1"/>
    <col min="31" max="31" width="19.5703125" style="143" customWidth="1"/>
    <col min="32" max="32" width="13.42578125" style="143" customWidth="1"/>
    <col min="33" max="33" width="14.28515625" style="143" customWidth="1"/>
    <col min="34" max="34" width="14.42578125" style="143" customWidth="1"/>
    <col min="35" max="35" width="12.42578125" style="143" customWidth="1"/>
    <col min="36" max="36" width="14.5703125" style="143" customWidth="1"/>
    <col min="37" max="37" width="17" style="143" customWidth="1"/>
    <col min="38" max="38" width="20.5703125" style="143" customWidth="1"/>
    <col min="39" max="39" width="18.42578125" style="143" customWidth="1"/>
    <col min="40" max="40" width="13" style="143" customWidth="1"/>
    <col min="41" max="41" width="16.85546875" style="143" customWidth="1"/>
    <col min="42" max="45" width="12.85546875" style="143" customWidth="1"/>
    <col min="46" max="46" width="18.28515625" style="143" customWidth="1"/>
    <col min="47" max="47" width="13.42578125" style="143" customWidth="1"/>
    <col min="48" max="48" width="30.7109375" style="143" customWidth="1"/>
    <col min="49" max="16384" width="9.140625" style="143"/>
  </cols>
  <sheetData>
    <row r="5" spans="1:41" ht="18.75" customHeight="1" x14ac:dyDescent="0.25">
      <c r="A5" s="372" t="str">
        <f>'1. паспорт местоположение'!$A$5</f>
        <v>Год раскрытия информации: 2019 год</v>
      </c>
      <c r="B5" s="372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372"/>
      <c r="O5" s="372"/>
      <c r="P5" s="372"/>
      <c r="Q5" s="372"/>
      <c r="R5" s="372"/>
      <c r="S5" s="372"/>
      <c r="T5" s="372"/>
      <c r="U5" s="372"/>
      <c r="V5" s="372"/>
      <c r="W5" s="372"/>
      <c r="X5" s="372"/>
      <c r="Y5" s="372"/>
      <c r="Z5" s="372"/>
      <c r="AA5" s="372"/>
      <c r="AB5" s="372"/>
      <c r="AC5" s="372"/>
      <c r="AD5" s="372"/>
      <c r="AE5" s="372"/>
      <c r="AF5" s="372"/>
      <c r="AG5" s="372"/>
      <c r="AH5" s="372"/>
      <c r="AI5" s="372"/>
      <c r="AJ5" s="372"/>
      <c r="AK5" s="372"/>
      <c r="AL5" s="372"/>
      <c r="AM5" s="372"/>
      <c r="AN5" s="372"/>
      <c r="AO5" s="372"/>
    </row>
    <row r="7" spans="1:41" ht="18.75" x14ac:dyDescent="0.25">
      <c r="A7" s="373" t="s">
        <v>5</v>
      </c>
      <c r="B7" s="373"/>
      <c r="C7" s="373"/>
      <c r="D7" s="373"/>
      <c r="E7" s="373"/>
      <c r="F7" s="373"/>
      <c r="G7" s="373"/>
      <c r="H7" s="373"/>
      <c r="I7" s="373"/>
      <c r="J7" s="373"/>
      <c r="K7" s="373"/>
      <c r="L7" s="373"/>
      <c r="M7" s="373"/>
      <c r="N7" s="373"/>
      <c r="O7" s="373"/>
      <c r="P7" s="373"/>
      <c r="Q7" s="373"/>
      <c r="R7" s="373"/>
      <c r="S7" s="373"/>
      <c r="T7" s="373"/>
      <c r="U7" s="373"/>
      <c r="V7" s="373"/>
      <c r="W7" s="373"/>
      <c r="X7" s="373"/>
      <c r="Y7" s="373"/>
      <c r="Z7" s="373"/>
      <c r="AA7" s="373"/>
      <c r="AB7" s="373"/>
      <c r="AC7" s="373"/>
      <c r="AD7" s="373"/>
      <c r="AE7" s="373"/>
      <c r="AF7" s="373"/>
      <c r="AG7" s="373"/>
      <c r="AH7" s="373"/>
      <c r="AI7" s="373"/>
      <c r="AJ7" s="373"/>
      <c r="AK7" s="373"/>
      <c r="AL7" s="373"/>
      <c r="AM7" s="373"/>
      <c r="AN7" s="373"/>
      <c r="AO7" s="373"/>
    </row>
    <row r="8" spans="1:41" ht="18.75" x14ac:dyDescent="0.25">
      <c r="A8" s="373"/>
      <c r="B8" s="373"/>
      <c r="C8" s="373"/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373"/>
      <c r="P8" s="373"/>
      <c r="Q8" s="373"/>
      <c r="R8" s="373"/>
      <c r="S8" s="373"/>
      <c r="T8" s="373"/>
      <c r="U8" s="373"/>
      <c r="V8" s="373"/>
      <c r="W8" s="373"/>
      <c r="X8" s="373"/>
      <c r="Y8" s="373"/>
      <c r="Z8" s="373"/>
      <c r="AA8" s="373"/>
      <c r="AB8" s="373"/>
      <c r="AC8" s="373"/>
      <c r="AD8" s="373"/>
      <c r="AE8" s="373"/>
      <c r="AF8" s="373"/>
      <c r="AG8" s="373"/>
      <c r="AH8" s="373"/>
      <c r="AI8" s="373"/>
      <c r="AJ8" s="373"/>
      <c r="AK8" s="373"/>
      <c r="AL8" s="373"/>
      <c r="AM8" s="373"/>
      <c r="AN8" s="373"/>
      <c r="AO8" s="373"/>
    </row>
    <row r="9" spans="1:41" ht="15.75" x14ac:dyDescent="0.25">
      <c r="A9" s="374" t="s">
        <v>294</v>
      </c>
      <c r="B9" s="374"/>
      <c r="C9" s="374"/>
      <c r="D9" s="374"/>
      <c r="E9" s="374"/>
      <c r="F9" s="374"/>
      <c r="G9" s="374"/>
      <c r="H9" s="374"/>
      <c r="I9" s="374"/>
      <c r="J9" s="374"/>
      <c r="K9" s="374"/>
      <c r="L9" s="374"/>
      <c r="M9" s="374"/>
      <c r="N9" s="374"/>
      <c r="O9" s="374"/>
      <c r="P9" s="374"/>
      <c r="Q9" s="374"/>
      <c r="R9" s="374"/>
      <c r="S9" s="374"/>
      <c r="T9" s="374"/>
      <c r="U9" s="374"/>
      <c r="V9" s="374"/>
      <c r="W9" s="374"/>
      <c r="X9" s="374"/>
      <c r="Y9" s="374"/>
      <c r="Z9" s="374"/>
      <c r="AA9" s="374"/>
      <c r="AB9" s="374"/>
      <c r="AC9" s="374"/>
      <c r="AD9" s="374"/>
      <c r="AE9" s="374"/>
      <c r="AF9" s="374"/>
      <c r="AG9" s="374"/>
      <c r="AH9" s="374"/>
      <c r="AI9" s="374"/>
      <c r="AJ9" s="374"/>
      <c r="AK9" s="374"/>
      <c r="AL9" s="374"/>
      <c r="AM9" s="374"/>
      <c r="AN9" s="374"/>
      <c r="AO9" s="374"/>
    </row>
    <row r="10" spans="1:41" ht="15.75" x14ac:dyDescent="0.25">
      <c r="A10" s="375" t="s">
        <v>4</v>
      </c>
      <c r="B10" s="375"/>
      <c r="C10" s="375"/>
      <c r="D10" s="375"/>
      <c r="E10" s="375"/>
      <c r="F10" s="375"/>
      <c r="G10" s="375"/>
      <c r="H10" s="375"/>
      <c r="I10" s="375"/>
      <c r="J10" s="375"/>
      <c r="K10" s="375"/>
      <c r="L10" s="375"/>
      <c r="M10" s="375"/>
      <c r="N10" s="375"/>
      <c r="O10" s="375"/>
      <c r="P10" s="375"/>
      <c r="Q10" s="375"/>
      <c r="R10" s="375"/>
      <c r="S10" s="375"/>
      <c r="T10" s="375"/>
      <c r="U10" s="375"/>
      <c r="V10" s="375"/>
      <c r="W10" s="375"/>
      <c r="X10" s="375"/>
      <c r="Y10" s="375"/>
      <c r="Z10" s="375"/>
      <c r="AA10" s="375"/>
      <c r="AB10" s="375"/>
      <c r="AC10" s="375"/>
      <c r="AD10" s="375"/>
      <c r="AE10" s="375"/>
      <c r="AF10" s="375"/>
      <c r="AG10" s="375"/>
      <c r="AH10" s="375"/>
      <c r="AI10" s="375"/>
      <c r="AJ10" s="375"/>
      <c r="AK10" s="375"/>
      <c r="AL10" s="375"/>
      <c r="AM10" s="375"/>
      <c r="AN10" s="375"/>
      <c r="AO10" s="375"/>
    </row>
    <row r="11" spans="1:41" ht="18.75" x14ac:dyDescent="0.25">
      <c r="A11" s="373"/>
      <c r="B11" s="373"/>
      <c r="C11" s="373"/>
      <c r="D11" s="373"/>
      <c r="E11" s="373"/>
      <c r="F11" s="373"/>
      <c r="G11" s="373"/>
      <c r="H11" s="373"/>
      <c r="I11" s="373"/>
      <c r="J11" s="373"/>
      <c r="K11" s="373"/>
      <c r="L11" s="373"/>
      <c r="M11" s="373"/>
      <c r="N11" s="373"/>
      <c r="O11" s="373"/>
      <c r="P11" s="373"/>
      <c r="Q11" s="373"/>
      <c r="R11" s="373"/>
      <c r="S11" s="373"/>
      <c r="T11" s="373"/>
      <c r="U11" s="373"/>
      <c r="V11" s="373"/>
      <c r="W11" s="373"/>
      <c r="X11" s="373"/>
      <c r="Y11" s="373"/>
      <c r="Z11" s="373"/>
      <c r="AA11" s="373"/>
      <c r="AB11" s="373"/>
      <c r="AC11" s="373"/>
      <c r="AD11" s="373"/>
      <c r="AE11" s="373"/>
      <c r="AF11" s="373"/>
      <c r="AG11" s="373"/>
      <c r="AH11" s="373"/>
      <c r="AI11" s="373"/>
      <c r="AJ11" s="373"/>
      <c r="AK11" s="373"/>
      <c r="AL11" s="373"/>
      <c r="AM11" s="373"/>
      <c r="AN11" s="373"/>
      <c r="AO11" s="373"/>
    </row>
    <row r="12" spans="1:41" ht="15.75" x14ac:dyDescent="0.25">
      <c r="A12" s="374" t="str">
        <f>'1. паспорт местоположение'!A12:C12</f>
        <v>I_Che150</v>
      </c>
      <c r="B12" s="374"/>
      <c r="C12" s="374"/>
      <c r="D12" s="374"/>
      <c r="E12" s="374"/>
      <c r="F12" s="374"/>
      <c r="G12" s="374"/>
      <c r="H12" s="374"/>
      <c r="I12" s="374"/>
      <c r="J12" s="374"/>
      <c r="K12" s="374"/>
      <c r="L12" s="374"/>
      <c r="M12" s="374"/>
      <c r="N12" s="374"/>
      <c r="O12" s="374"/>
      <c r="P12" s="374"/>
      <c r="Q12" s="374"/>
      <c r="R12" s="374"/>
      <c r="S12" s="374"/>
      <c r="T12" s="374"/>
      <c r="U12" s="374"/>
      <c r="V12" s="374"/>
      <c r="W12" s="374"/>
      <c r="X12" s="374"/>
      <c r="Y12" s="374"/>
      <c r="Z12" s="374"/>
      <c r="AA12" s="374"/>
      <c r="AB12" s="374"/>
      <c r="AC12" s="374"/>
      <c r="AD12" s="374"/>
      <c r="AE12" s="374"/>
      <c r="AF12" s="374"/>
      <c r="AG12" s="374"/>
      <c r="AH12" s="374"/>
      <c r="AI12" s="374"/>
      <c r="AJ12" s="374"/>
      <c r="AK12" s="374"/>
      <c r="AL12" s="374"/>
      <c r="AM12" s="374"/>
      <c r="AN12" s="374"/>
      <c r="AO12" s="374"/>
    </row>
    <row r="13" spans="1:41" ht="15.75" x14ac:dyDescent="0.25">
      <c r="A13" s="375" t="s">
        <v>3</v>
      </c>
      <c r="B13" s="375"/>
      <c r="C13" s="375"/>
      <c r="D13" s="375"/>
      <c r="E13" s="375"/>
      <c r="F13" s="375"/>
      <c r="G13" s="375"/>
      <c r="H13" s="375"/>
      <c r="I13" s="375"/>
      <c r="J13" s="375"/>
      <c r="K13" s="375"/>
      <c r="L13" s="375"/>
      <c r="M13" s="375"/>
      <c r="N13" s="375"/>
      <c r="O13" s="375"/>
      <c r="P13" s="375"/>
      <c r="Q13" s="375"/>
      <c r="R13" s="375"/>
      <c r="S13" s="375"/>
      <c r="T13" s="375"/>
      <c r="U13" s="375"/>
      <c r="V13" s="375"/>
      <c r="W13" s="375"/>
      <c r="X13" s="375"/>
      <c r="Y13" s="375"/>
      <c r="Z13" s="375"/>
      <c r="AA13" s="375"/>
      <c r="AB13" s="375"/>
      <c r="AC13" s="375"/>
      <c r="AD13" s="375"/>
      <c r="AE13" s="375"/>
      <c r="AF13" s="375"/>
      <c r="AG13" s="375"/>
      <c r="AH13" s="375"/>
      <c r="AI13" s="375"/>
      <c r="AJ13" s="375"/>
      <c r="AK13" s="375"/>
      <c r="AL13" s="375"/>
      <c r="AM13" s="375"/>
      <c r="AN13" s="375"/>
      <c r="AO13" s="375"/>
    </row>
    <row r="14" spans="1:41" ht="18.75" x14ac:dyDescent="0.25">
      <c r="A14" s="376"/>
      <c r="B14" s="376"/>
      <c r="C14" s="376"/>
      <c r="D14" s="376"/>
      <c r="E14" s="376"/>
      <c r="F14" s="376"/>
      <c r="G14" s="376"/>
      <c r="H14" s="376"/>
      <c r="I14" s="376"/>
      <c r="J14" s="376"/>
      <c r="K14" s="376"/>
      <c r="L14" s="376"/>
      <c r="M14" s="376"/>
      <c r="N14" s="376"/>
      <c r="O14" s="376"/>
      <c r="P14" s="376"/>
      <c r="Q14" s="376"/>
      <c r="R14" s="376"/>
      <c r="S14" s="376"/>
      <c r="T14" s="376"/>
      <c r="U14" s="376"/>
      <c r="V14" s="376"/>
      <c r="W14" s="376"/>
      <c r="X14" s="376"/>
      <c r="Y14" s="376"/>
      <c r="Z14" s="376"/>
      <c r="AA14" s="376"/>
      <c r="AB14" s="376"/>
      <c r="AC14" s="376"/>
      <c r="AD14" s="376"/>
      <c r="AE14" s="376"/>
      <c r="AF14" s="376"/>
      <c r="AG14" s="376"/>
      <c r="AH14" s="376"/>
      <c r="AI14" s="376"/>
      <c r="AJ14" s="376"/>
      <c r="AK14" s="376"/>
      <c r="AL14" s="376"/>
      <c r="AM14" s="376"/>
      <c r="AN14" s="376"/>
      <c r="AO14" s="376"/>
    </row>
    <row r="15" spans="1:41" ht="15.75" x14ac:dyDescent="0.25">
      <c r="A15" s="374" t="str">
        <f>'1. паспорт местоположение'!A15:C15</f>
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374"/>
      <c r="C15" s="374"/>
      <c r="D15" s="374"/>
      <c r="E15" s="374"/>
      <c r="F15" s="374"/>
      <c r="G15" s="374"/>
      <c r="H15" s="374"/>
      <c r="I15" s="374"/>
      <c r="J15" s="374"/>
      <c r="K15" s="374"/>
      <c r="L15" s="374"/>
      <c r="M15" s="374"/>
      <c r="N15" s="374"/>
      <c r="O15" s="374"/>
      <c r="P15" s="374"/>
      <c r="Q15" s="374"/>
      <c r="R15" s="374"/>
      <c r="S15" s="374"/>
      <c r="T15" s="374"/>
      <c r="U15" s="374"/>
      <c r="V15" s="374"/>
      <c r="W15" s="374"/>
      <c r="X15" s="374"/>
      <c r="Y15" s="374"/>
      <c r="Z15" s="374"/>
      <c r="AA15" s="374"/>
      <c r="AB15" s="374"/>
      <c r="AC15" s="374"/>
      <c r="AD15" s="374"/>
      <c r="AE15" s="374"/>
      <c r="AF15" s="374"/>
      <c r="AG15" s="374"/>
      <c r="AH15" s="374"/>
      <c r="AI15" s="374"/>
      <c r="AJ15" s="374"/>
      <c r="AK15" s="374"/>
      <c r="AL15" s="374"/>
      <c r="AM15" s="374"/>
      <c r="AN15" s="374"/>
      <c r="AO15" s="374"/>
    </row>
    <row r="16" spans="1:41" ht="15.75" x14ac:dyDescent="0.25">
      <c r="A16" s="375" t="s">
        <v>2</v>
      </c>
      <c r="B16" s="375"/>
      <c r="C16" s="375"/>
      <c r="D16" s="375"/>
      <c r="E16" s="375"/>
      <c r="F16" s="375"/>
      <c r="G16" s="375"/>
      <c r="H16" s="375"/>
      <c r="I16" s="375"/>
      <c r="J16" s="375"/>
      <c r="K16" s="375"/>
      <c r="L16" s="375"/>
      <c r="M16" s="375"/>
      <c r="N16" s="375"/>
      <c r="O16" s="375"/>
      <c r="P16" s="375"/>
      <c r="Q16" s="375"/>
      <c r="R16" s="375"/>
      <c r="S16" s="375"/>
      <c r="T16" s="375"/>
      <c r="U16" s="375"/>
      <c r="V16" s="375"/>
      <c r="W16" s="375"/>
      <c r="X16" s="375"/>
      <c r="Y16" s="375"/>
      <c r="Z16" s="375"/>
      <c r="AA16" s="375"/>
      <c r="AB16" s="375"/>
      <c r="AC16" s="375"/>
      <c r="AD16" s="375"/>
      <c r="AE16" s="375"/>
      <c r="AF16" s="375"/>
      <c r="AG16" s="375"/>
      <c r="AH16" s="375"/>
      <c r="AI16" s="375"/>
      <c r="AJ16" s="375"/>
      <c r="AK16" s="375"/>
      <c r="AL16" s="375"/>
      <c r="AM16" s="375"/>
      <c r="AN16" s="375"/>
      <c r="AO16" s="375"/>
    </row>
    <row r="17" spans="1:49" x14ac:dyDescent="0.25">
      <c r="A17" s="357"/>
      <c r="B17" s="357"/>
      <c r="C17" s="357"/>
      <c r="D17" s="357"/>
      <c r="E17" s="357"/>
      <c r="F17" s="357"/>
      <c r="G17" s="357"/>
      <c r="H17" s="357"/>
      <c r="I17" s="357"/>
      <c r="J17" s="357"/>
      <c r="K17" s="357"/>
      <c r="L17" s="357"/>
      <c r="M17" s="357"/>
      <c r="N17" s="357"/>
      <c r="O17" s="357"/>
      <c r="P17" s="357"/>
      <c r="Q17" s="357"/>
      <c r="R17" s="357"/>
      <c r="S17" s="357"/>
      <c r="T17" s="357"/>
      <c r="U17" s="357"/>
      <c r="V17" s="357"/>
      <c r="W17" s="357"/>
      <c r="X17" s="357"/>
      <c r="Y17" s="357"/>
      <c r="Z17" s="357"/>
      <c r="AA17" s="357"/>
      <c r="AB17" s="357"/>
      <c r="AC17" s="357"/>
      <c r="AD17" s="357"/>
      <c r="AE17" s="357"/>
      <c r="AF17" s="357"/>
      <c r="AG17" s="357"/>
      <c r="AH17" s="357"/>
      <c r="AI17" s="357"/>
      <c r="AJ17" s="357"/>
      <c r="AK17" s="357"/>
      <c r="AL17" s="357"/>
      <c r="AM17" s="357"/>
      <c r="AN17" s="357"/>
      <c r="AO17" s="357"/>
    </row>
    <row r="18" spans="1:49" ht="14.25" customHeight="1" x14ac:dyDescent="0.25">
      <c r="A18" s="357"/>
      <c r="B18" s="357"/>
      <c r="C18" s="357"/>
      <c r="D18" s="357"/>
      <c r="E18" s="357"/>
      <c r="F18" s="357"/>
      <c r="G18" s="357"/>
      <c r="H18" s="357"/>
      <c r="I18" s="357"/>
      <c r="J18" s="357"/>
      <c r="K18" s="357"/>
      <c r="L18" s="357"/>
      <c r="M18" s="357"/>
      <c r="N18" s="357"/>
      <c r="O18" s="357"/>
      <c r="P18" s="357"/>
      <c r="Q18" s="357"/>
      <c r="R18" s="357"/>
      <c r="S18" s="357"/>
      <c r="T18" s="357"/>
      <c r="U18" s="357"/>
      <c r="V18" s="357"/>
      <c r="W18" s="357"/>
      <c r="X18" s="357"/>
      <c r="Y18" s="357"/>
      <c r="Z18" s="357"/>
      <c r="AA18" s="357"/>
      <c r="AB18" s="357"/>
      <c r="AC18" s="357"/>
      <c r="AD18" s="357"/>
      <c r="AE18" s="357"/>
      <c r="AF18" s="357"/>
      <c r="AG18" s="357"/>
      <c r="AH18" s="357"/>
      <c r="AI18" s="357"/>
      <c r="AJ18" s="357"/>
      <c r="AK18" s="357"/>
      <c r="AL18" s="357"/>
      <c r="AM18" s="357"/>
      <c r="AN18" s="357"/>
      <c r="AO18" s="357"/>
    </row>
    <row r="19" spans="1:49" x14ac:dyDescent="0.25">
      <c r="A19" s="357"/>
      <c r="B19" s="357"/>
      <c r="C19" s="357"/>
      <c r="D19" s="357"/>
      <c r="E19" s="357"/>
      <c r="F19" s="357"/>
      <c r="G19" s="357"/>
      <c r="H19" s="357"/>
      <c r="I19" s="357"/>
      <c r="J19" s="357"/>
      <c r="K19" s="357"/>
      <c r="L19" s="357"/>
      <c r="M19" s="357"/>
      <c r="N19" s="357"/>
      <c r="O19" s="357"/>
      <c r="P19" s="357"/>
      <c r="Q19" s="357"/>
      <c r="R19" s="357"/>
      <c r="S19" s="357"/>
      <c r="T19" s="357"/>
      <c r="U19" s="357"/>
      <c r="V19" s="357"/>
      <c r="W19" s="357"/>
      <c r="X19" s="357"/>
      <c r="Y19" s="357"/>
      <c r="Z19" s="357"/>
      <c r="AA19" s="357"/>
      <c r="AB19" s="357"/>
      <c r="AC19" s="357"/>
      <c r="AD19" s="357"/>
      <c r="AE19" s="357"/>
      <c r="AF19" s="357"/>
      <c r="AG19" s="357"/>
      <c r="AH19" s="357"/>
      <c r="AI19" s="357"/>
      <c r="AJ19" s="357"/>
      <c r="AK19" s="357"/>
      <c r="AL19" s="357"/>
      <c r="AM19" s="357"/>
      <c r="AN19" s="357"/>
      <c r="AO19" s="357"/>
    </row>
    <row r="20" spans="1:49" x14ac:dyDescent="0.25">
      <c r="A20" s="357"/>
      <c r="B20" s="357"/>
      <c r="C20" s="357"/>
      <c r="D20" s="357"/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  <c r="AJ20" s="357"/>
      <c r="AK20" s="357"/>
      <c r="AL20" s="357"/>
      <c r="AM20" s="357"/>
      <c r="AN20" s="357"/>
      <c r="AO20" s="357"/>
    </row>
    <row r="21" spans="1:49" x14ac:dyDescent="0.25">
      <c r="A21" s="360" t="s">
        <v>395</v>
      </c>
      <c r="B21" s="360"/>
      <c r="C21" s="360"/>
      <c r="D21" s="360"/>
      <c r="E21" s="360"/>
      <c r="F21" s="360"/>
      <c r="G21" s="360"/>
      <c r="H21" s="360"/>
      <c r="I21" s="360"/>
      <c r="J21" s="360"/>
      <c r="K21" s="360"/>
      <c r="L21" s="360"/>
      <c r="M21" s="360"/>
      <c r="N21" s="360"/>
      <c r="O21" s="360"/>
      <c r="P21" s="360"/>
      <c r="Q21" s="360"/>
      <c r="R21" s="360"/>
      <c r="S21" s="360"/>
      <c r="T21" s="360"/>
      <c r="U21" s="360"/>
      <c r="V21" s="360"/>
      <c r="W21" s="360"/>
      <c r="X21" s="360"/>
      <c r="Y21" s="360"/>
      <c r="Z21" s="360"/>
      <c r="AA21" s="360"/>
      <c r="AB21" s="360"/>
      <c r="AC21" s="360"/>
      <c r="AD21" s="360"/>
      <c r="AE21" s="360"/>
      <c r="AF21" s="360"/>
      <c r="AG21" s="360"/>
      <c r="AH21" s="360"/>
      <c r="AI21" s="360"/>
      <c r="AJ21" s="360"/>
      <c r="AK21" s="360"/>
      <c r="AL21" s="360"/>
      <c r="AM21" s="360"/>
      <c r="AN21" s="360"/>
      <c r="AO21" s="360"/>
    </row>
    <row r="22" spans="1:49" s="191" customFormat="1" ht="58.5" customHeight="1" x14ac:dyDescent="0.25">
      <c r="A22" s="343" t="s">
        <v>396</v>
      </c>
      <c r="B22" s="351" t="s">
        <v>397</v>
      </c>
      <c r="C22" s="343" t="s">
        <v>398</v>
      </c>
      <c r="D22" s="343" t="s">
        <v>399</v>
      </c>
      <c r="E22" s="361" t="s">
        <v>400</v>
      </c>
      <c r="F22" s="362"/>
      <c r="G22" s="362"/>
      <c r="H22" s="362"/>
      <c r="I22" s="362"/>
      <c r="J22" s="362"/>
      <c r="K22" s="362"/>
      <c r="L22" s="363"/>
      <c r="M22" s="343" t="s">
        <v>401</v>
      </c>
      <c r="N22" s="343" t="s">
        <v>402</v>
      </c>
      <c r="O22" s="343" t="s">
        <v>403</v>
      </c>
      <c r="P22" s="342" t="s">
        <v>404</v>
      </c>
      <c r="Q22" s="342" t="s">
        <v>405</v>
      </c>
      <c r="R22" s="342" t="s">
        <v>406</v>
      </c>
      <c r="S22" s="342" t="s">
        <v>407</v>
      </c>
      <c r="T22" s="342"/>
      <c r="U22" s="347" t="s">
        <v>408</v>
      </c>
      <c r="V22" s="347" t="s">
        <v>409</v>
      </c>
      <c r="W22" s="342" t="s">
        <v>410</v>
      </c>
      <c r="X22" s="342" t="s">
        <v>411</v>
      </c>
      <c r="Y22" s="342" t="s">
        <v>412</v>
      </c>
      <c r="Z22" s="348" t="s">
        <v>413</v>
      </c>
      <c r="AA22" s="342" t="s">
        <v>414</v>
      </c>
      <c r="AB22" s="342" t="s">
        <v>415</v>
      </c>
      <c r="AC22" s="342" t="s">
        <v>416</v>
      </c>
      <c r="AD22" s="342" t="s">
        <v>417</v>
      </c>
      <c r="AE22" s="342" t="s">
        <v>418</v>
      </c>
      <c r="AF22" s="342" t="s">
        <v>419</v>
      </c>
      <c r="AG22" s="342"/>
      <c r="AH22" s="342"/>
      <c r="AI22" s="342"/>
      <c r="AJ22" s="342"/>
      <c r="AK22" s="342"/>
      <c r="AL22" s="342" t="s">
        <v>479</v>
      </c>
      <c r="AM22" s="342"/>
      <c r="AN22" s="342"/>
      <c r="AO22" s="342"/>
      <c r="AP22" s="342" t="s">
        <v>420</v>
      </c>
      <c r="AQ22" s="342"/>
      <c r="AR22" s="342" t="s">
        <v>421</v>
      </c>
      <c r="AS22" s="342" t="s">
        <v>422</v>
      </c>
      <c r="AT22" s="342" t="s">
        <v>423</v>
      </c>
      <c r="AU22" s="342" t="s">
        <v>424</v>
      </c>
      <c r="AV22" s="341" t="s">
        <v>425</v>
      </c>
    </row>
    <row r="23" spans="1:49" s="191" customFormat="1" ht="64.5" customHeight="1" x14ac:dyDescent="0.25">
      <c r="A23" s="356"/>
      <c r="B23" s="352"/>
      <c r="C23" s="356"/>
      <c r="D23" s="356"/>
      <c r="E23" s="364" t="s">
        <v>426</v>
      </c>
      <c r="F23" s="354" t="s">
        <v>51</v>
      </c>
      <c r="G23" s="354" t="s">
        <v>50</v>
      </c>
      <c r="H23" s="354" t="s">
        <v>49</v>
      </c>
      <c r="I23" s="358" t="s">
        <v>427</v>
      </c>
      <c r="J23" s="358" t="s">
        <v>428</v>
      </c>
      <c r="K23" s="358" t="s">
        <v>429</v>
      </c>
      <c r="L23" s="354" t="s">
        <v>388</v>
      </c>
      <c r="M23" s="356"/>
      <c r="N23" s="356"/>
      <c r="O23" s="356"/>
      <c r="P23" s="342"/>
      <c r="Q23" s="342"/>
      <c r="R23" s="342"/>
      <c r="S23" s="349" t="s">
        <v>0</v>
      </c>
      <c r="T23" s="349" t="s">
        <v>430</v>
      </c>
      <c r="U23" s="347"/>
      <c r="V23" s="347"/>
      <c r="W23" s="342"/>
      <c r="X23" s="342"/>
      <c r="Y23" s="342"/>
      <c r="Z23" s="342"/>
      <c r="AA23" s="342"/>
      <c r="AB23" s="342"/>
      <c r="AC23" s="342"/>
      <c r="AD23" s="342"/>
      <c r="AE23" s="342"/>
      <c r="AF23" s="342" t="s">
        <v>431</v>
      </c>
      <c r="AG23" s="342"/>
      <c r="AH23" s="342" t="s">
        <v>480</v>
      </c>
      <c r="AI23" s="342"/>
      <c r="AJ23" s="343" t="s">
        <v>481</v>
      </c>
      <c r="AK23" s="343" t="s">
        <v>432</v>
      </c>
      <c r="AL23" s="343" t="s">
        <v>482</v>
      </c>
      <c r="AM23" s="343" t="s">
        <v>483</v>
      </c>
      <c r="AN23" s="343" t="s">
        <v>484</v>
      </c>
      <c r="AO23" s="343" t="s">
        <v>485</v>
      </c>
      <c r="AP23" s="343" t="s">
        <v>433</v>
      </c>
      <c r="AQ23" s="345" t="s">
        <v>430</v>
      </c>
      <c r="AR23" s="342"/>
      <c r="AS23" s="342"/>
      <c r="AT23" s="342"/>
      <c r="AU23" s="342"/>
      <c r="AV23" s="341"/>
    </row>
    <row r="24" spans="1:49" s="191" customFormat="1" ht="96.75" customHeight="1" x14ac:dyDescent="0.25">
      <c r="A24" s="344"/>
      <c r="B24" s="353"/>
      <c r="C24" s="344"/>
      <c r="D24" s="344"/>
      <c r="E24" s="365"/>
      <c r="F24" s="355"/>
      <c r="G24" s="355"/>
      <c r="H24" s="355"/>
      <c r="I24" s="359"/>
      <c r="J24" s="359"/>
      <c r="K24" s="359"/>
      <c r="L24" s="355"/>
      <c r="M24" s="344"/>
      <c r="N24" s="344"/>
      <c r="O24" s="344"/>
      <c r="P24" s="342"/>
      <c r="Q24" s="342"/>
      <c r="R24" s="342"/>
      <c r="S24" s="350"/>
      <c r="T24" s="350"/>
      <c r="U24" s="347"/>
      <c r="V24" s="347"/>
      <c r="W24" s="342"/>
      <c r="X24" s="342"/>
      <c r="Y24" s="342"/>
      <c r="Z24" s="342"/>
      <c r="AA24" s="342"/>
      <c r="AB24" s="342"/>
      <c r="AC24" s="342"/>
      <c r="AD24" s="342"/>
      <c r="AE24" s="342"/>
      <c r="AF24" s="190" t="s">
        <v>434</v>
      </c>
      <c r="AG24" s="190" t="s">
        <v>435</v>
      </c>
      <c r="AH24" s="192" t="s">
        <v>0</v>
      </c>
      <c r="AI24" s="192" t="s">
        <v>430</v>
      </c>
      <c r="AJ24" s="344"/>
      <c r="AK24" s="344"/>
      <c r="AL24" s="344"/>
      <c r="AM24" s="344"/>
      <c r="AN24" s="344"/>
      <c r="AO24" s="344"/>
      <c r="AP24" s="344"/>
      <c r="AQ24" s="346"/>
      <c r="AR24" s="342"/>
      <c r="AS24" s="342"/>
      <c r="AT24" s="342"/>
      <c r="AU24" s="342"/>
      <c r="AV24" s="341"/>
    </row>
    <row r="25" spans="1:49" s="197" customFormat="1" ht="21" customHeight="1" x14ac:dyDescent="0.25">
      <c r="A25" s="196">
        <v>1</v>
      </c>
      <c r="B25" s="196">
        <v>2</v>
      </c>
      <c r="C25" s="196">
        <v>4</v>
      </c>
      <c r="D25" s="196">
        <v>5</v>
      </c>
      <c r="E25" s="196">
        <v>6</v>
      </c>
      <c r="F25" s="196">
        <f t="shared" ref="F25:AV25" si="0">E25+1</f>
        <v>7</v>
      </c>
      <c r="G25" s="196">
        <f t="shared" si="0"/>
        <v>8</v>
      </c>
      <c r="H25" s="196">
        <f t="shared" si="0"/>
        <v>9</v>
      </c>
      <c r="I25" s="196">
        <f t="shared" si="0"/>
        <v>10</v>
      </c>
      <c r="J25" s="196">
        <f t="shared" si="0"/>
        <v>11</v>
      </c>
      <c r="K25" s="196">
        <f t="shared" si="0"/>
        <v>12</v>
      </c>
      <c r="L25" s="196">
        <f t="shared" si="0"/>
        <v>13</v>
      </c>
      <c r="M25" s="196">
        <f t="shared" si="0"/>
        <v>14</v>
      </c>
      <c r="N25" s="196">
        <f t="shared" si="0"/>
        <v>15</v>
      </c>
      <c r="O25" s="196">
        <f t="shared" si="0"/>
        <v>16</v>
      </c>
      <c r="P25" s="196">
        <f t="shared" si="0"/>
        <v>17</v>
      </c>
      <c r="Q25" s="196">
        <f t="shared" si="0"/>
        <v>18</v>
      </c>
      <c r="R25" s="196">
        <f t="shared" si="0"/>
        <v>19</v>
      </c>
      <c r="S25" s="196">
        <f t="shared" si="0"/>
        <v>20</v>
      </c>
      <c r="T25" s="196">
        <f t="shared" si="0"/>
        <v>21</v>
      </c>
      <c r="U25" s="196">
        <f t="shared" si="0"/>
        <v>22</v>
      </c>
      <c r="V25" s="196">
        <f t="shared" si="0"/>
        <v>23</v>
      </c>
      <c r="W25" s="196">
        <f t="shared" si="0"/>
        <v>24</v>
      </c>
      <c r="X25" s="196">
        <f t="shared" si="0"/>
        <v>25</v>
      </c>
      <c r="Y25" s="196">
        <f t="shared" si="0"/>
        <v>26</v>
      </c>
      <c r="Z25" s="196">
        <f t="shared" si="0"/>
        <v>27</v>
      </c>
      <c r="AA25" s="196">
        <f t="shared" si="0"/>
        <v>28</v>
      </c>
      <c r="AB25" s="196">
        <f t="shared" si="0"/>
        <v>29</v>
      </c>
      <c r="AC25" s="196">
        <f t="shared" si="0"/>
        <v>30</v>
      </c>
      <c r="AD25" s="196">
        <f t="shared" si="0"/>
        <v>31</v>
      </c>
      <c r="AE25" s="196">
        <f t="shared" si="0"/>
        <v>32</v>
      </c>
      <c r="AF25" s="196">
        <f t="shared" si="0"/>
        <v>33</v>
      </c>
      <c r="AG25" s="196">
        <f t="shared" si="0"/>
        <v>34</v>
      </c>
      <c r="AH25" s="196">
        <f t="shared" si="0"/>
        <v>35</v>
      </c>
      <c r="AI25" s="196">
        <f t="shared" si="0"/>
        <v>36</v>
      </c>
      <c r="AJ25" s="196">
        <f t="shared" si="0"/>
        <v>37</v>
      </c>
      <c r="AK25" s="196">
        <f t="shared" si="0"/>
        <v>38</v>
      </c>
      <c r="AL25" s="196">
        <f t="shared" si="0"/>
        <v>39</v>
      </c>
      <c r="AM25" s="196">
        <f t="shared" si="0"/>
        <v>40</v>
      </c>
      <c r="AN25" s="196">
        <f t="shared" si="0"/>
        <v>41</v>
      </c>
      <c r="AO25" s="196">
        <f t="shared" si="0"/>
        <v>42</v>
      </c>
      <c r="AP25" s="196">
        <f t="shared" si="0"/>
        <v>43</v>
      </c>
      <c r="AQ25" s="196">
        <f t="shared" si="0"/>
        <v>44</v>
      </c>
      <c r="AR25" s="196">
        <f t="shared" si="0"/>
        <v>45</v>
      </c>
      <c r="AS25" s="196">
        <f t="shared" si="0"/>
        <v>46</v>
      </c>
      <c r="AT25" s="196">
        <f t="shared" si="0"/>
        <v>47</v>
      </c>
      <c r="AU25" s="196">
        <f t="shared" si="0"/>
        <v>48</v>
      </c>
      <c r="AV25" s="196">
        <f t="shared" si="0"/>
        <v>49</v>
      </c>
    </row>
    <row r="26" spans="1:49" s="219" customFormat="1" ht="135.75" customHeight="1" x14ac:dyDescent="0.25">
      <c r="A26" s="214">
        <v>1</v>
      </c>
      <c r="B26" s="215" t="s">
        <v>294</v>
      </c>
      <c r="C26" s="215" t="s">
        <v>513</v>
      </c>
      <c r="D26" s="215" t="s">
        <v>486</v>
      </c>
      <c r="E26" s="215" t="s">
        <v>487</v>
      </c>
      <c r="F26" s="215" t="s">
        <v>487</v>
      </c>
      <c r="G26" s="215" t="s">
        <v>487</v>
      </c>
      <c r="H26" s="215" t="s">
        <v>487</v>
      </c>
      <c r="I26" s="215">
        <v>5.3</v>
      </c>
      <c r="J26" s="215" t="s">
        <v>487</v>
      </c>
      <c r="K26" s="215" t="s">
        <v>487</v>
      </c>
      <c r="L26" s="215" t="s">
        <v>487</v>
      </c>
      <c r="M26" s="216" t="s">
        <v>488</v>
      </c>
      <c r="N26" s="216" t="s">
        <v>474</v>
      </c>
      <c r="O26" s="216" t="s">
        <v>282</v>
      </c>
      <c r="P26" s="216" t="s">
        <v>475</v>
      </c>
      <c r="Q26" s="216" t="s">
        <v>440</v>
      </c>
      <c r="R26" s="216" t="s">
        <v>475</v>
      </c>
      <c r="S26" s="216" t="s">
        <v>446</v>
      </c>
      <c r="T26" s="216" t="s">
        <v>446</v>
      </c>
      <c r="U26" s="216" t="s">
        <v>15</v>
      </c>
      <c r="V26" s="216" t="s">
        <v>15</v>
      </c>
      <c r="W26" s="216" t="s">
        <v>489</v>
      </c>
      <c r="X26" s="216" t="s">
        <v>490</v>
      </c>
      <c r="Y26" s="216" t="s">
        <v>491</v>
      </c>
      <c r="Z26" s="216" t="s">
        <v>18</v>
      </c>
      <c r="AA26" s="216" t="s">
        <v>492</v>
      </c>
      <c r="AB26" s="216" t="s">
        <v>492</v>
      </c>
      <c r="AC26" s="216" t="s">
        <v>473</v>
      </c>
      <c r="AD26" s="216" t="s">
        <v>476</v>
      </c>
      <c r="AE26" s="217">
        <v>0</v>
      </c>
      <c r="AF26" s="216" t="s">
        <v>493</v>
      </c>
      <c r="AG26" s="218" t="s">
        <v>494</v>
      </c>
      <c r="AH26" s="216" t="s">
        <v>495</v>
      </c>
      <c r="AI26" s="216" t="s">
        <v>495</v>
      </c>
      <c r="AJ26" s="216" t="s">
        <v>496</v>
      </c>
      <c r="AK26" s="216" t="s">
        <v>477</v>
      </c>
      <c r="AL26" s="366" t="s">
        <v>497</v>
      </c>
      <c r="AM26" s="367"/>
      <c r="AN26" s="367"/>
      <c r="AO26" s="368"/>
      <c r="AP26" s="216" t="s">
        <v>478</v>
      </c>
      <c r="AQ26" s="216" t="s">
        <v>478</v>
      </c>
      <c r="AR26" s="216" t="s">
        <v>478</v>
      </c>
      <c r="AS26" s="216" t="s">
        <v>478</v>
      </c>
      <c r="AT26" s="216" t="s">
        <v>498</v>
      </c>
      <c r="AU26" s="216"/>
      <c r="AV26" s="216" t="s">
        <v>499</v>
      </c>
    </row>
    <row r="27" spans="1:49" s="226" customFormat="1" ht="39" customHeight="1" x14ac:dyDescent="0.2">
      <c r="A27" s="220">
        <v>2</v>
      </c>
      <c r="B27" s="215" t="s">
        <v>294</v>
      </c>
      <c r="C27" s="215" t="s">
        <v>513</v>
      </c>
      <c r="D27" s="215" t="s">
        <v>486</v>
      </c>
      <c r="E27" s="216" t="s">
        <v>487</v>
      </c>
      <c r="F27" s="216" t="s">
        <v>487</v>
      </c>
      <c r="G27" s="216" t="s">
        <v>487</v>
      </c>
      <c r="H27" s="216" t="s">
        <v>487</v>
      </c>
      <c r="I27" s="216">
        <v>5.3</v>
      </c>
      <c r="J27" s="216" t="s">
        <v>487</v>
      </c>
      <c r="K27" s="216" t="s">
        <v>487</v>
      </c>
      <c r="L27" s="216" t="s">
        <v>487</v>
      </c>
      <c r="M27" s="216" t="s">
        <v>488</v>
      </c>
      <c r="N27" s="216" t="s">
        <v>474</v>
      </c>
      <c r="O27" s="366" t="s">
        <v>514</v>
      </c>
      <c r="P27" s="367"/>
      <c r="Q27" s="367"/>
      <c r="R27" s="367"/>
      <c r="S27" s="367"/>
      <c r="T27" s="367"/>
      <c r="U27" s="367"/>
      <c r="V27" s="367"/>
      <c r="W27" s="367"/>
      <c r="X27" s="367"/>
      <c r="Y27" s="367"/>
      <c r="Z27" s="367"/>
      <c r="AA27" s="367"/>
      <c r="AB27" s="367"/>
      <c r="AC27" s="368"/>
      <c r="AD27" s="221">
        <v>25594.193380000001</v>
      </c>
      <c r="AE27" s="217">
        <v>0</v>
      </c>
      <c r="AF27" s="216"/>
      <c r="AG27" s="218"/>
      <c r="AH27" s="216"/>
      <c r="AI27" s="216"/>
      <c r="AJ27" s="216"/>
      <c r="AK27" s="216"/>
      <c r="AL27" s="222"/>
      <c r="AM27" s="223"/>
      <c r="AN27" s="223"/>
      <c r="AO27" s="224"/>
      <c r="AP27" s="216" t="s">
        <v>515</v>
      </c>
      <c r="AQ27" s="216" t="s">
        <v>515</v>
      </c>
      <c r="AR27" s="216" t="s">
        <v>515</v>
      </c>
      <c r="AS27" s="216" t="s">
        <v>515</v>
      </c>
      <c r="AT27" s="216" t="s">
        <v>516</v>
      </c>
      <c r="AU27" s="216"/>
      <c r="AV27" s="216"/>
      <c r="AW27" s="225"/>
    </row>
    <row r="28" spans="1:49" s="193" customFormat="1" ht="45" x14ac:dyDescent="0.25">
      <c r="A28" s="183">
        <v>3</v>
      </c>
      <c r="B28" s="183" t="s">
        <v>294</v>
      </c>
      <c r="C28" s="215" t="s">
        <v>513</v>
      </c>
      <c r="D28" s="215" t="s">
        <v>486</v>
      </c>
      <c r="E28" s="215" t="s">
        <v>487</v>
      </c>
      <c r="F28" s="215" t="s">
        <v>487</v>
      </c>
      <c r="G28" s="215" t="s">
        <v>487</v>
      </c>
      <c r="H28" s="215" t="s">
        <v>487</v>
      </c>
      <c r="I28" s="215">
        <v>5.3</v>
      </c>
      <c r="J28" s="215" t="s">
        <v>487</v>
      </c>
      <c r="K28" s="215" t="s">
        <v>487</v>
      </c>
      <c r="L28" s="215" t="s">
        <v>487</v>
      </c>
      <c r="M28" s="183" t="s">
        <v>488</v>
      </c>
      <c r="N28" s="183" t="s">
        <v>500</v>
      </c>
      <c r="O28" s="183" t="s">
        <v>282</v>
      </c>
      <c r="P28" s="183">
        <v>45573.483</v>
      </c>
      <c r="Q28" s="183" t="s">
        <v>440</v>
      </c>
      <c r="R28" s="183">
        <v>45573.483</v>
      </c>
      <c r="S28" s="183" t="s">
        <v>446</v>
      </c>
      <c r="T28" s="183" t="s">
        <v>446</v>
      </c>
      <c r="U28" s="183">
        <v>1</v>
      </c>
      <c r="V28" s="183">
        <v>1</v>
      </c>
      <c r="W28" s="183" t="s">
        <v>447</v>
      </c>
      <c r="X28" s="183">
        <v>45490.144</v>
      </c>
      <c r="Y28" s="183" t="s">
        <v>501</v>
      </c>
      <c r="Z28" s="183" t="s">
        <v>501</v>
      </c>
      <c r="AA28" s="183" t="s">
        <v>501</v>
      </c>
      <c r="AB28" s="183" t="s">
        <v>501</v>
      </c>
      <c r="AC28" s="183" t="s">
        <v>447</v>
      </c>
      <c r="AD28" s="195">
        <v>53678.37</v>
      </c>
      <c r="AE28" s="195">
        <v>53678.37</v>
      </c>
      <c r="AF28" s="183">
        <v>965660</v>
      </c>
      <c r="AG28" s="183" t="s">
        <v>494</v>
      </c>
      <c r="AH28" s="194">
        <v>43138</v>
      </c>
      <c r="AI28" s="194">
        <v>43138</v>
      </c>
      <c r="AJ28" s="194">
        <v>43150</v>
      </c>
      <c r="AK28" s="194">
        <v>43158</v>
      </c>
      <c r="AL28" s="216"/>
      <c r="AM28" s="216"/>
      <c r="AN28" s="216"/>
      <c r="AO28" s="216"/>
      <c r="AP28" s="194">
        <v>43171</v>
      </c>
      <c r="AQ28" s="194">
        <v>43171</v>
      </c>
      <c r="AR28" s="194">
        <v>43171</v>
      </c>
      <c r="AS28" s="194">
        <v>43171</v>
      </c>
      <c r="AT28" s="194">
        <v>43465</v>
      </c>
      <c r="AU28" s="183"/>
      <c r="AV28" s="183"/>
    </row>
    <row r="29" spans="1:49" s="193" customFormat="1" ht="39.75" customHeight="1" x14ac:dyDescent="0.25">
      <c r="A29" s="227">
        <v>4</v>
      </c>
      <c r="B29" s="227" t="s">
        <v>294</v>
      </c>
      <c r="C29" s="228" t="s">
        <v>513</v>
      </c>
      <c r="D29" s="228" t="s">
        <v>486</v>
      </c>
      <c r="E29" s="228" t="s">
        <v>487</v>
      </c>
      <c r="F29" s="228" t="s">
        <v>487</v>
      </c>
      <c r="G29" s="228" t="s">
        <v>487</v>
      </c>
      <c r="H29" s="228" t="s">
        <v>487</v>
      </c>
      <c r="I29" s="228">
        <v>5.3</v>
      </c>
      <c r="J29" s="228" t="s">
        <v>487</v>
      </c>
      <c r="K29" s="228" t="s">
        <v>487</v>
      </c>
      <c r="L29" s="228" t="s">
        <v>487</v>
      </c>
      <c r="M29" s="227" t="s">
        <v>488</v>
      </c>
      <c r="N29" s="227" t="s">
        <v>500</v>
      </c>
      <c r="O29" s="369" t="s">
        <v>517</v>
      </c>
      <c r="P29" s="370"/>
      <c r="Q29" s="370"/>
      <c r="R29" s="370"/>
      <c r="S29" s="370"/>
      <c r="T29" s="370"/>
      <c r="U29" s="370"/>
      <c r="V29" s="370"/>
      <c r="W29" s="370"/>
      <c r="X29" s="370"/>
      <c r="Y29" s="370"/>
      <c r="Z29" s="370"/>
      <c r="AA29" s="370"/>
      <c r="AB29" s="370"/>
      <c r="AC29" s="371"/>
      <c r="AD29" s="229">
        <v>68624.09994</v>
      </c>
      <c r="AE29" s="229">
        <v>68624.09994</v>
      </c>
      <c r="AF29" s="227"/>
      <c r="AG29" s="227"/>
      <c r="AH29" s="230"/>
      <c r="AI29" s="230"/>
      <c r="AJ29" s="230"/>
      <c r="AK29" s="230"/>
      <c r="AL29" s="230"/>
      <c r="AM29" s="230"/>
      <c r="AN29" s="230"/>
      <c r="AO29" s="230"/>
      <c r="AP29" s="231">
        <v>43416</v>
      </c>
      <c r="AQ29" s="231">
        <v>43416</v>
      </c>
      <c r="AR29" s="231">
        <v>43416</v>
      </c>
      <c r="AS29" s="231">
        <v>43416</v>
      </c>
      <c r="AT29" s="231">
        <v>43465</v>
      </c>
      <c r="AU29" s="227"/>
      <c r="AV29" s="232" t="s">
        <v>518</v>
      </c>
    </row>
    <row r="30" spans="1:49" s="236" customFormat="1" ht="35.25" customHeight="1" x14ac:dyDescent="0.25">
      <c r="A30" s="233">
        <v>5</v>
      </c>
      <c r="B30" s="233" t="s">
        <v>294</v>
      </c>
      <c r="C30" s="233" t="s">
        <v>513</v>
      </c>
      <c r="D30" s="233" t="s">
        <v>486</v>
      </c>
      <c r="E30" s="233" t="s">
        <v>487</v>
      </c>
      <c r="F30" s="233" t="s">
        <v>487</v>
      </c>
      <c r="G30" s="233" t="s">
        <v>487</v>
      </c>
      <c r="H30" s="233" t="s">
        <v>487</v>
      </c>
      <c r="I30" s="233" t="s">
        <v>519</v>
      </c>
      <c r="J30" s="233" t="s">
        <v>487</v>
      </c>
      <c r="K30" s="233" t="s">
        <v>487</v>
      </c>
      <c r="L30" s="233" t="s">
        <v>487</v>
      </c>
      <c r="M30" s="233" t="s">
        <v>520</v>
      </c>
      <c r="N30" s="233" t="s">
        <v>521</v>
      </c>
      <c r="O30" s="233" t="s">
        <v>282</v>
      </c>
      <c r="P30" s="233" t="s">
        <v>522</v>
      </c>
      <c r="Q30" s="233"/>
      <c r="R30" s="233"/>
      <c r="S30" s="233"/>
      <c r="T30" s="233"/>
      <c r="U30" s="233"/>
      <c r="V30" s="233"/>
      <c r="W30" s="233"/>
      <c r="X30" s="233"/>
      <c r="Y30" s="233"/>
      <c r="Z30" s="233"/>
      <c r="AA30" s="233"/>
      <c r="AB30" s="233"/>
      <c r="AC30" s="233" t="s">
        <v>523</v>
      </c>
      <c r="AD30" s="234">
        <v>9.6960000000000005E-2</v>
      </c>
      <c r="AE30" s="234">
        <f>AD30</f>
        <v>9.6960000000000005E-2</v>
      </c>
      <c r="AF30" s="233" t="s">
        <v>524</v>
      </c>
      <c r="AG30" s="233"/>
      <c r="AH30" s="233"/>
      <c r="AI30" s="233"/>
      <c r="AJ30" s="233"/>
      <c r="AK30" s="233"/>
      <c r="AL30" s="233" t="s">
        <v>525</v>
      </c>
      <c r="AM30" s="233" t="s">
        <v>282</v>
      </c>
      <c r="AN30" s="233" t="s">
        <v>526</v>
      </c>
      <c r="AO30" s="233" t="s">
        <v>527</v>
      </c>
      <c r="AP30" s="235">
        <v>43437</v>
      </c>
      <c r="AQ30" s="235">
        <v>43437</v>
      </c>
      <c r="AR30" s="235">
        <v>43437</v>
      </c>
      <c r="AS30" s="235">
        <v>43437</v>
      </c>
      <c r="AT30" s="235">
        <v>43465</v>
      </c>
      <c r="AU30" s="233"/>
      <c r="AV30" s="233"/>
    </row>
    <row r="31" spans="1:49" s="236" customFormat="1" ht="30" customHeight="1" x14ac:dyDescent="0.25">
      <c r="A31" s="233">
        <v>6</v>
      </c>
      <c r="B31" s="233" t="s">
        <v>294</v>
      </c>
      <c r="C31" s="233" t="s">
        <v>513</v>
      </c>
      <c r="D31" s="233" t="s">
        <v>486</v>
      </c>
      <c r="E31" s="233" t="s">
        <v>487</v>
      </c>
      <c r="F31" s="233" t="s">
        <v>487</v>
      </c>
      <c r="G31" s="233" t="s">
        <v>487</v>
      </c>
      <c r="H31" s="233" t="s">
        <v>487</v>
      </c>
      <c r="I31" s="233" t="s">
        <v>519</v>
      </c>
      <c r="J31" s="233" t="s">
        <v>487</v>
      </c>
      <c r="K31" s="233" t="s">
        <v>487</v>
      </c>
      <c r="L31" s="233" t="s">
        <v>487</v>
      </c>
      <c r="M31" s="233" t="s">
        <v>520</v>
      </c>
      <c r="N31" s="233" t="s">
        <v>521</v>
      </c>
      <c r="O31" s="233" t="s">
        <v>282</v>
      </c>
      <c r="P31" s="233" t="s">
        <v>522</v>
      </c>
      <c r="Q31" s="233"/>
      <c r="R31" s="233"/>
      <c r="S31" s="233"/>
      <c r="T31" s="233"/>
      <c r="U31" s="233"/>
      <c r="V31" s="233"/>
      <c r="W31" s="233"/>
      <c r="X31" s="233"/>
      <c r="Y31" s="233"/>
      <c r="Z31" s="233"/>
      <c r="AA31" s="233"/>
      <c r="AB31" s="233"/>
      <c r="AC31" s="233" t="s">
        <v>523</v>
      </c>
      <c r="AD31" s="234">
        <v>7.1997000000000005E-2</v>
      </c>
      <c r="AE31" s="234">
        <f>AD31</f>
        <v>7.1997000000000005E-2</v>
      </c>
      <c r="AF31" s="233" t="s">
        <v>524</v>
      </c>
      <c r="AG31" s="233"/>
      <c r="AH31" s="233"/>
      <c r="AI31" s="233"/>
      <c r="AJ31" s="233"/>
      <c r="AK31" s="233"/>
      <c r="AL31" s="233" t="s">
        <v>525</v>
      </c>
      <c r="AM31" s="233" t="s">
        <v>282</v>
      </c>
      <c r="AN31" s="233" t="s">
        <v>528</v>
      </c>
      <c r="AO31" s="233" t="s">
        <v>529</v>
      </c>
      <c r="AP31" s="235">
        <v>43430</v>
      </c>
      <c r="AQ31" s="235">
        <v>43430</v>
      </c>
      <c r="AR31" s="235">
        <v>43430</v>
      </c>
      <c r="AS31" s="235">
        <v>43430</v>
      </c>
      <c r="AT31" s="235">
        <v>43431</v>
      </c>
      <c r="AU31" s="233"/>
      <c r="AV31" s="233"/>
    </row>
    <row r="32" spans="1:49" s="236" customFormat="1" ht="30" customHeight="1" x14ac:dyDescent="0.25">
      <c r="A32" s="233">
        <v>7</v>
      </c>
      <c r="B32" s="233" t="s">
        <v>294</v>
      </c>
      <c r="C32" s="233" t="s">
        <v>513</v>
      </c>
      <c r="D32" s="233" t="s">
        <v>486</v>
      </c>
      <c r="E32" s="233" t="s">
        <v>487</v>
      </c>
      <c r="F32" s="233" t="s">
        <v>487</v>
      </c>
      <c r="G32" s="233" t="s">
        <v>487</v>
      </c>
      <c r="H32" s="233" t="s">
        <v>487</v>
      </c>
      <c r="I32" s="233" t="s">
        <v>519</v>
      </c>
      <c r="J32" s="233" t="s">
        <v>487</v>
      </c>
      <c r="K32" s="233" t="s">
        <v>487</v>
      </c>
      <c r="L32" s="233" t="s">
        <v>487</v>
      </c>
      <c r="M32" s="233" t="s">
        <v>520</v>
      </c>
      <c r="N32" s="233" t="s">
        <v>530</v>
      </c>
      <c r="O32" s="233" t="s">
        <v>282</v>
      </c>
      <c r="P32" s="233" t="s">
        <v>522</v>
      </c>
      <c r="Q32" s="233"/>
      <c r="R32" s="233"/>
      <c r="S32" s="233"/>
      <c r="T32" s="233"/>
      <c r="U32" s="233"/>
      <c r="V32" s="233"/>
      <c r="W32" s="233"/>
      <c r="X32" s="233"/>
      <c r="Y32" s="233"/>
      <c r="Z32" s="233"/>
      <c r="AA32" s="233"/>
      <c r="AB32" s="233"/>
      <c r="AC32" s="233" t="s">
        <v>531</v>
      </c>
      <c r="AD32" s="234">
        <v>0.14248294</v>
      </c>
      <c r="AE32" s="234">
        <f>AD32</f>
        <v>0.14248294</v>
      </c>
      <c r="AF32" s="233" t="s">
        <v>524</v>
      </c>
      <c r="AG32" s="233"/>
      <c r="AH32" s="233"/>
      <c r="AI32" s="233"/>
      <c r="AJ32" s="233"/>
      <c r="AK32" s="233"/>
      <c r="AL32" s="233" t="s">
        <v>525</v>
      </c>
      <c r="AM32" s="233" t="s">
        <v>282</v>
      </c>
      <c r="AN32" s="233" t="s">
        <v>526</v>
      </c>
      <c r="AO32" s="233" t="s">
        <v>527</v>
      </c>
      <c r="AP32" s="235">
        <v>43437</v>
      </c>
      <c r="AQ32" s="235">
        <v>43437</v>
      </c>
      <c r="AR32" s="235">
        <v>43437</v>
      </c>
      <c r="AS32" s="235">
        <v>43437</v>
      </c>
      <c r="AT32" s="235">
        <v>43465</v>
      </c>
      <c r="AU32" s="233"/>
      <c r="AV32" s="233"/>
    </row>
  </sheetData>
  <mergeCells count="70">
    <mergeCell ref="AL26:AO26"/>
    <mergeCell ref="O27:AC27"/>
    <mergeCell ref="O29:AC29"/>
    <mergeCell ref="A5:AO5"/>
    <mergeCell ref="A7:AO7"/>
    <mergeCell ref="A8:AO8"/>
    <mergeCell ref="A9:AO9"/>
    <mergeCell ref="C22:C24"/>
    <mergeCell ref="D22:D24"/>
    <mergeCell ref="A10:AO10"/>
    <mergeCell ref="A11:AO11"/>
    <mergeCell ref="A12:AO12"/>
    <mergeCell ref="A13:AO13"/>
    <mergeCell ref="A14:AO14"/>
    <mergeCell ref="A15:AO15"/>
    <mergeCell ref="A16:AO16"/>
    <mergeCell ref="A17:AO17"/>
    <mergeCell ref="G23:G24"/>
    <mergeCell ref="H23:H24"/>
    <mergeCell ref="K23:K24"/>
    <mergeCell ref="L23:L24"/>
    <mergeCell ref="A18:AO18"/>
    <mergeCell ref="A19:AO19"/>
    <mergeCell ref="A20:AO20"/>
    <mergeCell ref="A21:AO21"/>
    <mergeCell ref="A22:A24"/>
    <mergeCell ref="X22:X24"/>
    <mergeCell ref="I23:I24"/>
    <mergeCell ref="J23:J24"/>
    <mergeCell ref="E22:L22"/>
    <mergeCell ref="M22:M24"/>
    <mergeCell ref="E23:E24"/>
    <mergeCell ref="S23:S24"/>
    <mergeCell ref="T23:T24"/>
    <mergeCell ref="B22:B24"/>
    <mergeCell ref="U22:U24"/>
    <mergeCell ref="R22:R24"/>
    <mergeCell ref="S22:T22"/>
    <mergeCell ref="F23:F24"/>
    <mergeCell ref="N22:N24"/>
    <mergeCell ref="O22:O24"/>
    <mergeCell ref="P22:P24"/>
    <mergeCell ref="Q22:Q24"/>
    <mergeCell ref="AQ23:AQ24"/>
    <mergeCell ref="AP22:AQ22"/>
    <mergeCell ref="AL22:AO22"/>
    <mergeCell ref="V22:V24"/>
    <mergeCell ref="W22:W24"/>
    <mergeCell ref="AH23:AI23"/>
    <mergeCell ref="AK23:AK24"/>
    <mergeCell ref="AA22:AA24"/>
    <mergeCell ref="Y22:Y24"/>
    <mergeCell ref="Z22:Z24"/>
    <mergeCell ref="AB22:AB24"/>
    <mergeCell ref="AV22:AV24"/>
    <mergeCell ref="AC22:AC24"/>
    <mergeCell ref="AD22:AD24"/>
    <mergeCell ref="AF23:AG23"/>
    <mergeCell ref="AE22:AE24"/>
    <mergeCell ref="AF22:AK22"/>
    <mergeCell ref="AM23:AM24"/>
    <mergeCell ref="AN23:AN24"/>
    <mergeCell ref="AO23:AO24"/>
    <mergeCell ref="AJ23:AJ24"/>
    <mergeCell ref="AR22:AR24"/>
    <mergeCell ref="AS22:AS24"/>
    <mergeCell ref="AL23:AL24"/>
    <mergeCell ref="AU22:AU24"/>
    <mergeCell ref="AT22:AT24"/>
    <mergeCell ref="AP23:AP24"/>
  </mergeCells>
  <phoneticPr fontId="46" type="noConversion"/>
  <hyperlinks>
    <hyperlink ref="AG26" r:id="rId1"/>
  </hyperlinks>
  <printOptions horizontalCentered="1"/>
  <pageMargins left="0.59055118110236227" right="0.59055118110236227" top="0.59055118110236227" bottom="0.59055118110236227" header="0" footer="0"/>
  <pageSetup paperSize="8" scale="28" orientation="landscape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07"/>
  <sheetViews>
    <sheetView view="pageBreakPreview" topLeftCell="A16" zoomScale="90" zoomScaleNormal="90" zoomScaleSheetLayoutView="90" workbookViewId="0">
      <selection activeCell="H31" sqref="H31"/>
    </sheetView>
  </sheetViews>
  <sheetFormatPr defaultRowHeight="15.75" x14ac:dyDescent="0.25"/>
  <cols>
    <col min="1" max="1" width="72.28515625" style="75" customWidth="1"/>
    <col min="2" max="2" width="69.140625" style="75" customWidth="1"/>
    <col min="3" max="3" width="11.85546875" style="76" bestFit="1" customWidth="1"/>
    <col min="4" max="216" width="9.140625" style="76"/>
    <col min="217" max="218" width="66.140625" style="76" customWidth="1"/>
    <col min="219" max="16384" width="9.140625" style="76"/>
  </cols>
  <sheetData>
    <row r="1" spans="1:2" ht="18.75" x14ac:dyDescent="0.25">
      <c r="B1" s="33" t="s">
        <v>22</v>
      </c>
    </row>
    <row r="2" spans="1:2" ht="18.75" x14ac:dyDescent="0.3">
      <c r="B2" s="13" t="s">
        <v>6</v>
      </c>
    </row>
    <row r="3" spans="1:2" ht="18.75" x14ac:dyDescent="0.3">
      <c r="B3" s="13" t="s">
        <v>153</v>
      </c>
    </row>
    <row r="4" spans="1:2" x14ac:dyDescent="0.25">
      <c r="B4" s="36"/>
    </row>
    <row r="5" spans="1:2" ht="18.75" x14ac:dyDescent="0.3">
      <c r="A5" s="382" t="str">
        <f>'1. паспорт местоположение'!$A$5</f>
        <v>Год раскрытия информации: 2019 год</v>
      </c>
      <c r="B5" s="382"/>
    </row>
    <row r="6" spans="1:2" ht="18.75" x14ac:dyDescent="0.3">
      <c r="A6" s="85"/>
      <c r="B6" s="85"/>
    </row>
    <row r="7" spans="1:2" ht="18.75" x14ac:dyDescent="0.25">
      <c r="A7" s="260" t="s">
        <v>5</v>
      </c>
      <c r="B7" s="260"/>
    </row>
    <row r="8" spans="1:2" ht="18.75" x14ac:dyDescent="0.25">
      <c r="A8" s="11"/>
      <c r="B8" s="11"/>
    </row>
    <row r="9" spans="1:2" x14ac:dyDescent="0.25">
      <c r="A9" s="261" t="s">
        <v>282</v>
      </c>
      <c r="B9" s="261"/>
    </row>
    <row r="10" spans="1:2" x14ac:dyDescent="0.25">
      <c r="A10" s="257" t="s">
        <v>4</v>
      </c>
      <c r="B10" s="257"/>
    </row>
    <row r="11" spans="1:2" ht="18.75" x14ac:dyDescent="0.25">
      <c r="A11" s="11"/>
      <c r="B11" s="11"/>
    </row>
    <row r="12" spans="1:2" ht="12.75" customHeight="1" x14ac:dyDescent="0.25">
      <c r="A12" s="261" t="str">
        <f>'1. паспорт местоположение'!$A$12</f>
        <v>I_Che150</v>
      </c>
      <c r="B12" s="261"/>
    </row>
    <row r="13" spans="1:2" x14ac:dyDescent="0.25">
      <c r="A13" s="257" t="s">
        <v>3</v>
      </c>
      <c r="B13" s="257"/>
    </row>
    <row r="14" spans="1:2" ht="18.75" x14ac:dyDescent="0.25">
      <c r="A14" s="9"/>
      <c r="B14" s="9"/>
    </row>
    <row r="15" spans="1:2" ht="55.5" customHeight="1" x14ac:dyDescent="0.25">
      <c r="A15" s="271" t="str">
        <f>'1. паспорт местоположение'!$A$15</f>
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71"/>
    </row>
    <row r="16" spans="1:2" x14ac:dyDescent="0.25">
      <c r="A16" s="257" t="s">
        <v>2</v>
      </c>
      <c r="B16" s="257"/>
    </row>
    <row r="17" spans="1:2" x14ac:dyDescent="0.25">
      <c r="B17" s="77"/>
    </row>
    <row r="18" spans="1:2" ht="20.25" customHeight="1" x14ac:dyDescent="0.25">
      <c r="A18" s="380" t="s">
        <v>268</v>
      </c>
      <c r="B18" s="381"/>
    </row>
    <row r="19" spans="1:2" ht="10.5" customHeight="1" x14ac:dyDescent="0.25">
      <c r="B19" s="36"/>
    </row>
    <row r="20" spans="1:2" ht="10.5" customHeight="1" thickBot="1" x14ac:dyDescent="0.3">
      <c r="B20" s="78"/>
    </row>
    <row r="21" spans="1:2" s="170" customFormat="1" ht="76.5" customHeight="1" thickBot="1" x14ac:dyDescent="0.3">
      <c r="A21" s="181" t="s">
        <v>157</v>
      </c>
      <c r="B21" s="161" t="s">
        <v>471</v>
      </c>
    </row>
    <row r="22" spans="1:2" s="170" customFormat="1" ht="16.5" thickBot="1" x14ac:dyDescent="0.3">
      <c r="A22" s="163" t="s">
        <v>158</v>
      </c>
      <c r="B22" s="161" t="s">
        <v>453</v>
      </c>
    </row>
    <row r="23" spans="1:2" s="170" customFormat="1" ht="60.75" thickBot="1" x14ac:dyDescent="0.3">
      <c r="A23" s="163" t="s">
        <v>154</v>
      </c>
      <c r="B23" s="171" t="s">
        <v>451</v>
      </c>
    </row>
    <row r="24" spans="1:2" s="170" customFormat="1" ht="16.5" thickBot="1" x14ac:dyDescent="0.3">
      <c r="A24" s="163" t="s">
        <v>159</v>
      </c>
      <c r="B24" s="171" t="s">
        <v>472</v>
      </c>
    </row>
    <row r="25" spans="1:2" s="170" customFormat="1" ht="16.5" thickBot="1" x14ac:dyDescent="0.3">
      <c r="A25" s="172" t="s">
        <v>160</v>
      </c>
      <c r="B25" s="251">
        <f>VLOOKUP(A12,'[1]6.2. отчет'!$D:$OM,400,0)</f>
        <v>2018</v>
      </c>
    </row>
    <row r="26" spans="1:2" s="170" customFormat="1" ht="16.5" thickBot="1" x14ac:dyDescent="0.3">
      <c r="A26" s="173" t="s">
        <v>161</v>
      </c>
      <c r="B26" s="174" t="str">
        <f>'3.3 паспорт описание'!C30</f>
        <v>з</v>
      </c>
    </row>
    <row r="27" spans="1:2" s="170" customFormat="1" ht="16.5" thickBot="1" x14ac:dyDescent="0.3">
      <c r="A27" s="175" t="s">
        <v>439</v>
      </c>
      <c r="B27" s="252">
        <f>VLOOKUP($A$12,'[1]6.2. отчет'!$D:$OT,407,0)</f>
        <v>59.628870252866726</v>
      </c>
    </row>
    <row r="28" spans="1:2" s="170" customFormat="1" ht="16.5" thickBot="1" x14ac:dyDescent="0.3">
      <c r="A28" s="161" t="s">
        <v>162</v>
      </c>
      <c r="B28" s="161" t="s">
        <v>440</v>
      </c>
    </row>
    <row r="29" spans="1:2" s="170" customFormat="1" ht="16.5" thickBot="1" x14ac:dyDescent="0.3">
      <c r="A29" s="163" t="s">
        <v>163</v>
      </c>
      <c r="B29" s="203">
        <f>B38+B48</f>
        <v>103.96964093999999</v>
      </c>
    </row>
    <row r="30" spans="1:2" s="170" customFormat="1" ht="21" customHeight="1" thickBot="1" x14ac:dyDescent="0.3">
      <c r="A30" s="163" t="s">
        <v>164</v>
      </c>
      <c r="B30" s="162">
        <f>B38+B48+B53+B58+B63</f>
        <v>104.28108087999998</v>
      </c>
    </row>
    <row r="31" spans="1:2" s="170" customFormat="1" ht="16.5" thickBot="1" x14ac:dyDescent="0.3">
      <c r="A31" s="161" t="s">
        <v>165</v>
      </c>
      <c r="B31" s="161" t="s">
        <v>301</v>
      </c>
    </row>
    <row r="32" spans="1:2" s="208" customFormat="1" ht="16.5" customHeight="1" thickBot="1" x14ac:dyDescent="0.3">
      <c r="A32" s="207" t="s">
        <v>166</v>
      </c>
      <c r="B32" s="207" t="s">
        <v>445</v>
      </c>
    </row>
    <row r="33" spans="1:2" s="208" customFormat="1" ht="21" customHeight="1" thickBot="1" x14ac:dyDescent="0.3">
      <c r="A33" s="209" t="s">
        <v>444</v>
      </c>
      <c r="B33" s="206">
        <v>53.678370000000001</v>
      </c>
    </row>
    <row r="34" spans="1:2" s="208" customFormat="1" ht="18" customHeight="1" thickBot="1" x14ac:dyDescent="0.3">
      <c r="A34" s="209" t="s">
        <v>167</v>
      </c>
      <c r="B34" s="210" t="s">
        <v>301</v>
      </c>
    </row>
    <row r="35" spans="1:2" s="208" customFormat="1" ht="21.75" customHeight="1" thickBot="1" x14ac:dyDescent="0.3">
      <c r="A35" s="209" t="s">
        <v>168</v>
      </c>
      <c r="B35" s="206">
        <v>0</v>
      </c>
    </row>
    <row r="36" spans="1:2" s="208" customFormat="1" ht="15" customHeight="1" thickBot="1" x14ac:dyDescent="0.3">
      <c r="A36" s="209" t="s">
        <v>438</v>
      </c>
      <c r="B36" s="206">
        <v>0</v>
      </c>
    </row>
    <row r="37" spans="1:2" s="170" customFormat="1" ht="21" customHeight="1" thickBot="1" x14ac:dyDescent="0.3">
      <c r="A37" s="198" t="s">
        <v>166</v>
      </c>
      <c r="B37" s="202" t="s">
        <v>502</v>
      </c>
    </row>
    <row r="38" spans="1:2" s="170" customFormat="1" ht="19.5" customHeight="1" thickBot="1" x14ac:dyDescent="0.3">
      <c r="A38" s="200" t="s">
        <v>503</v>
      </c>
      <c r="B38" s="201">
        <v>68.624099939999994</v>
      </c>
    </row>
    <row r="39" spans="1:2" s="170" customFormat="1" ht="16.5" customHeight="1" thickBot="1" x14ac:dyDescent="0.3">
      <c r="A39" s="200" t="s">
        <v>167</v>
      </c>
      <c r="B39" s="239">
        <f>B41/B27</f>
        <v>1.1472777134614767</v>
      </c>
    </row>
    <row r="40" spans="1:2" s="208" customFormat="1" ht="18" customHeight="1" thickBot="1" x14ac:dyDescent="0.3">
      <c r="A40" s="199" t="s">
        <v>168</v>
      </c>
      <c r="B40" s="201">
        <f>'6.2. Паспорт фин осв ввод'!D24-'8. Общие сведения'!B50-B67</f>
        <v>57.254106820000004</v>
      </c>
    </row>
    <row r="41" spans="1:2" s="208" customFormat="1" ht="18" customHeight="1" thickBot="1" x14ac:dyDescent="0.3">
      <c r="A41" s="199" t="s">
        <v>169</v>
      </c>
      <c r="B41" s="201">
        <v>68.41087392</v>
      </c>
    </row>
    <row r="42" spans="1:2" s="170" customFormat="1" ht="29.25" thickBot="1" x14ac:dyDescent="0.3">
      <c r="A42" s="163" t="s">
        <v>170</v>
      </c>
      <c r="B42" s="161" t="s">
        <v>301</v>
      </c>
    </row>
    <row r="43" spans="1:2" s="170" customFormat="1" ht="16.5" thickBot="1" x14ac:dyDescent="0.3">
      <c r="A43" s="161" t="s">
        <v>436</v>
      </c>
      <c r="B43" s="161" t="s">
        <v>301</v>
      </c>
    </row>
    <row r="44" spans="1:2" s="170" customFormat="1" ht="16.5" thickBot="1" x14ac:dyDescent="0.3">
      <c r="A44" s="161" t="s">
        <v>167</v>
      </c>
      <c r="B44" s="176" t="s">
        <v>301</v>
      </c>
    </row>
    <row r="45" spans="1:2" s="170" customFormat="1" ht="16.5" thickBot="1" x14ac:dyDescent="0.3">
      <c r="A45" s="161" t="s">
        <v>168</v>
      </c>
      <c r="B45" s="161" t="s">
        <v>301</v>
      </c>
    </row>
    <row r="46" spans="1:2" s="170" customFormat="1" ht="16.5" thickBot="1" x14ac:dyDescent="0.3">
      <c r="A46" s="161" t="s">
        <v>169</v>
      </c>
      <c r="B46" s="161" t="s">
        <v>301</v>
      </c>
    </row>
    <row r="47" spans="1:2" s="170" customFormat="1" ht="33.75" customHeight="1" thickBot="1" x14ac:dyDescent="0.3">
      <c r="A47" s="163" t="s">
        <v>171</v>
      </c>
      <c r="B47" s="163" t="s">
        <v>505</v>
      </c>
    </row>
    <row r="48" spans="1:2" s="170" customFormat="1" ht="16.5" thickBot="1" x14ac:dyDescent="0.3">
      <c r="A48" s="161" t="s">
        <v>437</v>
      </c>
      <c r="B48" s="162">
        <v>35.345540999999997</v>
      </c>
    </row>
    <row r="49" spans="1:2" s="170" customFormat="1" ht="16.5" thickBot="1" x14ac:dyDescent="0.3">
      <c r="A49" s="161" t="s">
        <v>167</v>
      </c>
      <c r="B49" s="176">
        <f>B51/B27</f>
        <v>8.9233948378288977E-2</v>
      </c>
    </row>
    <row r="50" spans="1:2" s="170" customFormat="1" ht="16.5" thickBot="1" x14ac:dyDescent="0.3">
      <c r="A50" s="161" t="s">
        <v>168</v>
      </c>
      <c r="B50" s="162">
        <v>5.3209195300000003</v>
      </c>
    </row>
    <row r="51" spans="1:2" s="170" customFormat="1" ht="16.5" thickBot="1" x14ac:dyDescent="0.3">
      <c r="A51" s="161" t="s">
        <v>169</v>
      </c>
      <c r="B51" s="162">
        <v>5.3209195300000003</v>
      </c>
    </row>
    <row r="52" spans="1:2" s="170" customFormat="1" ht="29.25" thickBot="1" x14ac:dyDescent="0.3">
      <c r="A52" s="171"/>
      <c r="B52" s="212" t="s">
        <v>506</v>
      </c>
    </row>
    <row r="53" spans="1:2" s="170" customFormat="1" ht="16.5" thickBot="1" x14ac:dyDescent="0.3">
      <c r="A53" s="171" t="s">
        <v>507</v>
      </c>
      <c r="B53" s="237">
        <v>7.1997000000000005E-2</v>
      </c>
    </row>
    <row r="54" spans="1:2" s="170" customFormat="1" ht="16.5" thickBot="1" x14ac:dyDescent="0.3">
      <c r="A54" s="171" t="s">
        <v>167</v>
      </c>
      <c r="B54" s="240">
        <f>B56/B27</f>
        <v>1.2074184819313874E-3</v>
      </c>
    </row>
    <row r="55" spans="1:2" s="170" customFormat="1" ht="16.5" thickBot="1" x14ac:dyDescent="0.3">
      <c r="A55" s="171" t="s">
        <v>168</v>
      </c>
      <c r="B55" s="162">
        <v>0</v>
      </c>
    </row>
    <row r="56" spans="1:2" s="170" customFormat="1" ht="16.5" thickBot="1" x14ac:dyDescent="0.3">
      <c r="A56" s="171" t="s">
        <v>169</v>
      </c>
      <c r="B56" s="237">
        <v>7.1997000000000005E-2</v>
      </c>
    </row>
    <row r="57" spans="1:2" s="170" customFormat="1" ht="29.25" thickBot="1" x14ac:dyDescent="0.3">
      <c r="A57" s="171"/>
      <c r="B57" s="212" t="s">
        <v>508</v>
      </c>
    </row>
    <row r="58" spans="1:2" s="170" customFormat="1" ht="16.5" thickBot="1" x14ac:dyDescent="0.3">
      <c r="A58" s="171" t="s">
        <v>507</v>
      </c>
      <c r="B58" s="237">
        <v>9.6960000000000005E-2</v>
      </c>
    </row>
    <row r="59" spans="1:2" s="170" customFormat="1" ht="16.5" thickBot="1" x14ac:dyDescent="0.3">
      <c r="A59" s="171" t="s">
        <v>167</v>
      </c>
      <c r="B59" s="240">
        <v>1.299085381070712E-3</v>
      </c>
    </row>
    <row r="60" spans="1:2" s="170" customFormat="1" ht="16.5" thickBot="1" x14ac:dyDescent="0.3">
      <c r="A60" s="171" t="s">
        <v>168</v>
      </c>
      <c r="B60" s="162">
        <v>0</v>
      </c>
    </row>
    <row r="61" spans="1:2" s="170" customFormat="1" ht="16.5" thickBot="1" x14ac:dyDescent="0.3">
      <c r="A61" s="171" t="s">
        <v>169</v>
      </c>
      <c r="B61" s="237">
        <v>9.6960000000000005E-2</v>
      </c>
    </row>
    <row r="62" spans="1:2" s="170" customFormat="1" ht="16.5" thickBot="1" x14ac:dyDescent="0.3">
      <c r="A62" s="171"/>
      <c r="B62" s="238" t="s">
        <v>509</v>
      </c>
    </row>
    <row r="63" spans="1:2" s="170" customFormat="1" ht="16.5" thickBot="1" x14ac:dyDescent="0.3">
      <c r="A63" s="171" t="s">
        <v>507</v>
      </c>
      <c r="B63" s="237">
        <v>0.14248294</v>
      </c>
    </row>
    <row r="64" spans="1:2" s="170" customFormat="1" ht="16.5" thickBot="1" x14ac:dyDescent="0.3">
      <c r="A64" s="171" t="s">
        <v>167</v>
      </c>
      <c r="B64" s="240">
        <v>1.909008915078129E-3</v>
      </c>
    </row>
    <row r="65" spans="1:2" s="170" customFormat="1" ht="16.5" thickBot="1" x14ac:dyDescent="0.3">
      <c r="A65" s="171" t="s">
        <v>168</v>
      </c>
      <c r="B65" s="162">
        <v>0</v>
      </c>
    </row>
    <row r="66" spans="1:2" s="170" customFormat="1" ht="16.5" thickBot="1" x14ac:dyDescent="0.3">
      <c r="A66" s="171" t="s">
        <v>169</v>
      </c>
      <c r="B66" s="237">
        <v>0.14248294</v>
      </c>
    </row>
    <row r="67" spans="1:2" s="170" customFormat="1" ht="16.5" thickBot="1" x14ac:dyDescent="0.3">
      <c r="A67" s="213" t="s">
        <v>510</v>
      </c>
      <c r="B67" s="212">
        <v>1.9462212000000001</v>
      </c>
    </row>
    <row r="68" spans="1:2" s="170" customFormat="1" ht="16.5" thickBot="1" x14ac:dyDescent="0.3">
      <c r="A68" s="171" t="s">
        <v>511</v>
      </c>
      <c r="B68" s="162">
        <v>1.9462212000000001</v>
      </c>
    </row>
    <row r="69" spans="1:2" s="170" customFormat="1" ht="16.5" thickBot="1" x14ac:dyDescent="0.3">
      <c r="A69" s="171" t="s">
        <v>512</v>
      </c>
      <c r="B69" s="162">
        <v>0</v>
      </c>
    </row>
    <row r="70" spans="1:2" s="170" customFormat="1" ht="16.5" thickBot="1" x14ac:dyDescent="0.3">
      <c r="A70" s="171" t="s">
        <v>85</v>
      </c>
      <c r="B70" s="162">
        <v>0</v>
      </c>
    </row>
    <row r="71" spans="1:2" s="170" customFormat="1" ht="29.25" thickBot="1" x14ac:dyDescent="0.3">
      <c r="A71" s="93" t="s">
        <v>172</v>
      </c>
      <c r="B71" s="161" t="s">
        <v>301</v>
      </c>
    </row>
    <row r="72" spans="1:2" s="170" customFormat="1" ht="16.5" thickBot="1" x14ac:dyDescent="0.3">
      <c r="A72" s="177" t="s">
        <v>165</v>
      </c>
      <c r="B72" s="161" t="s">
        <v>301</v>
      </c>
    </row>
    <row r="73" spans="1:2" s="170" customFormat="1" ht="16.5" thickBot="1" x14ac:dyDescent="0.3">
      <c r="A73" s="177" t="s">
        <v>173</v>
      </c>
      <c r="B73" s="161" t="s">
        <v>301</v>
      </c>
    </row>
    <row r="74" spans="1:2" s="170" customFormat="1" ht="16.5" thickBot="1" x14ac:dyDescent="0.3">
      <c r="A74" s="177" t="s">
        <v>174</v>
      </c>
      <c r="B74" s="161" t="s">
        <v>301</v>
      </c>
    </row>
    <row r="75" spans="1:2" s="170" customFormat="1" ht="16.5" thickBot="1" x14ac:dyDescent="0.3">
      <c r="A75" s="177" t="s">
        <v>175</v>
      </c>
      <c r="B75" s="161" t="s">
        <v>301</v>
      </c>
    </row>
    <row r="76" spans="1:2" s="170" customFormat="1" ht="16.5" thickBot="1" x14ac:dyDescent="0.3">
      <c r="A76" s="172" t="s">
        <v>176</v>
      </c>
      <c r="B76" s="204">
        <f>B77/$B$27</f>
        <v>1.0820471237571043</v>
      </c>
    </row>
    <row r="77" spans="1:2" s="170" customFormat="1" ht="16.5" thickBot="1" x14ac:dyDescent="0.3">
      <c r="A77" s="172" t="s">
        <v>177</v>
      </c>
      <c r="B77" s="205">
        <f>'6.2. Паспорт фин осв ввод'!D24</f>
        <v>64.521247549999998</v>
      </c>
    </row>
    <row r="78" spans="1:2" s="170" customFormat="1" ht="16.5" thickBot="1" x14ac:dyDescent="0.3">
      <c r="A78" s="172" t="s">
        <v>178</v>
      </c>
      <c r="B78" s="204">
        <f>B79/'6.2. Паспорт фин осв ввод'!C30</f>
        <v>1.2843333679782096</v>
      </c>
    </row>
    <row r="79" spans="1:2" s="170" customFormat="1" ht="16.5" thickBot="1" x14ac:dyDescent="0.3">
      <c r="A79" s="173" t="s">
        <v>179</v>
      </c>
      <c r="B79" s="205">
        <f>'6.2. Паспорт фин осв ввод'!D30</f>
        <v>64.90114217</v>
      </c>
    </row>
    <row r="80" spans="1:2" s="170" customFormat="1" ht="20.25" customHeight="1" x14ac:dyDescent="0.25">
      <c r="A80" s="93" t="s">
        <v>180</v>
      </c>
      <c r="B80" s="177"/>
    </row>
    <row r="81" spans="1:2" s="170" customFormat="1" x14ac:dyDescent="0.25">
      <c r="A81" s="94" t="s">
        <v>181</v>
      </c>
      <c r="B81" s="94" t="s">
        <v>294</v>
      </c>
    </row>
    <row r="82" spans="1:2" s="170" customFormat="1" x14ac:dyDescent="0.25">
      <c r="A82" s="94" t="s">
        <v>182</v>
      </c>
      <c r="B82" s="94" t="s">
        <v>473</v>
      </c>
    </row>
    <row r="83" spans="1:2" s="170" customFormat="1" x14ac:dyDescent="0.25">
      <c r="A83" s="94" t="s">
        <v>183</v>
      </c>
      <c r="B83" s="94" t="s">
        <v>301</v>
      </c>
    </row>
    <row r="84" spans="1:2" s="170" customFormat="1" x14ac:dyDescent="0.25">
      <c r="A84" s="94" t="s">
        <v>184</v>
      </c>
      <c r="B84" s="211" t="s">
        <v>504</v>
      </c>
    </row>
    <row r="85" spans="1:2" s="170" customFormat="1" ht="16.5" thickBot="1" x14ac:dyDescent="0.3">
      <c r="A85" s="95" t="s">
        <v>185</v>
      </c>
      <c r="B85" s="94" t="s">
        <v>301</v>
      </c>
    </row>
    <row r="86" spans="1:2" s="170" customFormat="1" ht="18.75" customHeight="1" thickBot="1" x14ac:dyDescent="0.3">
      <c r="A86" s="177" t="s">
        <v>186</v>
      </c>
      <c r="B86" s="94" t="s">
        <v>301</v>
      </c>
    </row>
    <row r="87" spans="1:2" s="170" customFormat="1" ht="29.25" thickBot="1" x14ac:dyDescent="0.3">
      <c r="A87" s="172" t="s">
        <v>187</v>
      </c>
      <c r="B87" s="178"/>
    </row>
    <row r="88" spans="1:2" s="170" customFormat="1" ht="16.5" thickBot="1" x14ac:dyDescent="0.3">
      <c r="A88" s="177" t="s">
        <v>165</v>
      </c>
      <c r="B88" s="114" t="s">
        <v>301</v>
      </c>
    </row>
    <row r="89" spans="1:2" s="170" customFormat="1" ht="16.5" thickBot="1" x14ac:dyDescent="0.3">
      <c r="A89" s="177" t="s">
        <v>188</v>
      </c>
      <c r="B89" s="114" t="s">
        <v>301</v>
      </c>
    </row>
    <row r="90" spans="1:2" s="170" customFormat="1" ht="16.5" thickBot="1" x14ac:dyDescent="0.3">
      <c r="A90" s="177" t="s">
        <v>189</v>
      </c>
      <c r="B90" s="114" t="s">
        <v>301</v>
      </c>
    </row>
    <row r="91" spans="1:2" s="170" customFormat="1" ht="22.5" customHeight="1" thickBot="1" x14ac:dyDescent="0.3">
      <c r="A91" s="79" t="s">
        <v>190</v>
      </c>
      <c r="B91" s="114" t="s">
        <v>301</v>
      </c>
    </row>
    <row r="92" spans="1:2" s="170" customFormat="1" ht="16.5" thickBot="1" x14ac:dyDescent="0.3">
      <c r="A92" s="172" t="s">
        <v>191</v>
      </c>
      <c r="B92" s="179" t="s">
        <v>301</v>
      </c>
    </row>
    <row r="93" spans="1:2" s="170" customFormat="1" ht="16.5" thickBot="1" x14ac:dyDescent="0.3">
      <c r="A93" s="94" t="s">
        <v>192</v>
      </c>
      <c r="B93" s="180"/>
    </row>
    <row r="94" spans="1:2" s="170" customFormat="1" ht="16.5" thickBot="1" x14ac:dyDescent="0.3">
      <c r="A94" s="94" t="s">
        <v>193</v>
      </c>
      <c r="B94" s="180"/>
    </row>
    <row r="95" spans="1:2" s="170" customFormat="1" ht="16.5" thickBot="1" x14ac:dyDescent="0.3">
      <c r="A95" s="94" t="s">
        <v>194</v>
      </c>
      <c r="B95" s="161"/>
    </row>
    <row r="96" spans="1:2" s="170" customFormat="1" ht="20.25" customHeight="1" thickBot="1" x14ac:dyDescent="0.3">
      <c r="A96" s="80" t="s">
        <v>195</v>
      </c>
      <c r="B96" s="144" t="s">
        <v>448</v>
      </c>
    </row>
    <row r="97" spans="1:2" s="170" customFormat="1" ht="28.5" x14ac:dyDescent="0.25">
      <c r="A97" s="93" t="s">
        <v>196</v>
      </c>
      <c r="B97" s="377" t="s">
        <v>301</v>
      </c>
    </row>
    <row r="98" spans="1:2" s="170" customFormat="1" x14ac:dyDescent="0.25">
      <c r="A98" s="94" t="s">
        <v>197</v>
      </c>
      <c r="B98" s="378"/>
    </row>
    <row r="99" spans="1:2" s="170" customFormat="1" x14ac:dyDescent="0.25">
      <c r="A99" s="94" t="s">
        <v>198</v>
      </c>
      <c r="B99" s="378"/>
    </row>
    <row r="100" spans="1:2" s="170" customFormat="1" x14ac:dyDescent="0.25">
      <c r="A100" s="94" t="s">
        <v>199</v>
      </c>
      <c r="B100" s="378"/>
    </row>
    <row r="101" spans="1:2" s="170" customFormat="1" x14ac:dyDescent="0.25">
      <c r="A101" s="94" t="s">
        <v>200</v>
      </c>
      <c r="B101" s="378"/>
    </row>
    <row r="102" spans="1:2" s="170" customFormat="1" ht="16.5" thickBot="1" x14ac:dyDescent="0.3">
      <c r="A102" s="95" t="s">
        <v>201</v>
      </c>
      <c r="B102" s="379"/>
    </row>
    <row r="105" spans="1:2" x14ac:dyDescent="0.25">
      <c r="A105" s="81"/>
      <c r="B105" s="82"/>
    </row>
    <row r="106" spans="1:2" x14ac:dyDescent="0.25">
      <c r="B106" s="83"/>
    </row>
    <row r="107" spans="1:2" x14ac:dyDescent="0.25">
      <c r="B107" s="84"/>
    </row>
  </sheetData>
  <mergeCells count="10">
    <mergeCell ref="A5:B5"/>
    <mergeCell ref="A7:B7"/>
    <mergeCell ref="A10:B10"/>
    <mergeCell ref="A12:B12"/>
    <mergeCell ref="A9:B9"/>
    <mergeCell ref="B97:B102"/>
    <mergeCell ref="A13:B13"/>
    <mergeCell ref="A16:B16"/>
    <mergeCell ref="A18:B18"/>
    <mergeCell ref="A15:B15"/>
  </mergeCells>
  <phoneticPr fontId="46" type="noConversion"/>
  <pageMargins left="0.23622047244094491" right="0.15748031496062992" top="0.43307086614173229" bottom="0.31496062992125984" header="0.19685039370078741" footer="0.15748031496062992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9"/>
  <sheetViews>
    <sheetView view="pageBreakPreview" zoomScale="60" workbookViewId="0">
      <selection activeCell="E30" sqref="E30"/>
    </sheetView>
  </sheetViews>
  <sheetFormatPr defaultRowHeight="15" x14ac:dyDescent="0.25"/>
  <cols>
    <col min="1" max="1" width="7.42578125" style="1" customWidth="1"/>
    <col min="2" max="2" width="35.85546875" style="1" customWidth="1"/>
    <col min="3" max="3" width="31.140625" style="1" customWidth="1"/>
    <col min="4" max="4" width="25" style="1" customWidth="1"/>
    <col min="5" max="5" width="50" style="1" customWidth="1"/>
    <col min="6" max="6" width="57" style="1" customWidth="1"/>
    <col min="7" max="7" width="57.5703125" style="1" customWidth="1"/>
    <col min="8" max="10" width="20.5703125" style="1" customWidth="1"/>
    <col min="11" max="11" width="16" style="1" customWidth="1"/>
    <col min="12" max="12" width="20.5703125" style="1" customWidth="1"/>
    <col min="13" max="13" width="21.28515625" style="1" customWidth="1"/>
    <col min="14" max="14" width="23.85546875" style="1" customWidth="1"/>
    <col min="15" max="15" width="17.85546875" style="1" customWidth="1"/>
    <col min="16" max="16" width="23.85546875" style="1" customWidth="1"/>
    <col min="17" max="17" width="58" style="1" customWidth="1"/>
    <col min="18" max="18" width="27" style="1" customWidth="1"/>
    <col min="19" max="19" width="43" style="1" customWidth="1"/>
    <col min="20" max="16384" width="9.140625" style="1"/>
  </cols>
  <sheetData>
    <row r="1" spans="1:25" s="10" customFormat="1" ht="18.75" customHeight="1" x14ac:dyDescent="0.2">
      <c r="A1" s="16"/>
      <c r="S1" s="33" t="s">
        <v>22</v>
      </c>
    </row>
    <row r="2" spans="1:25" s="10" customFormat="1" ht="18.75" customHeight="1" x14ac:dyDescent="0.3">
      <c r="A2" s="16"/>
      <c r="S2" s="13" t="s">
        <v>6</v>
      </c>
    </row>
    <row r="3" spans="1:25" s="10" customFormat="1" ht="18.75" x14ac:dyDescent="0.3">
      <c r="S3" s="13" t="s">
        <v>21</v>
      </c>
    </row>
    <row r="4" spans="1:25" s="10" customFormat="1" ht="15.75" x14ac:dyDescent="0.2">
      <c r="A4" s="256" t="str">
        <f>'1. паспорт местоположение'!$A$5</f>
        <v>Год раскрытия информации: 2019 год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</row>
    <row r="5" spans="1:25" s="10" customFormat="1" ht="15.75" x14ac:dyDescent="0.2">
      <c r="A5" s="15"/>
      <c r="H5" s="14"/>
    </row>
    <row r="6" spans="1:25" s="10" customFormat="1" ht="18.75" x14ac:dyDescent="0.2">
      <c r="A6" s="260" t="s">
        <v>5</v>
      </c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</row>
    <row r="7" spans="1:25" s="10" customFormat="1" ht="18.75" x14ac:dyDescent="0.2">
      <c r="A7" s="260"/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</row>
    <row r="8" spans="1:25" s="10" customFormat="1" ht="18.75" customHeight="1" x14ac:dyDescent="0.2">
      <c r="A8" s="261" t="s">
        <v>294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</row>
    <row r="9" spans="1:25" s="10" customFormat="1" ht="18.75" customHeight="1" x14ac:dyDescent="0.2">
      <c r="A9" s="257" t="s">
        <v>4</v>
      </c>
      <c r="B9" s="257"/>
      <c r="C9" s="257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7"/>
      <c r="S9" s="257"/>
      <c r="T9" s="257"/>
    </row>
    <row r="10" spans="1:25" s="10" customFormat="1" ht="18.75" x14ac:dyDescent="0.2">
      <c r="A10" s="260"/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</row>
    <row r="11" spans="1:25" s="10" customFormat="1" ht="18.75" customHeight="1" x14ac:dyDescent="0.2">
      <c r="A11" s="261" t="str">
        <f>'1. паспорт местоположение'!A12:C12</f>
        <v>I_Che150</v>
      </c>
      <c r="B11" s="261"/>
      <c r="C11" s="261"/>
      <c r="D11" s="261"/>
      <c r="E11" s="261"/>
      <c r="F11" s="261"/>
      <c r="G11" s="261"/>
      <c r="H11" s="261"/>
      <c r="I11" s="261"/>
      <c r="J11" s="261"/>
      <c r="K11" s="261"/>
      <c r="L11" s="261"/>
      <c r="M11" s="261"/>
      <c r="N11" s="261"/>
      <c r="O11" s="261"/>
      <c r="P11" s="261"/>
      <c r="Q11" s="261"/>
      <c r="R11" s="261"/>
      <c r="S11" s="261"/>
      <c r="T11" s="261"/>
    </row>
    <row r="12" spans="1:25" s="10" customFormat="1" ht="18.75" customHeight="1" x14ac:dyDescent="0.2">
      <c r="A12" s="257" t="s">
        <v>3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</row>
    <row r="13" spans="1:25" s="7" customFormat="1" ht="15.75" customHeight="1" x14ac:dyDescent="0.2">
      <c r="A13" s="270"/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</row>
    <row r="14" spans="1:25" s="2" customFormat="1" ht="15.75" x14ac:dyDescent="0.2">
      <c r="A14" s="261" t="str">
        <f>'1. паспорт местоположение'!$A$15</f>
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4" s="261"/>
      <c r="C14" s="261"/>
      <c r="D14" s="261"/>
      <c r="E14" s="261"/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</row>
    <row r="15" spans="1:25" s="2" customFormat="1" ht="15" customHeight="1" x14ac:dyDescent="0.2">
      <c r="A15" s="257" t="s">
        <v>2</v>
      </c>
      <c r="B15" s="257"/>
      <c r="C15" s="257"/>
      <c r="D15" s="257"/>
      <c r="E15" s="257"/>
      <c r="F15" s="257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257"/>
      <c r="R15" s="257"/>
      <c r="S15" s="257"/>
      <c r="T15" s="257"/>
    </row>
    <row r="16" spans="1:25" s="120" customFormat="1" ht="15" customHeight="1" x14ac:dyDescent="0.2">
      <c r="A16" s="268"/>
      <c r="B16" s="268"/>
      <c r="C16" s="268"/>
      <c r="D16" s="268"/>
      <c r="E16" s="268"/>
      <c r="F16" s="268"/>
      <c r="G16" s="268"/>
      <c r="H16" s="268"/>
      <c r="I16" s="268"/>
      <c r="J16" s="268"/>
      <c r="K16" s="268"/>
      <c r="L16" s="268"/>
      <c r="M16" s="268"/>
      <c r="N16" s="268"/>
      <c r="O16" s="268"/>
      <c r="P16" s="268"/>
      <c r="Q16" s="268"/>
      <c r="R16" s="268"/>
      <c r="S16" s="268"/>
      <c r="T16" s="105"/>
      <c r="U16" s="105"/>
      <c r="V16" s="105"/>
      <c r="W16" s="105"/>
      <c r="X16" s="105"/>
      <c r="Y16" s="105"/>
    </row>
    <row r="17" spans="1:28" s="2" customFormat="1" ht="45.75" customHeight="1" x14ac:dyDescent="0.2">
      <c r="A17" s="258" t="s">
        <v>305</v>
      </c>
      <c r="B17" s="258"/>
      <c r="C17" s="258"/>
      <c r="D17" s="258"/>
      <c r="E17" s="258"/>
      <c r="F17" s="258"/>
      <c r="G17" s="258"/>
      <c r="H17" s="258"/>
      <c r="I17" s="258"/>
      <c r="J17" s="258"/>
      <c r="K17" s="258"/>
      <c r="L17" s="258"/>
      <c r="M17" s="258"/>
      <c r="N17" s="258"/>
      <c r="O17" s="258"/>
      <c r="P17" s="258"/>
      <c r="Q17" s="258"/>
      <c r="R17" s="258"/>
      <c r="S17" s="258"/>
      <c r="T17" s="5"/>
      <c r="U17" s="5"/>
      <c r="V17" s="5"/>
      <c r="W17" s="5"/>
      <c r="X17" s="5"/>
      <c r="Y17" s="5"/>
      <c r="Z17" s="5"/>
      <c r="AA17" s="5"/>
      <c r="AB17" s="5"/>
    </row>
    <row r="18" spans="1:28" s="2" customFormat="1" ht="15" customHeight="1" x14ac:dyDescent="0.2">
      <c r="A18" s="269"/>
      <c r="B18" s="269"/>
      <c r="C18" s="269"/>
      <c r="D18" s="269"/>
      <c r="E18" s="269"/>
      <c r="F18" s="269"/>
      <c r="G18" s="269"/>
      <c r="H18" s="269"/>
      <c r="I18" s="269"/>
      <c r="J18" s="269"/>
      <c r="K18" s="269"/>
      <c r="L18" s="269"/>
      <c r="M18" s="269"/>
      <c r="N18" s="269"/>
      <c r="O18" s="269"/>
      <c r="P18" s="269"/>
      <c r="Q18" s="269"/>
      <c r="R18" s="269"/>
      <c r="S18" s="269"/>
      <c r="T18" s="3"/>
      <c r="U18" s="3"/>
      <c r="V18" s="3"/>
      <c r="W18" s="3"/>
      <c r="X18" s="3"/>
      <c r="Y18" s="3"/>
    </row>
    <row r="19" spans="1:28" s="2" customFormat="1" ht="54" customHeight="1" x14ac:dyDescent="0.2">
      <c r="A19" s="264" t="s">
        <v>1</v>
      </c>
      <c r="B19" s="264" t="s">
        <v>306</v>
      </c>
      <c r="C19" s="265" t="s">
        <v>307</v>
      </c>
      <c r="D19" s="264" t="s">
        <v>308</v>
      </c>
      <c r="E19" s="264" t="s">
        <v>309</v>
      </c>
      <c r="F19" s="264" t="s">
        <v>310</v>
      </c>
      <c r="G19" s="264" t="s">
        <v>311</v>
      </c>
      <c r="H19" s="264" t="s">
        <v>312</v>
      </c>
      <c r="I19" s="264" t="s">
        <v>313</v>
      </c>
      <c r="J19" s="264" t="s">
        <v>314</v>
      </c>
      <c r="K19" s="264" t="s">
        <v>29</v>
      </c>
      <c r="L19" s="264" t="s">
        <v>315</v>
      </c>
      <c r="M19" s="264" t="s">
        <v>316</v>
      </c>
      <c r="N19" s="264" t="s">
        <v>317</v>
      </c>
      <c r="O19" s="264" t="s">
        <v>318</v>
      </c>
      <c r="P19" s="264" t="s">
        <v>319</v>
      </c>
      <c r="Q19" s="264" t="s">
        <v>320</v>
      </c>
      <c r="R19" s="264"/>
      <c r="S19" s="267" t="s">
        <v>321</v>
      </c>
      <c r="T19" s="3"/>
      <c r="U19" s="3"/>
      <c r="V19" s="3"/>
      <c r="W19" s="3"/>
      <c r="X19" s="3"/>
      <c r="Y19" s="3"/>
    </row>
    <row r="20" spans="1:28" s="2" customFormat="1" ht="180.75" customHeight="1" x14ac:dyDescent="0.2">
      <c r="A20" s="264"/>
      <c r="B20" s="264"/>
      <c r="C20" s="266"/>
      <c r="D20" s="264"/>
      <c r="E20" s="264"/>
      <c r="F20" s="264"/>
      <c r="G20" s="264"/>
      <c r="H20" s="264"/>
      <c r="I20" s="264"/>
      <c r="J20" s="264"/>
      <c r="K20" s="264"/>
      <c r="L20" s="264"/>
      <c r="M20" s="264"/>
      <c r="N20" s="264"/>
      <c r="O20" s="264"/>
      <c r="P20" s="264"/>
      <c r="Q20" s="121" t="s">
        <v>322</v>
      </c>
      <c r="R20" s="122" t="s">
        <v>323</v>
      </c>
      <c r="S20" s="267"/>
      <c r="T20" s="22"/>
      <c r="U20" s="22"/>
      <c r="V20" s="22"/>
      <c r="W20" s="22"/>
      <c r="X20" s="22"/>
      <c r="Y20" s="22"/>
      <c r="Z20" s="21"/>
      <c r="AA20" s="21"/>
      <c r="AB20" s="21"/>
    </row>
    <row r="21" spans="1:28" s="2" customFormat="1" ht="18.75" x14ac:dyDescent="0.2">
      <c r="A21" s="121">
        <v>1</v>
      </c>
      <c r="B21" s="123">
        <v>2</v>
      </c>
      <c r="C21" s="121">
        <v>3</v>
      </c>
      <c r="D21" s="123">
        <v>4</v>
      </c>
      <c r="E21" s="121">
        <v>5</v>
      </c>
      <c r="F21" s="123">
        <v>6</v>
      </c>
      <c r="G21" s="121">
        <v>7</v>
      </c>
      <c r="H21" s="123">
        <v>8</v>
      </c>
      <c r="I21" s="121">
        <v>9</v>
      </c>
      <c r="J21" s="123">
        <v>10</v>
      </c>
      <c r="K21" s="121">
        <v>11</v>
      </c>
      <c r="L21" s="123">
        <v>12</v>
      </c>
      <c r="M21" s="121">
        <v>13</v>
      </c>
      <c r="N21" s="123">
        <v>14</v>
      </c>
      <c r="O21" s="121">
        <v>15</v>
      </c>
      <c r="P21" s="123">
        <v>16</v>
      </c>
      <c r="Q21" s="121">
        <v>17</v>
      </c>
      <c r="R21" s="123">
        <v>18</v>
      </c>
      <c r="S21" s="121">
        <v>19</v>
      </c>
      <c r="T21" s="22"/>
      <c r="U21" s="22"/>
      <c r="V21" s="22"/>
      <c r="W21" s="22"/>
      <c r="X21" s="22"/>
      <c r="Y21" s="22"/>
      <c r="Z21" s="21"/>
      <c r="AA21" s="21"/>
      <c r="AB21" s="21"/>
    </row>
    <row r="22" spans="1:28" s="2" customFormat="1" ht="133.5" customHeight="1" x14ac:dyDescent="0.2">
      <c r="A22" s="121">
        <v>1</v>
      </c>
      <c r="B22" s="123" t="s">
        <v>449</v>
      </c>
      <c r="C22" s="123" t="s">
        <v>301</v>
      </c>
      <c r="D22" s="123" t="s">
        <v>450</v>
      </c>
      <c r="E22" s="123" t="s">
        <v>460</v>
      </c>
      <c r="F22" s="123" t="s">
        <v>461</v>
      </c>
      <c r="G22" s="123" t="s">
        <v>462</v>
      </c>
      <c r="H22" s="123">
        <v>346.8</v>
      </c>
      <c r="I22" s="123" t="s">
        <v>301</v>
      </c>
      <c r="J22" s="123">
        <v>346.8</v>
      </c>
      <c r="K22" s="123">
        <v>110</v>
      </c>
      <c r="L22" s="123">
        <v>1</v>
      </c>
      <c r="M22" s="123" t="s">
        <v>301</v>
      </c>
      <c r="N22" s="123" t="s">
        <v>301</v>
      </c>
      <c r="O22" s="123">
        <v>173.4</v>
      </c>
      <c r="P22" s="123">
        <v>2</v>
      </c>
      <c r="Q22" s="123" t="s">
        <v>463</v>
      </c>
      <c r="R22" s="123" t="s">
        <v>301</v>
      </c>
      <c r="S22" s="123">
        <v>1082.1679999999999</v>
      </c>
      <c r="T22" s="22"/>
      <c r="U22" s="22"/>
      <c r="V22" s="22"/>
      <c r="W22" s="22"/>
      <c r="X22" s="22"/>
      <c r="Y22" s="22"/>
      <c r="Z22" s="21"/>
      <c r="AA22" s="21"/>
      <c r="AB22" s="21"/>
    </row>
    <row r="23" spans="1:28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</row>
    <row r="24" spans="1:28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</row>
    <row r="25" spans="1:28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</row>
    <row r="26" spans="1:28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</row>
    <row r="27" spans="1:28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pans="1:28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1:28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</row>
    <row r="30" spans="1:28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pans="1:28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1:28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</row>
    <row r="33" spans="1:28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</row>
    <row r="34" spans="1:28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</row>
    <row r="35" spans="1:28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</row>
    <row r="36" spans="1:28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</row>
    <row r="37" spans="1:28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</row>
    <row r="38" spans="1:28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</row>
    <row r="39" spans="1:28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</row>
    <row r="40" spans="1:28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</row>
    <row r="41" spans="1:28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</row>
    <row r="42" spans="1:28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</row>
    <row r="43" spans="1:28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</row>
    <row r="44" spans="1:28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</row>
    <row r="45" spans="1:28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</row>
    <row r="46" spans="1:28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</row>
    <row r="47" spans="1:28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</row>
    <row r="48" spans="1:28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</row>
    <row r="49" spans="1:28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</row>
    <row r="50" spans="1:28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</row>
    <row r="51" spans="1:28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</row>
    <row r="52" spans="1:28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</row>
    <row r="53" spans="1:28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</row>
    <row r="54" spans="1:28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</row>
    <row r="55" spans="1:28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</row>
    <row r="56" spans="1:28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</row>
    <row r="57" spans="1:28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</row>
    <row r="58" spans="1:28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</row>
    <row r="59" spans="1:28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</row>
    <row r="60" spans="1:28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</row>
    <row r="61" spans="1:28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</row>
    <row r="62" spans="1:28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</row>
    <row r="63" spans="1:28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</row>
    <row r="64" spans="1:28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</row>
    <row r="65" spans="1:28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</row>
    <row r="66" spans="1:28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</row>
    <row r="67" spans="1:28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</row>
    <row r="68" spans="1:28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</row>
    <row r="69" spans="1:28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</row>
    <row r="70" spans="1:28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</row>
    <row r="71" spans="1:28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</row>
    <row r="72" spans="1:28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</row>
    <row r="73" spans="1:28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</row>
    <row r="74" spans="1:28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</row>
    <row r="75" spans="1:28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</row>
    <row r="76" spans="1:28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</row>
    <row r="77" spans="1:28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</row>
    <row r="78" spans="1:28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</row>
    <row r="79" spans="1:28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</row>
    <row r="80" spans="1:28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</row>
    <row r="81" spans="1:28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</row>
    <row r="82" spans="1:28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</row>
    <row r="83" spans="1:28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</row>
    <row r="84" spans="1:28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</row>
    <row r="85" spans="1:28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</row>
    <row r="86" spans="1:28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</row>
    <row r="87" spans="1:28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</row>
    <row r="88" spans="1:28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</row>
    <row r="89" spans="1:28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</row>
    <row r="90" spans="1:28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</row>
    <row r="91" spans="1:28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</row>
    <row r="92" spans="1:28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</row>
    <row r="93" spans="1:28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</row>
    <row r="94" spans="1:28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</row>
    <row r="95" spans="1:28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</row>
    <row r="96" spans="1:28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</row>
    <row r="97" spans="1:28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</row>
    <row r="98" spans="1:28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</row>
    <row r="99" spans="1:28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</row>
    <row r="100" spans="1:28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</row>
    <row r="101" spans="1:28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1:28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1:28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1:28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1:28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1:28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1:28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1:28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1:28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1:28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1:28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1:28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1:28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</row>
    <row r="114" spans="1:28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</row>
    <row r="115" spans="1:28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</row>
    <row r="116" spans="1:28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</row>
    <row r="117" spans="1:28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</row>
    <row r="118" spans="1:28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</row>
    <row r="119" spans="1:28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</row>
    <row r="120" spans="1:28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</row>
    <row r="121" spans="1:28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</row>
    <row r="122" spans="1:28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</row>
    <row r="123" spans="1:28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</row>
    <row r="124" spans="1:28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</row>
    <row r="125" spans="1:28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</row>
    <row r="126" spans="1:28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</row>
    <row r="127" spans="1:28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</row>
    <row r="128" spans="1:28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</row>
    <row r="129" spans="1:28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</row>
    <row r="130" spans="1:28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</row>
    <row r="131" spans="1:28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</row>
    <row r="132" spans="1:28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</row>
    <row r="133" spans="1:28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</row>
    <row r="134" spans="1:28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</row>
    <row r="135" spans="1:28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</row>
    <row r="136" spans="1:28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</row>
    <row r="137" spans="1:28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</row>
    <row r="138" spans="1:28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</row>
    <row r="139" spans="1:28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</row>
    <row r="140" spans="1:28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</row>
    <row r="141" spans="1:28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</row>
    <row r="142" spans="1:28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</row>
    <row r="143" spans="1:28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</row>
    <row r="144" spans="1:28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</row>
    <row r="145" spans="1:28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</row>
    <row r="146" spans="1:28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</row>
    <row r="147" spans="1:28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</row>
    <row r="148" spans="1:28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</row>
    <row r="149" spans="1:28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</row>
    <row r="150" spans="1:28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</row>
    <row r="151" spans="1:28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</row>
    <row r="152" spans="1:28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</row>
    <row r="153" spans="1:28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</row>
    <row r="154" spans="1:28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</row>
    <row r="155" spans="1:28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</row>
    <row r="156" spans="1:28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</row>
    <row r="157" spans="1:28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</row>
    <row r="158" spans="1:28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</row>
    <row r="159" spans="1:28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</row>
    <row r="160" spans="1:28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</row>
    <row r="161" spans="1:28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</row>
    <row r="162" spans="1:28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</row>
    <row r="163" spans="1:28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</row>
    <row r="164" spans="1:28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</row>
    <row r="165" spans="1:28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</row>
    <row r="166" spans="1:28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</row>
    <row r="167" spans="1:28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</row>
    <row r="168" spans="1:28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</row>
    <row r="169" spans="1:28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</row>
    <row r="170" spans="1:28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</row>
    <row r="171" spans="1:28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</row>
    <row r="172" spans="1:28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</row>
    <row r="173" spans="1:28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</row>
    <row r="174" spans="1:28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</row>
    <row r="175" spans="1:28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</row>
    <row r="176" spans="1:28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</row>
    <row r="177" spans="1:28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</row>
    <row r="178" spans="1:28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</row>
    <row r="179" spans="1:28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</row>
    <row r="180" spans="1:28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</row>
    <row r="181" spans="1:28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</row>
    <row r="182" spans="1:28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</row>
    <row r="183" spans="1:28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</row>
    <row r="184" spans="1:28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</row>
    <row r="185" spans="1:28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</row>
    <row r="186" spans="1:28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</row>
    <row r="187" spans="1:28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</row>
    <row r="188" spans="1:28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</row>
    <row r="189" spans="1:28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</row>
    <row r="190" spans="1:28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</row>
    <row r="191" spans="1:28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</row>
    <row r="192" spans="1:28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</row>
    <row r="193" spans="1:28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</row>
    <row r="194" spans="1:28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</row>
    <row r="195" spans="1:28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</row>
    <row r="196" spans="1:28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</row>
    <row r="197" spans="1:28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</row>
    <row r="198" spans="1:28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</row>
    <row r="199" spans="1:28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</row>
    <row r="200" spans="1:28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</row>
    <row r="201" spans="1:28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</row>
    <row r="202" spans="1:28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</row>
    <row r="203" spans="1:28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</row>
    <row r="204" spans="1:28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</row>
    <row r="205" spans="1:28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</row>
    <row r="206" spans="1:28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</row>
    <row r="207" spans="1:28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</row>
    <row r="208" spans="1:28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</row>
    <row r="209" spans="1:28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</row>
    <row r="210" spans="1:28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</row>
    <row r="211" spans="1:28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</row>
    <row r="212" spans="1:28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</row>
    <row r="213" spans="1:28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</row>
    <row r="214" spans="1:28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</row>
    <row r="215" spans="1:28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</row>
    <row r="216" spans="1:28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</row>
    <row r="217" spans="1:28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</row>
    <row r="218" spans="1:28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</row>
    <row r="219" spans="1:28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</row>
    <row r="220" spans="1:28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</row>
    <row r="221" spans="1:28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</row>
    <row r="222" spans="1:28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</row>
    <row r="223" spans="1:28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</row>
    <row r="224" spans="1:28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</row>
    <row r="225" spans="1:28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</row>
    <row r="226" spans="1:28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</row>
    <row r="227" spans="1:28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</row>
    <row r="228" spans="1:28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</row>
    <row r="229" spans="1:28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</row>
    <row r="230" spans="1:28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</row>
    <row r="231" spans="1:28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</row>
    <row r="232" spans="1:28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</row>
    <row r="233" spans="1:28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</row>
    <row r="234" spans="1:28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</row>
    <row r="235" spans="1:28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</row>
    <row r="236" spans="1:28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</row>
    <row r="237" spans="1:28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</row>
    <row r="238" spans="1:28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</row>
    <row r="239" spans="1:28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</row>
    <row r="240" spans="1:28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</row>
    <row r="241" spans="1:28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</row>
    <row r="242" spans="1:28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</row>
    <row r="243" spans="1:28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</row>
    <row r="244" spans="1:28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</row>
    <row r="245" spans="1:28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</row>
    <row r="246" spans="1:28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</row>
    <row r="247" spans="1:28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</row>
    <row r="248" spans="1:28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</row>
    <row r="249" spans="1:28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</row>
    <row r="250" spans="1:28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</row>
    <row r="251" spans="1:28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</row>
    <row r="252" spans="1:28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</row>
    <row r="253" spans="1:28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</row>
    <row r="254" spans="1:28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</row>
    <row r="255" spans="1:28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</row>
    <row r="256" spans="1:28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</row>
    <row r="257" spans="1:28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</row>
    <row r="258" spans="1:28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</row>
    <row r="259" spans="1:28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</row>
    <row r="260" spans="1:28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</row>
    <row r="261" spans="1:28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</row>
    <row r="262" spans="1:28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</row>
    <row r="263" spans="1:28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</row>
    <row r="264" spans="1:28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</row>
    <row r="265" spans="1:28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</row>
    <row r="266" spans="1:28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</row>
    <row r="267" spans="1:28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</row>
    <row r="268" spans="1:28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</row>
    <row r="269" spans="1:28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</row>
    <row r="270" spans="1:28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</row>
    <row r="271" spans="1:28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</row>
    <row r="272" spans="1:28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</row>
    <row r="273" spans="1:28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</row>
    <row r="274" spans="1:28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</row>
    <row r="275" spans="1:28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</row>
    <row r="276" spans="1:28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</row>
    <row r="277" spans="1:28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</row>
    <row r="278" spans="1:28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</row>
    <row r="279" spans="1:28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</row>
    <row r="280" spans="1:28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</row>
    <row r="281" spans="1:28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</row>
    <row r="282" spans="1:28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</row>
    <row r="283" spans="1:28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</row>
    <row r="284" spans="1:28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</row>
    <row r="285" spans="1:28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</row>
    <row r="286" spans="1:28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</row>
    <row r="287" spans="1:28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</row>
    <row r="288" spans="1:28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</row>
    <row r="289" spans="1:28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</row>
    <row r="290" spans="1:28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</row>
    <row r="291" spans="1:28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</row>
    <row r="292" spans="1:28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</row>
    <row r="293" spans="1:28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</row>
    <row r="294" spans="1:28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</row>
    <row r="295" spans="1:28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</row>
    <row r="296" spans="1:28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</row>
    <row r="297" spans="1:28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</row>
    <row r="298" spans="1:28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</row>
    <row r="299" spans="1:28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</row>
    <row r="300" spans="1:28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</row>
    <row r="301" spans="1:28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</row>
    <row r="302" spans="1:28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</row>
    <row r="303" spans="1:28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</row>
    <row r="304" spans="1:28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</row>
    <row r="305" spans="1:28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</row>
    <row r="306" spans="1:28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</row>
    <row r="307" spans="1:28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</row>
    <row r="308" spans="1:28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</row>
    <row r="309" spans="1:28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</row>
    <row r="310" spans="1:28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</row>
    <row r="311" spans="1:28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</row>
    <row r="312" spans="1:28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</row>
    <row r="313" spans="1:28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</row>
    <row r="314" spans="1:28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</row>
    <row r="315" spans="1:28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</row>
    <row r="316" spans="1:28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</row>
    <row r="317" spans="1:28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</row>
    <row r="318" spans="1:28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</row>
    <row r="319" spans="1:28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</row>
    <row r="320" spans="1:28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</row>
    <row r="321" spans="1:28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</row>
    <row r="322" spans="1:28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</row>
    <row r="323" spans="1:28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</row>
    <row r="324" spans="1:28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</row>
    <row r="325" spans="1:28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</row>
    <row r="326" spans="1:28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</row>
    <row r="327" spans="1:28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</row>
    <row r="328" spans="1:28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</row>
    <row r="329" spans="1:28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</row>
    <row r="330" spans="1:28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</row>
    <row r="331" spans="1:28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</row>
    <row r="332" spans="1:28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</row>
    <row r="333" spans="1:28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</row>
    <row r="334" spans="1:28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</row>
    <row r="335" spans="1:28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</row>
    <row r="336" spans="1:28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</row>
    <row r="337" spans="1:28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</row>
    <row r="338" spans="1:28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</row>
    <row r="339" spans="1:28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</row>
    <row r="340" spans="1:28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</row>
    <row r="341" spans="1:28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</row>
    <row r="342" spans="1:28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</row>
    <row r="343" spans="1:28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</row>
    <row r="344" spans="1:28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</row>
    <row r="345" spans="1:28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</row>
    <row r="346" spans="1:28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</row>
    <row r="347" spans="1:28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</row>
    <row r="348" spans="1:28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</row>
    <row r="349" spans="1:28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</row>
    <row r="350" spans="1:28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</row>
    <row r="351" spans="1:28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</row>
    <row r="352" spans="1:28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</row>
    <row r="353" spans="1:28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</row>
    <row r="354" spans="1:28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</row>
    <row r="355" spans="1:28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</row>
    <row r="356" spans="1:28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</row>
    <row r="357" spans="1:28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</row>
    <row r="358" spans="1:28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</row>
    <row r="359" spans="1:28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</row>
  </sheetData>
  <mergeCells count="32">
    <mergeCell ref="A15:T15"/>
    <mergeCell ref="A10:T10"/>
    <mergeCell ref="A11:T11"/>
    <mergeCell ref="A12:T12"/>
    <mergeCell ref="A13:T13"/>
    <mergeCell ref="A14:T14"/>
    <mergeCell ref="A4:T4"/>
    <mergeCell ref="A6:T6"/>
    <mergeCell ref="A7:T7"/>
    <mergeCell ref="A8:T8"/>
    <mergeCell ref="A9:T9"/>
    <mergeCell ref="Q19:R19"/>
    <mergeCell ref="S19:S20"/>
    <mergeCell ref="A16:S16"/>
    <mergeCell ref="M19:M20"/>
    <mergeCell ref="N19:N20"/>
    <mergeCell ref="O19:O20"/>
    <mergeCell ref="P19:P20"/>
    <mergeCell ref="A17:S17"/>
    <mergeCell ref="A18:S18"/>
    <mergeCell ref="E19:E20"/>
    <mergeCell ref="F19:F20"/>
    <mergeCell ref="I19:I20"/>
    <mergeCell ref="J19:J20"/>
    <mergeCell ref="G19:G20"/>
    <mergeCell ref="H19:H20"/>
    <mergeCell ref="K19:K20"/>
    <mergeCell ref="L19:L20"/>
    <mergeCell ref="A19:A20"/>
    <mergeCell ref="B19:B20"/>
    <mergeCell ref="C19:C20"/>
    <mergeCell ref="D19:D20"/>
  </mergeCells>
  <phoneticPr fontId="46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28"/>
  <sheetViews>
    <sheetView view="pageBreakPreview" topLeftCell="A16" zoomScale="85" zoomScaleNormal="60" zoomScaleSheetLayoutView="85" workbookViewId="0">
      <selection activeCell="D25" sqref="D25"/>
    </sheetView>
  </sheetViews>
  <sheetFormatPr defaultColWidth="10.7109375" defaultRowHeight="15.75" x14ac:dyDescent="0.25"/>
  <cols>
    <col min="1" max="1" width="9.5703125" style="38" customWidth="1"/>
    <col min="2" max="2" width="12" style="38" customWidth="1"/>
    <col min="3" max="3" width="45.140625" style="38" customWidth="1"/>
    <col min="4" max="4" width="44.28515625" style="38" customWidth="1"/>
    <col min="5" max="5" width="11.140625" style="38" customWidth="1"/>
    <col min="6" max="6" width="12.5703125" style="38" customWidth="1"/>
    <col min="7" max="8" width="8.7109375" style="38" customWidth="1"/>
    <col min="9" max="9" width="7.28515625" style="38" customWidth="1"/>
    <col min="10" max="10" width="9.28515625" style="38" customWidth="1"/>
    <col min="11" max="11" width="10.28515625" style="38" customWidth="1"/>
    <col min="12" max="15" width="8.7109375" style="38" customWidth="1"/>
    <col min="16" max="16" width="19.42578125" style="38" customWidth="1"/>
    <col min="17" max="17" width="21.7109375" style="38" customWidth="1"/>
    <col min="18" max="18" width="22" style="38" customWidth="1"/>
    <col min="19" max="19" width="19.7109375" style="38" customWidth="1"/>
    <col min="20" max="20" width="18.42578125" style="38" customWidth="1"/>
    <col min="21" max="237" width="10.7109375" style="38"/>
    <col min="238" max="242" width="15.7109375" style="38" customWidth="1"/>
    <col min="243" max="246" width="12.7109375" style="38" customWidth="1"/>
    <col min="247" max="250" width="15.7109375" style="38" customWidth="1"/>
    <col min="251" max="251" width="22.85546875" style="38" customWidth="1"/>
    <col min="252" max="252" width="20.7109375" style="38" customWidth="1"/>
    <col min="253" max="253" width="16.7109375" style="38" customWidth="1"/>
    <col min="254" max="16384" width="10.7109375" style="38"/>
  </cols>
  <sheetData>
    <row r="1" spans="1:20" ht="3" customHeight="1" x14ac:dyDescent="0.25"/>
    <row r="2" spans="1:20" ht="15" customHeight="1" x14ac:dyDescent="0.25">
      <c r="T2" s="33" t="s">
        <v>22</v>
      </c>
    </row>
    <row r="3" spans="1:20" s="10" customFormat="1" ht="18.75" customHeight="1" x14ac:dyDescent="0.3">
      <c r="A3" s="16"/>
      <c r="H3" s="14"/>
      <c r="T3" s="13" t="s">
        <v>6</v>
      </c>
    </row>
    <row r="4" spans="1:20" s="10" customFormat="1" ht="18.75" customHeight="1" x14ac:dyDescent="0.3">
      <c r="A4" s="16"/>
      <c r="H4" s="14"/>
      <c r="T4" s="13" t="s">
        <v>21</v>
      </c>
    </row>
    <row r="5" spans="1:20" s="10" customFormat="1" ht="18.75" customHeight="1" x14ac:dyDescent="0.3">
      <c r="A5" s="16"/>
      <c r="H5" s="14"/>
      <c r="T5" s="13"/>
    </row>
    <row r="6" spans="1:20" s="10" customFormat="1" x14ac:dyDescent="0.2">
      <c r="A6" s="256" t="str">
        <f>'1. паспорт местоположение'!$A$5</f>
        <v>Год раскрытия информации: 2019 год</v>
      </c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</row>
    <row r="7" spans="1:20" s="10" customFormat="1" x14ac:dyDescent="0.2">
      <c r="A7" s="15"/>
      <c r="H7" s="14"/>
    </row>
    <row r="8" spans="1:20" s="10" customFormat="1" ht="18.75" x14ac:dyDescent="0.2">
      <c r="A8" s="260" t="s">
        <v>5</v>
      </c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</row>
    <row r="9" spans="1:20" s="10" customFormat="1" ht="18.75" x14ac:dyDescent="0.2">
      <c r="A9" s="260"/>
      <c r="B9" s="260"/>
      <c r="C9" s="260"/>
      <c r="D9" s="260"/>
      <c r="E9" s="260"/>
      <c r="F9" s="260"/>
      <c r="G9" s="260"/>
      <c r="H9" s="260"/>
      <c r="I9" s="260"/>
      <c r="J9" s="260"/>
      <c r="K9" s="260"/>
      <c r="L9" s="260"/>
      <c r="M9" s="260"/>
      <c r="N9" s="260"/>
      <c r="O9" s="260"/>
      <c r="P9" s="260"/>
      <c r="Q9" s="260"/>
      <c r="R9" s="260"/>
      <c r="S9" s="260"/>
      <c r="T9" s="260"/>
    </row>
    <row r="10" spans="1:20" s="10" customFormat="1" ht="18.75" customHeight="1" x14ac:dyDescent="0.2">
      <c r="A10" s="261" t="s">
        <v>282</v>
      </c>
      <c r="B10" s="261"/>
      <c r="C10" s="261"/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</row>
    <row r="11" spans="1:20" s="10" customFormat="1" ht="18.75" customHeight="1" x14ac:dyDescent="0.2">
      <c r="A11" s="257" t="s">
        <v>4</v>
      </c>
      <c r="B11" s="257"/>
      <c r="C11" s="257"/>
      <c r="D11" s="257"/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7"/>
    </row>
    <row r="12" spans="1:20" s="10" customFormat="1" ht="18.75" x14ac:dyDescent="0.2">
      <c r="A12" s="260"/>
      <c r="B12" s="260"/>
      <c r="C12" s="260"/>
      <c r="D12" s="260"/>
      <c r="E12" s="260"/>
      <c r="F12" s="260"/>
      <c r="G12" s="260"/>
      <c r="H12" s="260"/>
      <c r="I12" s="260"/>
      <c r="J12" s="260"/>
      <c r="K12" s="260"/>
      <c r="L12" s="260"/>
      <c r="M12" s="260"/>
      <c r="N12" s="260"/>
      <c r="O12" s="260"/>
      <c r="P12" s="260"/>
      <c r="Q12" s="260"/>
      <c r="R12" s="260"/>
      <c r="S12" s="260"/>
      <c r="T12" s="260"/>
    </row>
    <row r="13" spans="1:20" s="10" customFormat="1" ht="18.75" customHeight="1" x14ac:dyDescent="0.2">
      <c r="A13" s="261" t="str">
        <f>'1. паспорт местоположение'!$A$12</f>
        <v>I_Che150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</row>
    <row r="14" spans="1:20" s="10" customFormat="1" ht="18.75" customHeight="1" x14ac:dyDescent="0.2">
      <c r="A14" s="257" t="s">
        <v>3</v>
      </c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</row>
    <row r="15" spans="1:20" s="7" customFormat="1" ht="15.75" customHeight="1" x14ac:dyDescent="0.2">
      <c r="A15" s="270"/>
      <c r="B15" s="270"/>
      <c r="C15" s="270"/>
      <c r="D15" s="270"/>
      <c r="E15" s="270"/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0"/>
      <c r="Q15" s="270"/>
      <c r="R15" s="270"/>
      <c r="S15" s="270"/>
      <c r="T15" s="270"/>
    </row>
    <row r="16" spans="1:20" s="2" customFormat="1" ht="84" customHeight="1" x14ac:dyDescent="0.2">
      <c r="A16" s="271" t="str">
        <f>'1. паспорт местоположение'!$A$15</f>
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6" s="271"/>
      <c r="C16" s="271"/>
      <c r="D16" s="271"/>
      <c r="E16" s="271"/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</row>
    <row r="17" spans="1:113" s="2" customFormat="1" ht="15" customHeight="1" x14ac:dyDescent="0.2">
      <c r="A17" s="257" t="s">
        <v>2</v>
      </c>
      <c r="B17" s="257"/>
      <c r="C17" s="257"/>
      <c r="D17" s="257"/>
      <c r="E17" s="257"/>
      <c r="F17" s="257"/>
      <c r="G17" s="257"/>
      <c r="H17" s="257"/>
      <c r="I17" s="257"/>
      <c r="J17" s="257"/>
      <c r="K17" s="257"/>
      <c r="L17" s="257"/>
      <c r="M17" s="257"/>
      <c r="N17" s="257"/>
      <c r="O17" s="257"/>
      <c r="P17" s="257"/>
      <c r="Q17" s="257"/>
      <c r="R17" s="257"/>
      <c r="S17" s="257"/>
      <c r="T17" s="257"/>
    </row>
    <row r="18" spans="1:113" s="2" customFormat="1" ht="15" customHeight="1" x14ac:dyDescent="0.2">
      <c r="A18" s="285"/>
      <c r="B18" s="285"/>
      <c r="C18" s="285"/>
      <c r="D18" s="285"/>
      <c r="E18" s="285"/>
      <c r="F18" s="285"/>
      <c r="G18" s="285"/>
      <c r="H18" s="285"/>
      <c r="I18" s="285"/>
      <c r="J18" s="285"/>
      <c r="K18" s="285"/>
      <c r="L18" s="285"/>
      <c r="M18" s="285"/>
      <c r="N18" s="285"/>
      <c r="O18" s="285"/>
      <c r="P18" s="285"/>
      <c r="Q18" s="285"/>
      <c r="R18" s="285"/>
      <c r="S18" s="285"/>
      <c r="T18" s="285"/>
    </row>
    <row r="19" spans="1:113" s="2" customFormat="1" ht="15" customHeight="1" x14ac:dyDescent="0.2">
      <c r="A19" s="259" t="s">
        <v>254</v>
      </c>
      <c r="B19" s="259"/>
      <c r="C19" s="259"/>
      <c r="D19" s="259"/>
      <c r="E19" s="259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</row>
    <row r="20" spans="1:113" s="44" customFormat="1" ht="21" customHeight="1" x14ac:dyDescent="0.25">
      <c r="A20" s="282"/>
      <c r="B20" s="282"/>
      <c r="C20" s="282"/>
      <c r="D20" s="282"/>
      <c r="E20" s="282"/>
      <c r="F20" s="282"/>
      <c r="G20" s="282"/>
      <c r="H20" s="282"/>
      <c r="I20" s="282"/>
      <c r="J20" s="282"/>
      <c r="K20" s="282"/>
      <c r="L20" s="282"/>
      <c r="M20" s="282"/>
      <c r="N20" s="282"/>
      <c r="O20" s="282"/>
      <c r="P20" s="282"/>
      <c r="Q20" s="282"/>
      <c r="R20" s="282"/>
      <c r="S20" s="282"/>
      <c r="T20" s="282"/>
    </row>
    <row r="21" spans="1:113" ht="46.5" customHeight="1" x14ac:dyDescent="0.25">
      <c r="A21" s="279" t="s">
        <v>1</v>
      </c>
      <c r="B21" s="272" t="s">
        <v>142</v>
      </c>
      <c r="C21" s="273"/>
      <c r="D21" s="283" t="s">
        <v>41</v>
      </c>
      <c r="E21" s="272" t="s">
        <v>274</v>
      </c>
      <c r="F21" s="273"/>
      <c r="G21" s="272" t="s">
        <v>152</v>
      </c>
      <c r="H21" s="273"/>
      <c r="I21" s="272" t="s">
        <v>40</v>
      </c>
      <c r="J21" s="273"/>
      <c r="K21" s="283" t="s">
        <v>39</v>
      </c>
      <c r="L21" s="272" t="s">
        <v>38</v>
      </c>
      <c r="M21" s="273"/>
      <c r="N21" s="272" t="s">
        <v>271</v>
      </c>
      <c r="O21" s="273"/>
      <c r="P21" s="283" t="s">
        <v>37</v>
      </c>
      <c r="Q21" s="276" t="s">
        <v>36</v>
      </c>
      <c r="R21" s="277"/>
      <c r="S21" s="276" t="s">
        <v>35</v>
      </c>
      <c r="T21" s="278"/>
    </row>
    <row r="22" spans="1:113" ht="204.75" customHeight="1" x14ac:dyDescent="0.25">
      <c r="A22" s="280"/>
      <c r="B22" s="274"/>
      <c r="C22" s="275"/>
      <c r="D22" s="286"/>
      <c r="E22" s="274"/>
      <c r="F22" s="275"/>
      <c r="G22" s="274"/>
      <c r="H22" s="275"/>
      <c r="I22" s="274"/>
      <c r="J22" s="275"/>
      <c r="K22" s="284"/>
      <c r="L22" s="274"/>
      <c r="M22" s="275"/>
      <c r="N22" s="274"/>
      <c r="O22" s="275"/>
      <c r="P22" s="284"/>
      <c r="Q22" s="72" t="s">
        <v>34</v>
      </c>
      <c r="R22" s="72" t="s">
        <v>253</v>
      </c>
      <c r="S22" s="72" t="s">
        <v>33</v>
      </c>
      <c r="T22" s="72" t="s">
        <v>32</v>
      </c>
    </row>
    <row r="23" spans="1:113" ht="51.75" customHeight="1" x14ac:dyDescent="0.25">
      <c r="A23" s="281"/>
      <c r="B23" s="87" t="s">
        <v>30</v>
      </c>
      <c r="C23" s="87" t="s">
        <v>31</v>
      </c>
      <c r="D23" s="284"/>
      <c r="E23" s="87" t="s">
        <v>30</v>
      </c>
      <c r="F23" s="87" t="s">
        <v>31</v>
      </c>
      <c r="G23" s="87" t="s">
        <v>30</v>
      </c>
      <c r="H23" s="87" t="s">
        <v>31</v>
      </c>
      <c r="I23" s="87" t="s">
        <v>30</v>
      </c>
      <c r="J23" s="87" t="s">
        <v>31</v>
      </c>
      <c r="K23" s="87" t="s">
        <v>30</v>
      </c>
      <c r="L23" s="87" t="s">
        <v>30</v>
      </c>
      <c r="M23" s="87" t="s">
        <v>31</v>
      </c>
      <c r="N23" s="87" t="s">
        <v>30</v>
      </c>
      <c r="O23" s="87" t="s">
        <v>31</v>
      </c>
      <c r="P23" s="88" t="s">
        <v>30</v>
      </c>
      <c r="Q23" s="72" t="s">
        <v>30</v>
      </c>
      <c r="R23" s="72" t="s">
        <v>30</v>
      </c>
      <c r="S23" s="72" t="s">
        <v>30</v>
      </c>
      <c r="T23" s="72" t="s">
        <v>30</v>
      </c>
    </row>
    <row r="24" spans="1:113" ht="21" customHeight="1" x14ac:dyDescent="0.25">
      <c r="A24" s="49">
        <v>1</v>
      </c>
      <c r="B24" s="49">
        <v>2</v>
      </c>
      <c r="C24" s="49">
        <v>3</v>
      </c>
      <c r="D24" s="49">
        <v>4</v>
      </c>
      <c r="E24" s="49">
        <v>5</v>
      </c>
      <c r="F24" s="49">
        <v>6</v>
      </c>
      <c r="G24" s="49">
        <v>7</v>
      </c>
      <c r="H24" s="49">
        <v>8</v>
      </c>
      <c r="I24" s="49">
        <v>9</v>
      </c>
      <c r="J24" s="49">
        <v>10</v>
      </c>
      <c r="K24" s="49">
        <v>11</v>
      </c>
      <c r="L24" s="49">
        <v>12</v>
      </c>
      <c r="M24" s="49">
        <v>13</v>
      </c>
      <c r="N24" s="49">
        <v>14</v>
      </c>
      <c r="O24" s="49">
        <v>15</v>
      </c>
      <c r="P24" s="49">
        <v>16</v>
      </c>
      <c r="Q24" s="49">
        <v>17</v>
      </c>
      <c r="R24" s="49">
        <v>18</v>
      </c>
      <c r="S24" s="49">
        <v>19</v>
      </c>
      <c r="T24" s="49">
        <v>20</v>
      </c>
    </row>
    <row r="25" spans="1:113" s="44" customFormat="1" ht="22.5" customHeight="1" x14ac:dyDescent="0.25">
      <c r="A25" s="48">
        <v>1</v>
      </c>
      <c r="B25" s="46" t="s">
        <v>301</v>
      </c>
      <c r="C25" s="96" t="s">
        <v>301</v>
      </c>
      <c r="D25" s="166" t="s">
        <v>301</v>
      </c>
      <c r="E25" s="167" t="s">
        <v>301</v>
      </c>
      <c r="F25" s="166" t="s">
        <v>301</v>
      </c>
      <c r="G25" s="46" t="s">
        <v>301</v>
      </c>
      <c r="H25" s="46" t="s">
        <v>301</v>
      </c>
      <c r="I25" s="46" t="s">
        <v>301</v>
      </c>
      <c r="J25" s="46" t="s">
        <v>301</v>
      </c>
      <c r="K25" s="46" t="s">
        <v>301</v>
      </c>
      <c r="L25" s="46" t="s">
        <v>301</v>
      </c>
      <c r="M25" s="47" t="s">
        <v>301</v>
      </c>
      <c r="N25" s="47" t="s">
        <v>301</v>
      </c>
      <c r="O25" s="47" t="s">
        <v>301</v>
      </c>
      <c r="P25" s="45" t="s">
        <v>301</v>
      </c>
      <c r="Q25" s="45" t="s">
        <v>301</v>
      </c>
      <c r="R25" s="45" t="s">
        <v>301</v>
      </c>
      <c r="S25" s="45" t="s">
        <v>301</v>
      </c>
      <c r="T25" s="45" t="s">
        <v>301</v>
      </c>
    </row>
    <row r="26" spans="1:113" ht="21.75" customHeight="1" x14ac:dyDescent="0.25"/>
    <row r="27" spans="1:113" s="42" customFormat="1" ht="12.75" x14ac:dyDescent="0.2">
      <c r="B27" s="43"/>
      <c r="C27" s="43"/>
      <c r="K27" s="43"/>
    </row>
    <row r="28" spans="1:113" s="39" customFormat="1" x14ac:dyDescent="0.25"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</row>
  </sheetData>
  <mergeCells count="26">
    <mergeCell ref="K21:K22"/>
    <mergeCell ref="A18:T18"/>
    <mergeCell ref="G21:H22"/>
    <mergeCell ref="I21:J22"/>
    <mergeCell ref="A17:T17"/>
    <mergeCell ref="N21:O22"/>
    <mergeCell ref="B21:C22"/>
    <mergeCell ref="A19:T19"/>
    <mergeCell ref="D21:D23"/>
    <mergeCell ref="P21:P22"/>
    <mergeCell ref="A15:T15"/>
    <mergeCell ref="A14:T14"/>
    <mergeCell ref="A16:T16"/>
    <mergeCell ref="L21:M22"/>
    <mergeCell ref="A6:T6"/>
    <mergeCell ref="Q21:R21"/>
    <mergeCell ref="S21:T21"/>
    <mergeCell ref="A8:T8"/>
    <mergeCell ref="A9:T9"/>
    <mergeCell ref="A10:T10"/>
    <mergeCell ref="A11:T11"/>
    <mergeCell ref="A12:T12"/>
    <mergeCell ref="A21:A23"/>
    <mergeCell ref="E21:F22"/>
    <mergeCell ref="A13:T13"/>
    <mergeCell ref="A20:T20"/>
  </mergeCells>
  <phoneticPr fontId="46" type="noConversion"/>
  <pageMargins left="0.21" right="0.17" top="0.78740157480314965" bottom="0.39370078740157483" header="0.19685039370078741" footer="0.19685039370078741"/>
  <pageSetup paperSize="8" scale="65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5"/>
  <sheetViews>
    <sheetView view="pageBreakPreview" topLeftCell="A10" zoomScale="85" zoomScaleNormal="100" zoomScaleSheetLayoutView="85" workbookViewId="0">
      <selection activeCell="T25" sqref="A25:IV25"/>
    </sheetView>
  </sheetViews>
  <sheetFormatPr defaultColWidth="17.7109375" defaultRowHeight="15.75" x14ac:dyDescent="0.25"/>
  <cols>
    <col min="1" max="2" width="10.7109375" style="38" customWidth="1"/>
    <col min="3" max="3" width="37.7109375" style="38" customWidth="1"/>
    <col min="4" max="4" width="19" style="38" customWidth="1"/>
    <col min="5" max="5" width="33.42578125" style="38" customWidth="1"/>
    <col min="6" max="6" width="8.7109375" style="38" customWidth="1"/>
    <col min="7" max="7" width="10.28515625" style="38" customWidth="1"/>
    <col min="8" max="8" width="8.7109375" style="38" customWidth="1"/>
    <col min="9" max="9" width="8.28515625" style="38" customWidth="1"/>
    <col min="10" max="10" width="20.140625" style="38" customWidth="1"/>
    <col min="11" max="11" width="11.140625" style="38" customWidth="1"/>
    <col min="12" max="12" width="8.85546875" style="38" customWidth="1"/>
    <col min="13" max="13" width="8.7109375" style="38" customWidth="1"/>
    <col min="14" max="14" width="15.7109375" style="38" customWidth="1"/>
    <col min="15" max="16" width="8.7109375" style="38" customWidth="1"/>
    <col min="17" max="17" width="11.85546875" style="38" customWidth="1"/>
    <col min="18" max="18" width="12" style="38" customWidth="1"/>
    <col min="19" max="19" width="18.28515625" style="38" customWidth="1"/>
    <col min="20" max="20" width="22.42578125" style="38" customWidth="1"/>
    <col min="21" max="21" width="30.7109375" style="38" customWidth="1"/>
    <col min="22" max="22" width="8.7109375" style="38" customWidth="1"/>
    <col min="23" max="23" width="11.85546875" style="38" customWidth="1"/>
    <col min="24" max="24" width="24.5703125" style="38" customWidth="1"/>
    <col min="25" max="25" width="15.28515625" style="38" customWidth="1"/>
    <col min="26" max="26" width="18.5703125" style="38" customWidth="1"/>
    <col min="27" max="27" width="19.140625" style="38" customWidth="1"/>
    <col min="28" max="240" width="10.7109375" style="38" customWidth="1"/>
    <col min="241" max="242" width="15.7109375" style="38" customWidth="1"/>
    <col min="243" max="245" width="14.7109375" style="38" customWidth="1"/>
    <col min="246" max="249" width="13.7109375" style="38" customWidth="1"/>
    <col min="250" max="253" width="15.7109375" style="38" customWidth="1"/>
    <col min="254" max="254" width="22.85546875" style="38" customWidth="1"/>
    <col min="255" max="255" width="20.7109375" style="38" customWidth="1"/>
    <col min="256" max="16384" width="17.7109375" style="38"/>
  </cols>
  <sheetData>
    <row r="1" spans="1:27" ht="25.5" customHeight="1" x14ac:dyDescent="0.25">
      <c r="AA1" s="33" t="s">
        <v>22</v>
      </c>
    </row>
    <row r="2" spans="1:27" s="10" customFormat="1" ht="18.75" customHeight="1" x14ac:dyDescent="0.3">
      <c r="E2" s="16"/>
      <c r="Q2" s="14"/>
      <c r="R2" s="14"/>
      <c r="AA2" s="13" t="s">
        <v>6</v>
      </c>
    </row>
    <row r="3" spans="1:27" s="10" customFormat="1" ht="18.75" customHeight="1" x14ac:dyDescent="0.3">
      <c r="E3" s="16"/>
      <c r="Q3" s="14"/>
      <c r="R3" s="14"/>
      <c r="AA3" s="13" t="s">
        <v>21</v>
      </c>
    </row>
    <row r="4" spans="1:27" s="10" customFormat="1" x14ac:dyDescent="0.2">
      <c r="E4" s="15"/>
      <c r="Q4" s="14"/>
      <c r="R4" s="14"/>
    </row>
    <row r="5" spans="1:27" s="10" customFormat="1" x14ac:dyDescent="0.2">
      <c r="A5" s="256" t="str">
        <f>'1. паспорт местоположение'!$A$5</f>
        <v>Год раскрытия информации: 2019 год</v>
      </c>
      <c r="B5" s="256"/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</row>
    <row r="6" spans="1:27" s="10" customFormat="1" x14ac:dyDescent="0.2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</row>
    <row r="7" spans="1:27" s="10" customFormat="1" ht="18.75" x14ac:dyDescent="0.2">
      <c r="E7" s="260" t="s">
        <v>5</v>
      </c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</row>
    <row r="8" spans="1:27" s="10" customFormat="1" ht="18.75" x14ac:dyDescent="0.2"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1"/>
      <c r="T8" s="11"/>
      <c r="U8" s="11"/>
      <c r="V8" s="11"/>
      <c r="W8" s="11"/>
    </row>
    <row r="9" spans="1:27" s="10" customFormat="1" ht="18.75" customHeight="1" x14ac:dyDescent="0.2">
      <c r="E9" s="261" t="s">
        <v>282</v>
      </c>
      <c r="F9" s="261"/>
      <c r="G9" s="261"/>
      <c r="H9" s="261"/>
      <c r="I9" s="261"/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  <c r="W9" s="261"/>
      <c r="X9" s="261"/>
      <c r="Y9" s="261"/>
    </row>
    <row r="10" spans="1:27" s="10" customFormat="1" ht="18.75" customHeight="1" x14ac:dyDescent="0.2">
      <c r="E10" s="257" t="s">
        <v>4</v>
      </c>
      <c r="F10" s="257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7"/>
      <c r="R10" s="257"/>
      <c r="S10" s="257"/>
      <c r="T10" s="257"/>
      <c r="U10" s="257"/>
      <c r="V10" s="257"/>
      <c r="W10" s="257"/>
      <c r="X10" s="257"/>
      <c r="Y10" s="257"/>
    </row>
    <row r="11" spans="1:27" s="10" customFormat="1" ht="18.75" x14ac:dyDescent="0.2"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1"/>
      <c r="T11" s="11"/>
      <c r="U11" s="11"/>
      <c r="V11" s="11"/>
      <c r="W11" s="11"/>
    </row>
    <row r="12" spans="1:27" s="10" customFormat="1" ht="18.75" customHeight="1" x14ac:dyDescent="0.2">
      <c r="E12" s="261" t="str">
        <f>'1. паспорт местоположение'!$A$12</f>
        <v>I_Che150</v>
      </c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</row>
    <row r="13" spans="1:27" s="10" customFormat="1" ht="18.75" customHeight="1" x14ac:dyDescent="0.2">
      <c r="E13" s="257" t="s">
        <v>3</v>
      </c>
      <c r="F13" s="257"/>
      <c r="G13" s="257"/>
      <c r="H13" s="257"/>
      <c r="I13" s="257"/>
      <c r="J13" s="257"/>
      <c r="K13" s="257"/>
      <c r="L13" s="257"/>
      <c r="M13" s="257"/>
      <c r="N13" s="257"/>
      <c r="O13" s="257"/>
      <c r="P13" s="257"/>
      <c r="Q13" s="257"/>
      <c r="R13" s="257"/>
      <c r="S13" s="257"/>
      <c r="T13" s="257"/>
      <c r="U13" s="257"/>
      <c r="V13" s="257"/>
      <c r="W13" s="257"/>
      <c r="X13" s="257"/>
      <c r="Y13" s="257"/>
    </row>
    <row r="14" spans="1:27" s="7" customFormat="1" ht="15.75" customHeight="1" x14ac:dyDescent="0.2"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7" s="2" customFormat="1" ht="99" customHeight="1" x14ac:dyDescent="0.2">
      <c r="E15" s="271" t="str">
        <f>'1. паспорт местоположение'!$A$15</f>
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F15" s="271"/>
      <c r="G15" s="271"/>
      <c r="H15" s="271"/>
      <c r="I15" s="271"/>
      <c r="J15" s="271"/>
      <c r="K15" s="271"/>
      <c r="L15" s="271"/>
      <c r="M15" s="271"/>
      <c r="N15" s="271"/>
      <c r="O15" s="271"/>
      <c r="P15" s="271"/>
      <c r="Q15" s="271"/>
      <c r="R15" s="271"/>
      <c r="S15" s="271"/>
      <c r="T15" s="271"/>
      <c r="U15" s="271"/>
      <c r="V15" s="271"/>
      <c r="W15" s="271"/>
      <c r="X15" s="271"/>
      <c r="Y15" s="271"/>
    </row>
    <row r="16" spans="1:27" s="2" customFormat="1" ht="15" customHeight="1" x14ac:dyDescent="0.2">
      <c r="E16" s="257" t="s">
        <v>2</v>
      </c>
      <c r="F16" s="257"/>
      <c r="G16" s="257"/>
      <c r="H16" s="257"/>
      <c r="I16" s="257"/>
      <c r="J16" s="257"/>
      <c r="K16" s="257"/>
      <c r="L16" s="257"/>
      <c r="M16" s="257"/>
      <c r="N16" s="257"/>
      <c r="O16" s="257"/>
      <c r="P16" s="257"/>
      <c r="Q16" s="257"/>
      <c r="R16" s="257"/>
      <c r="S16" s="257"/>
      <c r="T16" s="257"/>
      <c r="U16" s="257"/>
      <c r="V16" s="257"/>
      <c r="W16" s="257"/>
      <c r="X16" s="257"/>
      <c r="Y16" s="257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9"/>
      <c r="T18" s="259"/>
      <c r="U18" s="259"/>
      <c r="V18" s="259"/>
      <c r="W18" s="259"/>
      <c r="X18" s="259"/>
      <c r="Y18" s="259"/>
    </row>
    <row r="19" spans="1:27" ht="25.5" customHeight="1" x14ac:dyDescent="0.25">
      <c r="A19" s="259" t="s">
        <v>256</v>
      </c>
      <c r="B19" s="259"/>
      <c r="C19" s="259"/>
      <c r="D19" s="259"/>
      <c r="E19" s="259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59"/>
      <c r="V19" s="259"/>
      <c r="W19" s="259"/>
      <c r="X19" s="259"/>
      <c r="Y19" s="259"/>
      <c r="Z19" s="259"/>
      <c r="AA19" s="259"/>
    </row>
    <row r="20" spans="1:27" s="44" customFormat="1" ht="21" customHeight="1" x14ac:dyDescent="0.25"/>
    <row r="21" spans="1:27" ht="15.75" customHeight="1" x14ac:dyDescent="0.25">
      <c r="A21" s="287" t="s">
        <v>1</v>
      </c>
      <c r="B21" s="289" t="s">
        <v>261</v>
      </c>
      <c r="C21" s="290"/>
      <c r="D21" s="289" t="s">
        <v>263</v>
      </c>
      <c r="E21" s="290"/>
      <c r="F21" s="276" t="s">
        <v>29</v>
      </c>
      <c r="G21" s="278"/>
      <c r="H21" s="278"/>
      <c r="I21" s="277"/>
      <c r="J21" s="287" t="s">
        <v>264</v>
      </c>
      <c r="K21" s="289" t="s">
        <v>265</v>
      </c>
      <c r="L21" s="290"/>
      <c r="M21" s="289" t="s">
        <v>266</v>
      </c>
      <c r="N21" s="290"/>
      <c r="O21" s="289" t="s">
        <v>255</v>
      </c>
      <c r="P21" s="290"/>
      <c r="Q21" s="289" t="s">
        <v>46</v>
      </c>
      <c r="R21" s="290"/>
      <c r="S21" s="287" t="s">
        <v>45</v>
      </c>
      <c r="T21" s="287" t="s">
        <v>267</v>
      </c>
      <c r="U21" s="287" t="s">
        <v>262</v>
      </c>
      <c r="V21" s="289" t="s">
        <v>44</v>
      </c>
      <c r="W21" s="290"/>
      <c r="X21" s="276" t="s">
        <v>36</v>
      </c>
      <c r="Y21" s="278"/>
      <c r="Z21" s="276" t="s">
        <v>35</v>
      </c>
      <c r="AA21" s="278"/>
    </row>
    <row r="22" spans="1:27" ht="216" customHeight="1" x14ac:dyDescent="0.25">
      <c r="A22" s="293"/>
      <c r="B22" s="291"/>
      <c r="C22" s="292"/>
      <c r="D22" s="291"/>
      <c r="E22" s="292"/>
      <c r="F22" s="276" t="s">
        <v>43</v>
      </c>
      <c r="G22" s="277"/>
      <c r="H22" s="276" t="s">
        <v>42</v>
      </c>
      <c r="I22" s="277"/>
      <c r="J22" s="288"/>
      <c r="K22" s="291"/>
      <c r="L22" s="292"/>
      <c r="M22" s="291"/>
      <c r="N22" s="292"/>
      <c r="O22" s="291"/>
      <c r="P22" s="292"/>
      <c r="Q22" s="291"/>
      <c r="R22" s="292"/>
      <c r="S22" s="288"/>
      <c r="T22" s="288"/>
      <c r="U22" s="288"/>
      <c r="V22" s="291"/>
      <c r="W22" s="292"/>
      <c r="X22" s="72" t="s">
        <v>34</v>
      </c>
      <c r="Y22" s="72" t="s">
        <v>253</v>
      </c>
      <c r="Z22" s="72" t="s">
        <v>33</v>
      </c>
      <c r="AA22" s="72" t="s">
        <v>32</v>
      </c>
    </row>
    <row r="23" spans="1:27" ht="60" customHeight="1" x14ac:dyDescent="0.25">
      <c r="A23" s="288"/>
      <c r="B23" s="73" t="s">
        <v>30</v>
      </c>
      <c r="C23" s="73" t="s">
        <v>31</v>
      </c>
      <c r="D23" s="73" t="s">
        <v>30</v>
      </c>
      <c r="E23" s="73" t="s">
        <v>31</v>
      </c>
      <c r="F23" s="73" t="s">
        <v>30</v>
      </c>
      <c r="G23" s="73" t="s">
        <v>31</v>
      </c>
      <c r="H23" s="73" t="s">
        <v>30</v>
      </c>
      <c r="I23" s="73" t="s">
        <v>31</v>
      </c>
      <c r="J23" s="73" t="s">
        <v>30</v>
      </c>
      <c r="K23" s="73" t="s">
        <v>30</v>
      </c>
      <c r="L23" s="73" t="s">
        <v>31</v>
      </c>
      <c r="M23" s="73" t="s">
        <v>30</v>
      </c>
      <c r="N23" s="73" t="s">
        <v>31</v>
      </c>
      <c r="O23" s="73" t="s">
        <v>30</v>
      </c>
      <c r="P23" s="73" t="s">
        <v>31</v>
      </c>
      <c r="Q23" s="73" t="s">
        <v>30</v>
      </c>
      <c r="R23" s="73" t="s">
        <v>31</v>
      </c>
      <c r="S23" s="73" t="s">
        <v>30</v>
      </c>
      <c r="T23" s="73" t="s">
        <v>30</v>
      </c>
      <c r="U23" s="73" t="s">
        <v>30</v>
      </c>
      <c r="V23" s="73" t="s">
        <v>30</v>
      </c>
      <c r="W23" s="73" t="s">
        <v>31</v>
      </c>
      <c r="X23" s="73" t="s">
        <v>30</v>
      </c>
      <c r="Y23" s="73" t="s">
        <v>30</v>
      </c>
      <c r="Z23" s="72" t="s">
        <v>30</v>
      </c>
      <c r="AA23" s="72" t="s">
        <v>30</v>
      </c>
    </row>
    <row r="24" spans="1:27" x14ac:dyDescent="0.25">
      <c r="A24" s="74">
        <v>1</v>
      </c>
      <c r="B24" s="74">
        <v>2</v>
      </c>
      <c r="C24" s="74">
        <v>3</v>
      </c>
      <c r="D24" s="74">
        <v>4</v>
      </c>
      <c r="E24" s="74">
        <v>5</v>
      </c>
      <c r="F24" s="74">
        <v>6</v>
      </c>
      <c r="G24" s="74">
        <v>7</v>
      </c>
      <c r="H24" s="74">
        <v>8</v>
      </c>
      <c r="I24" s="74">
        <v>9</v>
      </c>
      <c r="J24" s="74">
        <v>10</v>
      </c>
      <c r="K24" s="74">
        <v>11</v>
      </c>
      <c r="L24" s="74">
        <v>12</v>
      </c>
      <c r="M24" s="74">
        <v>13</v>
      </c>
      <c r="N24" s="74">
        <v>14</v>
      </c>
      <c r="O24" s="74">
        <v>15</v>
      </c>
      <c r="P24" s="74">
        <v>16</v>
      </c>
      <c r="Q24" s="74">
        <v>19</v>
      </c>
      <c r="R24" s="74">
        <v>20</v>
      </c>
      <c r="S24" s="74">
        <v>21</v>
      </c>
      <c r="T24" s="74">
        <v>22</v>
      </c>
      <c r="U24" s="74">
        <v>23</v>
      </c>
      <c r="V24" s="74">
        <v>24</v>
      </c>
      <c r="W24" s="74">
        <v>25</v>
      </c>
      <c r="X24" s="74">
        <v>26</v>
      </c>
      <c r="Y24" s="74">
        <v>27</v>
      </c>
      <c r="Z24" s="74">
        <v>28</v>
      </c>
      <c r="AA24" s="74">
        <v>29</v>
      </c>
    </row>
    <row r="25" spans="1:27" ht="47.25" x14ac:dyDescent="0.25">
      <c r="A25" s="115">
        <v>1</v>
      </c>
      <c r="B25" s="48" t="s">
        <v>301</v>
      </c>
      <c r="C25" s="168" t="s">
        <v>464</v>
      </c>
      <c r="D25" s="115"/>
      <c r="E25" s="168" t="s">
        <v>441</v>
      </c>
      <c r="F25" s="115"/>
      <c r="G25" s="115"/>
      <c r="H25" s="115"/>
      <c r="I25" s="115"/>
      <c r="J25" s="47">
        <v>2018</v>
      </c>
      <c r="K25" s="115"/>
      <c r="L25" s="169">
        <v>1</v>
      </c>
      <c r="M25" s="115"/>
      <c r="N25" s="164" t="s">
        <v>442</v>
      </c>
      <c r="O25" s="114" t="s">
        <v>301</v>
      </c>
      <c r="P25" s="164" t="s">
        <v>280</v>
      </c>
      <c r="Q25" s="115"/>
      <c r="R25" s="169">
        <v>10.6</v>
      </c>
      <c r="S25" s="45" t="s">
        <v>301</v>
      </c>
      <c r="T25" s="45" t="s">
        <v>301</v>
      </c>
      <c r="U25" s="45" t="s">
        <v>301</v>
      </c>
      <c r="V25" s="45" t="s">
        <v>301</v>
      </c>
      <c r="W25" s="114" t="s">
        <v>292</v>
      </c>
      <c r="X25" s="48" t="s">
        <v>301</v>
      </c>
      <c r="Y25" s="48" t="s">
        <v>301</v>
      </c>
      <c r="Z25" s="48" t="s">
        <v>301</v>
      </c>
      <c r="AA25" s="48" t="s">
        <v>301</v>
      </c>
    </row>
  </sheetData>
  <mergeCells count="27"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A5:AA5"/>
    <mergeCell ref="E16:Y16"/>
    <mergeCell ref="E15:Y15"/>
    <mergeCell ref="E7:Y7"/>
    <mergeCell ref="E9:Y9"/>
    <mergeCell ref="E10:Y10"/>
    <mergeCell ref="E12:Y12"/>
    <mergeCell ref="E13:Y13"/>
  </mergeCells>
  <phoneticPr fontId="46" type="noConversion"/>
  <pageMargins left="0.15748031496062992" right="0.15748031496062992" top="0.78740157480314965" bottom="0.39370078740157483" header="0.19685039370078741" footer="0.19685039370078741"/>
  <pageSetup paperSize="8" scale="4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82"/>
  <sheetViews>
    <sheetView view="pageBreakPreview" topLeftCell="A16" zoomScale="80" zoomScaleNormal="100" zoomScaleSheetLayoutView="80" workbookViewId="0">
      <selection activeCell="R44" sqref="R44"/>
    </sheetView>
  </sheetViews>
  <sheetFormatPr defaultRowHeight="15" x14ac:dyDescent="0.25"/>
  <cols>
    <col min="1" max="1" width="6.140625" style="1" customWidth="1"/>
    <col min="2" max="2" width="69.7109375" style="1" customWidth="1"/>
    <col min="3" max="3" width="88.28515625" style="1" customWidth="1"/>
    <col min="4" max="16384" width="9.140625" style="1"/>
  </cols>
  <sheetData>
    <row r="1" spans="1:4" s="10" customFormat="1" ht="18.75" customHeight="1" x14ac:dyDescent="0.2">
      <c r="A1" s="16"/>
      <c r="C1" s="33" t="s">
        <v>22</v>
      </c>
    </row>
    <row r="2" spans="1:4" s="10" customFormat="1" ht="18.75" customHeight="1" x14ac:dyDescent="0.3">
      <c r="A2" s="16"/>
      <c r="C2" s="13" t="s">
        <v>6</v>
      </c>
    </row>
    <row r="3" spans="1:4" s="10" customFormat="1" ht="18.75" customHeight="1" x14ac:dyDescent="0.3">
      <c r="A3" s="15"/>
      <c r="C3" s="13" t="s">
        <v>21</v>
      </c>
    </row>
    <row r="4" spans="1:4" s="10" customFormat="1" ht="18.75" customHeight="1" x14ac:dyDescent="0.3">
      <c r="A4" s="15"/>
      <c r="C4" s="13"/>
    </row>
    <row r="5" spans="1:4" s="10" customFormat="1" ht="15.75" x14ac:dyDescent="0.2">
      <c r="A5" s="256" t="str">
        <f>'1. паспорт местоположение'!$A$5</f>
        <v>Год раскрытия информации: 2019 год</v>
      </c>
      <c r="B5" s="256"/>
      <c r="C5" s="256"/>
      <c r="D5" s="91"/>
    </row>
    <row r="6" spans="1:4" s="10" customFormat="1" ht="7.5" customHeight="1" x14ac:dyDescent="0.2">
      <c r="A6" s="15"/>
    </row>
    <row r="7" spans="1:4" s="10" customFormat="1" ht="18.75" x14ac:dyDescent="0.2">
      <c r="A7" s="260" t="s">
        <v>5</v>
      </c>
      <c r="B7" s="260"/>
      <c r="C7" s="260"/>
    </row>
    <row r="8" spans="1:4" s="10" customFormat="1" ht="9.75" customHeight="1" x14ac:dyDescent="0.2">
      <c r="A8" s="260"/>
      <c r="B8" s="260"/>
      <c r="C8" s="260"/>
    </row>
    <row r="9" spans="1:4" s="10" customFormat="1" ht="15.75" x14ac:dyDescent="0.2">
      <c r="A9" s="261" t="s">
        <v>282</v>
      </c>
      <c r="B9" s="261"/>
      <c r="C9" s="261"/>
    </row>
    <row r="10" spans="1:4" s="10" customFormat="1" ht="15.75" x14ac:dyDescent="0.2">
      <c r="A10" s="257" t="s">
        <v>4</v>
      </c>
      <c r="B10" s="257"/>
      <c r="C10" s="257"/>
    </row>
    <row r="11" spans="1:4" s="10" customFormat="1" ht="10.5" customHeight="1" x14ac:dyDescent="0.2">
      <c r="A11" s="260"/>
      <c r="B11" s="260"/>
      <c r="C11" s="260"/>
    </row>
    <row r="12" spans="1:4" s="10" customFormat="1" ht="15.75" x14ac:dyDescent="0.2">
      <c r="A12" s="261" t="str">
        <f>'1. паспорт местоположение'!$A$12</f>
        <v>I_Che150</v>
      </c>
      <c r="B12" s="261"/>
      <c r="C12" s="261"/>
    </row>
    <row r="13" spans="1:4" s="10" customFormat="1" ht="15.75" x14ac:dyDescent="0.2">
      <c r="A13" s="257" t="s">
        <v>3</v>
      </c>
      <c r="B13" s="257"/>
      <c r="C13" s="257"/>
    </row>
    <row r="14" spans="1:4" s="7" customFormat="1" ht="15.75" customHeight="1" x14ac:dyDescent="0.2">
      <c r="A14" s="270"/>
      <c r="B14" s="270"/>
      <c r="C14" s="270"/>
    </row>
    <row r="15" spans="1:4" s="2" customFormat="1" ht="98.25" customHeight="1" x14ac:dyDescent="0.2">
      <c r="A15" s="294" t="str">
        <f>'1. паспорт местоположение'!$A$15</f>
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94"/>
      <c r="C15" s="294"/>
    </row>
    <row r="16" spans="1:4" s="2" customFormat="1" ht="15" customHeight="1" x14ac:dyDescent="0.2">
      <c r="A16" s="257" t="s">
        <v>2</v>
      </c>
      <c r="B16" s="257"/>
      <c r="C16" s="257"/>
    </row>
    <row r="17" spans="1:3" s="2" customFormat="1" ht="9" customHeight="1" x14ac:dyDescent="0.2">
      <c r="A17" s="285"/>
      <c r="B17" s="285"/>
      <c r="C17" s="285"/>
    </row>
    <row r="18" spans="1:3" s="2" customFormat="1" ht="27.75" customHeight="1" x14ac:dyDescent="0.2">
      <c r="A18" s="258" t="s">
        <v>251</v>
      </c>
      <c r="B18" s="258"/>
      <c r="C18" s="258"/>
    </row>
    <row r="19" spans="1:3" s="2" customFormat="1" ht="9" customHeight="1" x14ac:dyDescent="0.2">
      <c r="A19" s="4"/>
      <c r="B19" s="4"/>
      <c r="C19" s="4"/>
    </row>
    <row r="20" spans="1:3" s="2" customFormat="1" ht="24.75" customHeight="1" x14ac:dyDescent="0.2">
      <c r="A20" s="19" t="s">
        <v>1</v>
      </c>
      <c r="B20" s="32" t="s">
        <v>20</v>
      </c>
      <c r="C20" s="31" t="s">
        <v>19</v>
      </c>
    </row>
    <row r="21" spans="1:3" s="2" customFormat="1" ht="16.5" customHeight="1" x14ac:dyDescent="0.2">
      <c r="A21" s="31">
        <v>1</v>
      </c>
      <c r="B21" s="32">
        <v>2</v>
      </c>
      <c r="C21" s="31">
        <v>3</v>
      </c>
    </row>
    <row r="22" spans="1:3" s="149" customFormat="1" ht="32.25" customHeight="1" x14ac:dyDescent="0.25">
      <c r="A22" s="147" t="s">
        <v>18</v>
      </c>
      <c r="B22" s="24" t="s">
        <v>259</v>
      </c>
      <c r="C22" s="148" t="s">
        <v>465</v>
      </c>
    </row>
    <row r="23" spans="1:3" s="150" customFormat="1" ht="31.5" x14ac:dyDescent="0.25">
      <c r="A23" s="147" t="s">
        <v>17</v>
      </c>
      <c r="B23" s="20" t="s">
        <v>14</v>
      </c>
      <c r="C23" s="19" t="s">
        <v>466</v>
      </c>
    </row>
    <row r="24" spans="1:3" s="150" customFormat="1" ht="70.5" customHeight="1" x14ac:dyDescent="0.25">
      <c r="A24" s="147" t="s">
        <v>16</v>
      </c>
      <c r="B24" s="92" t="s">
        <v>272</v>
      </c>
      <c r="C24" s="19" t="s">
        <v>467</v>
      </c>
    </row>
    <row r="25" spans="1:3" s="150" customFormat="1" ht="38.25" customHeight="1" x14ac:dyDescent="0.25">
      <c r="A25" s="147" t="s">
        <v>15</v>
      </c>
      <c r="B25" s="92" t="s">
        <v>273</v>
      </c>
      <c r="C25" s="165" t="s">
        <v>468</v>
      </c>
    </row>
    <row r="26" spans="1:3" s="150" customFormat="1" ht="33" customHeight="1" x14ac:dyDescent="0.25">
      <c r="A26" s="147" t="s">
        <v>13</v>
      </c>
      <c r="B26" s="20" t="s">
        <v>150</v>
      </c>
      <c r="C26" s="19" t="s">
        <v>469</v>
      </c>
    </row>
    <row r="27" spans="1:3" s="150" customFormat="1" ht="78.75" x14ac:dyDescent="0.25">
      <c r="A27" s="147" t="s">
        <v>12</v>
      </c>
      <c r="B27" s="20" t="s">
        <v>260</v>
      </c>
      <c r="C27" s="19" t="s">
        <v>470</v>
      </c>
    </row>
    <row r="28" spans="1:3" s="150" customFormat="1" ht="27.75" customHeight="1" x14ac:dyDescent="0.25">
      <c r="A28" s="147" t="s">
        <v>10</v>
      </c>
      <c r="B28" s="20" t="s">
        <v>11</v>
      </c>
      <c r="C28" s="242">
        <f>VLOOKUP($A$12,'[1]6.2. отчет'!$D:$OP,399,0)</f>
        <v>2018</v>
      </c>
    </row>
    <row r="29" spans="1:3" s="150" customFormat="1" ht="22.5" customHeight="1" x14ac:dyDescent="0.25">
      <c r="A29" s="147" t="s">
        <v>8</v>
      </c>
      <c r="B29" s="19" t="s">
        <v>9</v>
      </c>
      <c r="C29" s="242">
        <f>VLOOKUP($A$12,'[1]6.2. отчет'!$D:$OP,402,0)</f>
        <v>2019</v>
      </c>
    </row>
    <row r="30" spans="1:3" s="150" customFormat="1" ht="24.75" customHeight="1" x14ac:dyDescent="0.25">
      <c r="A30" s="147" t="s">
        <v>26</v>
      </c>
      <c r="B30" s="19" t="s">
        <v>7</v>
      </c>
      <c r="C30" s="242" t="str">
        <f>VLOOKUP($A$12,'[1]6.2. отчет'!$D:$OP,403,0)</f>
        <v>з</v>
      </c>
    </row>
    <row r="31" spans="1:3" x14ac:dyDescent="0.25">
      <c r="A31" s="17"/>
      <c r="B31" s="17"/>
      <c r="C31" s="17"/>
    </row>
    <row r="32" spans="1:3" x14ac:dyDescent="0.25">
      <c r="A32" s="17"/>
      <c r="B32" s="17"/>
      <c r="C32" s="17"/>
    </row>
    <row r="33" spans="1:3" x14ac:dyDescent="0.25">
      <c r="A33" s="17"/>
      <c r="B33" s="17"/>
      <c r="C33" s="17"/>
    </row>
    <row r="34" spans="1:3" x14ac:dyDescent="0.25">
      <c r="A34" s="17"/>
      <c r="B34" s="17"/>
      <c r="C34" s="17"/>
    </row>
    <row r="35" spans="1:3" x14ac:dyDescent="0.25">
      <c r="A35" s="17"/>
      <c r="B35" s="17"/>
      <c r="C35" s="17"/>
    </row>
    <row r="36" spans="1:3" x14ac:dyDescent="0.25">
      <c r="A36" s="17"/>
      <c r="B36" s="17"/>
      <c r="C36" s="17"/>
    </row>
    <row r="37" spans="1:3" x14ac:dyDescent="0.25">
      <c r="A37" s="17"/>
      <c r="B37" s="17"/>
      <c r="C37" s="17"/>
    </row>
    <row r="38" spans="1:3" x14ac:dyDescent="0.25">
      <c r="A38" s="17"/>
      <c r="B38" s="17"/>
      <c r="C38" s="17"/>
    </row>
    <row r="39" spans="1:3" x14ac:dyDescent="0.25">
      <c r="A39" s="17"/>
      <c r="B39" s="17"/>
      <c r="C39" s="17"/>
    </row>
    <row r="40" spans="1:3" x14ac:dyDescent="0.25">
      <c r="A40" s="17"/>
      <c r="B40" s="17"/>
      <c r="C40" s="17"/>
    </row>
    <row r="41" spans="1:3" x14ac:dyDescent="0.25">
      <c r="A41" s="17"/>
      <c r="B41" s="17"/>
      <c r="C41" s="17"/>
    </row>
    <row r="42" spans="1:3" x14ac:dyDescent="0.25">
      <c r="A42" s="17"/>
      <c r="B42" s="17"/>
      <c r="C42" s="17"/>
    </row>
    <row r="43" spans="1:3" x14ac:dyDescent="0.25">
      <c r="A43" s="17"/>
      <c r="B43" s="17"/>
      <c r="C43" s="17"/>
    </row>
    <row r="44" spans="1:3" x14ac:dyDescent="0.25">
      <c r="A44" s="17"/>
      <c r="B44" s="17"/>
      <c r="C44" s="17"/>
    </row>
    <row r="45" spans="1:3" x14ac:dyDescent="0.25">
      <c r="A45" s="17"/>
      <c r="B45" s="17"/>
      <c r="C45" s="17"/>
    </row>
    <row r="46" spans="1:3" x14ac:dyDescent="0.25">
      <c r="A46" s="17"/>
      <c r="B46" s="17"/>
      <c r="C46" s="17"/>
    </row>
    <row r="47" spans="1:3" x14ac:dyDescent="0.25">
      <c r="A47" s="17"/>
      <c r="B47" s="17"/>
      <c r="C47" s="17"/>
    </row>
    <row r="48" spans="1:3" x14ac:dyDescent="0.25">
      <c r="A48" s="17"/>
      <c r="B48" s="17"/>
      <c r="C48" s="17"/>
    </row>
    <row r="49" spans="1:3" x14ac:dyDescent="0.25">
      <c r="A49" s="17"/>
      <c r="B49" s="17"/>
      <c r="C49" s="17"/>
    </row>
    <row r="50" spans="1:3" x14ac:dyDescent="0.25">
      <c r="A50" s="17"/>
      <c r="B50" s="17"/>
      <c r="C50" s="17"/>
    </row>
    <row r="51" spans="1:3" x14ac:dyDescent="0.25">
      <c r="A51" s="17"/>
      <c r="B51" s="17"/>
      <c r="C51" s="17"/>
    </row>
    <row r="52" spans="1:3" x14ac:dyDescent="0.25">
      <c r="A52" s="17"/>
      <c r="B52" s="17"/>
      <c r="C52" s="17"/>
    </row>
    <row r="53" spans="1:3" x14ac:dyDescent="0.25">
      <c r="A53" s="17"/>
      <c r="B53" s="17"/>
      <c r="C53" s="17"/>
    </row>
    <row r="54" spans="1:3" x14ac:dyDescent="0.25">
      <c r="A54" s="17"/>
      <c r="B54" s="17"/>
      <c r="C54" s="17"/>
    </row>
    <row r="55" spans="1:3" x14ac:dyDescent="0.25">
      <c r="A55" s="17"/>
      <c r="B55" s="17"/>
      <c r="C55" s="17"/>
    </row>
    <row r="56" spans="1:3" x14ac:dyDescent="0.25">
      <c r="A56" s="17"/>
      <c r="B56" s="17"/>
      <c r="C56" s="17"/>
    </row>
    <row r="57" spans="1:3" x14ac:dyDescent="0.25">
      <c r="A57" s="17"/>
      <c r="B57" s="17"/>
      <c r="C57" s="17"/>
    </row>
    <row r="58" spans="1:3" x14ac:dyDescent="0.25">
      <c r="A58" s="17"/>
      <c r="B58" s="17"/>
      <c r="C58" s="17"/>
    </row>
    <row r="59" spans="1:3" x14ac:dyDescent="0.25">
      <c r="A59" s="17"/>
      <c r="B59" s="17"/>
      <c r="C59" s="17"/>
    </row>
    <row r="60" spans="1:3" x14ac:dyDescent="0.25">
      <c r="A60" s="17"/>
      <c r="B60" s="17"/>
      <c r="C60" s="17"/>
    </row>
    <row r="61" spans="1:3" x14ac:dyDescent="0.25">
      <c r="A61" s="17"/>
      <c r="B61" s="17"/>
      <c r="C61" s="17"/>
    </row>
    <row r="62" spans="1:3" x14ac:dyDescent="0.25">
      <c r="A62" s="17"/>
      <c r="B62" s="17"/>
      <c r="C62" s="17"/>
    </row>
    <row r="63" spans="1:3" x14ac:dyDescent="0.25">
      <c r="A63" s="17"/>
      <c r="B63" s="17"/>
      <c r="C63" s="17"/>
    </row>
    <row r="64" spans="1:3" x14ac:dyDescent="0.25">
      <c r="A64" s="17"/>
      <c r="B64" s="17"/>
      <c r="C64" s="17"/>
    </row>
    <row r="65" spans="1:3" x14ac:dyDescent="0.25">
      <c r="A65" s="17"/>
      <c r="B65" s="17"/>
      <c r="C65" s="17"/>
    </row>
    <row r="66" spans="1:3" x14ac:dyDescent="0.25">
      <c r="A66" s="17"/>
      <c r="B66" s="17"/>
      <c r="C66" s="17"/>
    </row>
    <row r="67" spans="1:3" x14ac:dyDescent="0.25">
      <c r="A67" s="17"/>
      <c r="B67" s="17"/>
      <c r="C67" s="17"/>
    </row>
    <row r="68" spans="1:3" x14ac:dyDescent="0.25">
      <c r="A68" s="17"/>
      <c r="B68" s="17"/>
      <c r="C68" s="17"/>
    </row>
    <row r="69" spans="1:3" x14ac:dyDescent="0.25">
      <c r="A69" s="17"/>
      <c r="B69" s="17"/>
      <c r="C69" s="17"/>
    </row>
    <row r="70" spans="1:3" x14ac:dyDescent="0.25">
      <c r="A70" s="17"/>
      <c r="B70" s="17"/>
      <c r="C70" s="17"/>
    </row>
    <row r="71" spans="1:3" x14ac:dyDescent="0.25">
      <c r="A71" s="17"/>
      <c r="B71" s="17"/>
      <c r="C71" s="17"/>
    </row>
    <row r="72" spans="1:3" x14ac:dyDescent="0.25">
      <c r="A72" s="17"/>
      <c r="B72" s="17"/>
      <c r="C72" s="17"/>
    </row>
    <row r="73" spans="1:3" x14ac:dyDescent="0.25">
      <c r="A73" s="17"/>
      <c r="B73" s="17"/>
      <c r="C73" s="17"/>
    </row>
    <row r="74" spans="1:3" x14ac:dyDescent="0.25">
      <c r="A74" s="17"/>
      <c r="B74" s="17"/>
      <c r="C74" s="17"/>
    </row>
    <row r="75" spans="1:3" x14ac:dyDescent="0.25">
      <c r="A75" s="17"/>
      <c r="B75" s="17"/>
      <c r="C75" s="17"/>
    </row>
    <row r="76" spans="1:3" x14ac:dyDescent="0.25">
      <c r="A76" s="17"/>
      <c r="B76" s="17"/>
      <c r="C76" s="17"/>
    </row>
    <row r="77" spans="1:3" x14ac:dyDescent="0.25">
      <c r="A77" s="17"/>
      <c r="B77" s="17"/>
      <c r="C77" s="17"/>
    </row>
    <row r="78" spans="1:3" x14ac:dyDescent="0.25">
      <c r="A78" s="17"/>
      <c r="B78" s="17"/>
      <c r="C78" s="17"/>
    </row>
    <row r="79" spans="1:3" x14ac:dyDescent="0.25">
      <c r="A79" s="17"/>
      <c r="B79" s="17"/>
      <c r="C79" s="17"/>
    </row>
    <row r="80" spans="1:3" x14ac:dyDescent="0.25">
      <c r="A80" s="17"/>
      <c r="B80" s="17"/>
      <c r="C80" s="17"/>
    </row>
    <row r="81" spans="1:3" x14ac:dyDescent="0.25">
      <c r="A81" s="17"/>
      <c r="B81" s="17"/>
      <c r="C81" s="17"/>
    </row>
    <row r="82" spans="1:3" x14ac:dyDescent="0.25">
      <c r="A82" s="17"/>
      <c r="B82" s="17"/>
      <c r="C82" s="17"/>
    </row>
    <row r="83" spans="1:3" x14ac:dyDescent="0.25">
      <c r="A83" s="17"/>
      <c r="B83" s="17"/>
      <c r="C83" s="17"/>
    </row>
    <row r="84" spans="1:3" x14ac:dyDescent="0.25">
      <c r="A84" s="17"/>
      <c r="B84" s="17"/>
      <c r="C84" s="17"/>
    </row>
    <row r="85" spans="1:3" x14ac:dyDescent="0.25">
      <c r="A85" s="17"/>
      <c r="B85" s="17"/>
      <c r="C85" s="17"/>
    </row>
    <row r="86" spans="1:3" x14ac:dyDescent="0.25">
      <c r="A86" s="17"/>
      <c r="B86" s="17"/>
      <c r="C86" s="17"/>
    </row>
    <row r="87" spans="1:3" x14ac:dyDescent="0.25">
      <c r="A87" s="17"/>
      <c r="B87" s="17"/>
      <c r="C87" s="17"/>
    </row>
    <row r="88" spans="1:3" x14ac:dyDescent="0.25">
      <c r="A88" s="17"/>
      <c r="B88" s="17"/>
      <c r="C88" s="17"/>
    </row>
    <row r="89" spans="1:3" x14ac:dyDescent="0.25">
      <c r="A89" s="17"/>
      <c r="B89" s="17"/>
      <c r="C89" s="17"/>
    </row>
    <row r="90" spans="1:3" x14ac:dyDescent="0.25">
      <c r="A90" s="17"/>
      <c r="B90" s="17"/>
      <c r="C90" s="17"/>
    </row>
    <row r="91" spans="1:3" x14ac:dyDescent="0.25">
      <c r="A91" s="17"/>
      <c r="B91" s="17"/>
      <c r="C91" s="17"/>
    </row>
    <row r="92" spans="1:3" x14ac:dyDescent="0.25">
      <c r="A92" s="17"/>
      <c r="B92" s="17"/>
      <c r="C92" s="17"/>
    </row>
    <row r="93" spans="1:3" x14ac:dyDescent="0.25">
      <c r="A93" s="17"/>
      <c r="B93" s="17"/>
      <c r="C93" s="17"/>
    </row>
    <row r="94" spans="1:3" x14ac:dyDescent="0.25">
      <c r="A94" s="17"/>
      <c r="B94" s="17"/>
      <c r="C94" s="17"/>
    </row>
    <row r="95" spans="1:3" x14ac:dyDescent="0.25">
      <c r="A95" s="17"/>
      <c r="B95" s="17"/>
      <c r="C95" s="17"/>
    </row>
    <row r="96" spans="1:3" x14ac:dyDescent="0.25">
      <c r="A96" s="17"/>
      <c r="B96" s="17"/>
      <c r="C96" s="17"/>
    </row>
    <row r="97" spans="1:3" x14ac:dyDescent="0.25">
      <c r="A97" s="17"/>
      <c r="B97" s="17"/>
      <c r="C97" s="17"/>
    </row>
    <row r="98" spans="1:3" x14ac:dyDescent="0.25">
      <c r="A98" s="17"/>
      <c r="B98" s="17"/>
      <c r="C98" s="17"/>
    </row>
    <row r="99" spans="1:3" x14ac:dyDescent="0.25">
      <c r="A99" s="17"/>
      <c r="B99" s="17"/>
      <c r="C99" s="17"/>
    </row>
    <row r="100" spans="1:3" x14ac:dyDescent="0.25">
      <c r="A100" s="17"/>
      <c r="B100" s="17"/>
      <c r="C100" s="17"/>
    </row>
    <row r="101" spans="1:3" x14ac:dyDescent="0.25">
      <c r="A101" s="17"/>
      <c r="B101" s="17"/>
      <c r="C101" s="17"/>
    </row>
    <row r="102" spans="1:3" x14ac:dyDescent="0.25">
      <c r="A102" s="17"/>
      <c r="B102" s="17"/>
      <c r="C102" s="17"/>
    </row>
    <row r="103" spans="1:3" x14ac:dyDescent="0.25">
      <c r="A103" s="17"/>
      <c r="B103" s="17"/>
      <c r="C103" s="17"/>
    </row>
    <row r="104" spans="1:3" x14ac:dyDescent="0.25">
      <c r="A104" s="17"/>
      <c r="B104" s="17"/>
      <c r="C104" s="17"/>
    </row>
    <row r="105" spans="1:3" x14ac:dyDescent="0.25">
      <c r="A105" s="17"/>
      <c r="B105" s="17"/>
      <c r="C105" s="17"/>
    </row>
    <row r="106" spans="1:3" x14ac:dyDescent="0.25">
      <c r="A106" s="17"/>
      <c r="B106" s="17"/>
      <c r="C106" s="17"/>
    </row>
    <row r="107" spans="1:3" x14ac:dyDescent="0.25">
      <c r="A107" s="17"/>
      <c r="B107" s="17"/>
      <c r="C107" s="17"/>
    </row>
    <row r="108" spans="1:3" x14ac:dyDescent="0.25">
      <c r="A108" s="17"/>
      <c r="B108" s="17"/>
      <c r="C108" s="17"/>
    </row>
    <row r="109" spans="1:3" x14ac:dyDescent="0.25">
      <c r="A109" s="17"/>
      <c r="B109" s="17"/>
      <c r="C109" s="17"/>
    </row>
    <row r="110" spans="1:3" x14ac:dyDescent="0.25">
      <c r="A110" s="17"/>
      <c r="B110" s="17"/>
      <c r="C110" s="17"/>
    </row>
    <row r="111" spans="1:3" x14ac:dyDescent="0.25">
      <c r="A111" s="17"/>
      <c r="B111" s="17"/>
      <c r="C111" s="17"/>
    </row>
    <row r="112" spans="1:3" x14ac:dyDescent="0.25">
      <c r="A112" s="17"/>
      <c r="B112" s="17"/>
      <c r="C112" s="17"/>
    </row>
    <row r="113" spans="1:3" x14ac:dyDescent="0.25">
      <c r="A113" s="17"/>
      <c r="B113" s="17"/>
      <c r="C113" s="17"/>
    </row>
    <row r="114" spans="1:3" x14ac:dyDescent="0.25">
      <c r="A114" s="17"/>
      <c r="B114" s="17"/>
      <c r="C114" s="17"/>
    </row>
    <row r="115" spans="1:3" x14ac:dyDescent="0.25">
      <c r="A115" s="17"/>
      <c r="B115" s="17"/>
      <c r="C115" s="17"/>
    </row>
    <row r="116" spans="1:3" x14ac:dyDescent="0.25">
      <c r="A116" s="17"/>
      <c r="B116" s="17"/>
      <c r="C116" s="17"/>
    </row>
    <row r="117" spans="1:3" x14ac:dyDescent="0.25">
      <c r="A117" s="17"/>
      <c r="B117" s="17"/>
      <c r="C117" s="17"/>
    </row>
    <row r="118" spans="1:3" x14ac:dyDescent="0.25">
      <c r="A118" s="17"/>
      <c r="B118" s="17"/>
      <c r="C118" s="17"/>
    </row>
    <row r="119" spans="1:3" x14ac:dyDescent="0.25">
      <c r="A119" s="17"/>
      <c r="B119" s="17"/>
      <c r="C119" s="17"/>
    </row>
    <row r="120" spans="1:3" x14ac:dyDescent="0.25">
      <c r="A120" s="17"/>
      <c r="B120" s="17"/>
      <c r="C120" s="17"/>
    </row>
    <row r="121" spans="1:3" x14ac:dyDescent="0.25">
      <c r="A121" s="17"/>
      <c r="B121" s="17"/>
      <c r="C121" s="17"/>
    </row>
    <row r="122" spans="1:3" x14ac:dyDescent="0.25">
      <c r="A122" s="17"/>
      <c r="B122" s="17"/>
      <c r="C122" s="17"/>
    </row>
    <row r="123" spans="1:3" x14ac:dyDescent="0.25">
      <c r="A123" s="17"/>
      <c r="B123" s="17"/>
      <c r="C123" s="17"/>
    </row>
    <row r="124" spans="1:3" x14ac:dyDescent="0.25">
      <c r="A124" s="17"/>
      <c r="B124" s="17"/>
      <c r="C124" s="17"/>
    </row>
    <row r="125" spans="1:3" x14ac:dyDescent="0.25">
      <c r="A125" s="17"/>
      <c r="B125" s="17"/>
      <c r="C125" s="17"/>
    </row>
    <row r="126" spans="1:3" x14ac:dyDescent="0.25">
      <c r="A126" s="17"/>
      <c r="B126" s="17"/>
      <c r="C126" s="17"/>
    </row>
    <row r="127" spans="1:3" x14ac:dyDescent="0.25">
      <c r="A127" s="17"/>
      <c r="B127" s="17"/>
      <c r="C127" s="17"/>
    </row>
    <row r="128" spans="1:3" x14ac:dyDescent="0.25">
      <c r="A128" s="17"/>
      <c r="B128" s="17"/>
      <c r="C128" s="17"/>
    </row>
    <row r="129" spans="1:3" x14ac:dyDescent="0.25">
      <c r="A129" s="17"/>
      <c r="B129" s="17"/>
      <c r="C129" s="17"/>
    </row>
    <row r="130" spans="1:3" x14ac:dyDescent="0.25">
      <c r="A130" s="17"/>
      <c r="B130" s="17"/>
      <c r="C130" s="17"/>
    </row>
    <row r="131" spans="1:3" x14ac:dyDescent="0.25">
      <c r="A131" s="17"/>
      <c r="B131" s="17"/>
      <c r="C131" s="17"/>
    </row>
    <row r="132" spans="1:3" x14ac:dyDescent="0.25">
      <c r="A132" s="17"/>
      <c r="B132" s="17"/>
      <c r="C132" s="17"/>
    </row>
    <row r="133" spans="1:3" x14ac:dyDescent="0.25">
      <c r="A133" s="17"/>
      <c r="B133" s="17"/>
      <c r="C133" s="17"/>
    </row>
    <row r="134" spans="1:3" x14ac:dyDescent="0.25">
      <c r="A134" s="17"/>
      <c r="B134" s="17"/>
      <c r="C134" s="17"/>
    </row>
    <row r="135" spans="1:3" x14ac:dyDescent="0.25">
      <c r="A135" s="17"/>
      <c r="B135" s="17"/>
      <c r="C135" s="17"/>
    </row>
    <row r="136" spans="1:3" x14ac:dyDescent="0.25">
      <c r="A136" s="17"/>
      <c r="B136" s="17"/>
      <c r="C136" s="17"/>
    </row>
    <row r="137" spans="1:3" x14ac:dyDescent="0.25">
      <c r="A137" s="17"/>
      <c r="B137" s="17"/>
      <c r="C137" s="17"/>
    </row>
    <row r="138" spans="1:3" x14ac:dyDescent="0.25">
      <c r="A138" s="17"/>
      <c r="B138" s="17"/>
      <c r="C138" s="17"/>
    </row>
    <row r="139" spans="1:3" x14ac:dyDescent="0.25">
      <c r="A139" s="17"/>
      <c r="B139" s="17"/>
      <c r="C139" s="17"/>
    </row>
    <row r="140" spans="1:3" x14ac:dyDescent="0.25">
      <c r="A140" s="17"/>
      <c r="B140" s="17"/>
      <c r="C140" s="17"/>
    </row>
    <row r="141" spans="1:3" x14ac:dyDescent="0.25">
      <c r="A141" s="17"/>
      <c r="B141" s="17"/>
      <c r="C141" s="17"/>
    </row>
    <row r="142" spans="1:3" x14ac:dyDescent="0.25">
      <c r="A142" s="17"/>
      <c r="B142" s="17"/>
      <c r="C142" s="17"/>
    </row>
    <row r="143" spans="1:3" x14ac:dyDescent="0.25">
      <c r="A143" s="17"/>
      <c r="B143" s="17"/>
      <c r="C143" s="17"/>
    </row>
    <row r="144" spans="1:3" x14ac:dyDescent="0.25">
      <c r="A144" s="17"/>
      <c r="B144" s="17"/>
      <c r="C144" s="17"/>
    </row>
    <row r="145" spans="1:3" x14ac:dyDescent="0.25">
      <c r="A145" s="17"/>
      <c r="B145" s="17"/>
      <c r="C145" s="17"/>
    </row>
    <row r="146" spans="1:3" x14ac:dyDescent="0.25">
      <c r="A146" s="17"/>
      <c r="B146" s="17"/>
      <c r="C146" s="17"/>
    </row>
    <row r="147" spans="1:3" x14ac:dyDescent="0.25">
      <c r="A147" s="17"/>
      <c r="B147" s="17"/>
      <c r="C147" s="17"/>
    </row>
    <row r="148" spans="1:3" x14ac:dyDescent="0.25">
      <c r="A148" s="17"/>
      <c r="B148" s="17"/>
      <c r="C148" s="17"/>
    </row>
    <row r="149" spans="1:3" x14ac:dyDescent="0.25">
      <c r="A149" s="17"/>
      <c r="B149" s="17"/>
      <c r="C149" s="17"/>
    </row>
    <row r="150" spans="1:3" x14ac:dyDescent="0.25">
      <c r="A150" s="17"/>
      <c r="B150" s="17"/>
      <c r="C150" s="17"/>
    </row>
    <row r="151" spans="1:3" x14ac:dyDescent="0.25">
      <c r="A151" s="17"/>
      <c r="B151" s="17"/>
      <c r="C151" s="17"/>
    </row>
    <row r="152" spans="1:3" x14ac:dyDescent="0.25">
      <c r="A152" s="17"/>
      <c r="B152" s="17"/>
      <c r="C152" s="17"/>
    </row>
    <row r="153" spans="1:3" x14ac:dyDescent="0.25">
      <c r="A153" s="17"/>
      <c r="B153" s="17"/>
      <c r="C153" s="17"/>
    </row>
    <row r="154" spans="1:3" x14ac:dyDescent="0.25">
      <c r="A154" s="17"/>
      <c r="B154" s="17"/>
      <c r="C154" s="17"/>
    </row>
    <row r="155" spans="1:3" x14ac:dyDescent="0.25">
      <c r="A155" s="17"/>
      <c r="B155" s="17"/>
      <c r="C155" s="17"/>
    </row>
    <row r="156" spans="1:3" x14ac:dyDescent="0.25">
      <c r="A156" s="17"/>
      <c r="B156" s="17"/>
      <c r="C156" s="17"/>
    </row>
    <row r="157" spans="1:3" x14ac:dyDescent="0.25">
      <c r="A157" s="17"/>
      <c r="B157" s="17"/>
      <c r="C157" s="17"/>
    </row>
    <row r="158" spans="1:3" x14ac:dyDescent="0.25">
      <c r="A158" s="17"/>
      <c r="B158" s="17"/>
      <c r="C158" s="17"/>
    </row>
    <row r="159" spans="1:3" x14ac:dyDescent="0.25">
      <c r="A159" s="17"/>
      <c r="B159" s="17"/>
      <c r="C159" s="17"/>
    </row>
    <row r="160" spans="1:3" x14ac:dyDescent="0.25">
      <c r="A160" s="17"/>
      <c r="B160" s="17"/>
      <c r="C160" s="17"/>
    </row>
    <row r="161" spans="1:3" x14ac:dyDescent="0.25">
      <c r="A161" s="17"/>
      <c r="B161" s="17"/>
      <c r="C161" s="17"/>
    </row>
    <row r="162" spans="1:3" x14ac:dyDescent="0.25">
      <c r="A162" s="17"/>
      <c r="B162" s="17"/>
      <c r="C162" s="17"/>
    </row>
    <row r="163" spans="1:3" x14ac:dyDescent="0.25">
      <c r="A163" s="17"/>
      <c r="B163" s="17"/>
      <c r="C163" s="17"/>
    </row>
    <row r="164" spans="1:3" x14ac:dyDescent="0.25">
      <c r="A164" s="17"/>
      <c r="B164" s="17"/>
      <c r="C164" s="17"/>
    </row>
    <row r="165" spans="1:3" x14ac:dyDescent="0.25">
      <c r="A165" s="17"/>
      <c r="B165" s="17"/>
      <c r="C165" s="17"/>
    </row>
    <row r="166" spans="1:3" x14ac:dyDescent="0.25">
      <c r="A166" s="17"/>
      <c r="B166" s="17"/>
      <c r="C166" s="17"/>
    </row>
    <row r="167" spans="1:3" x14ac:dyDescent="0.25">
      <c r="A167" s="17"/>
      <c r="B167" s="17"/>
      <c r="C167" s="17"/>
    </row>
    <row r="168" spans="1:3" x14ac:dyDescent="0.25">
      <c r="A168" s="17"/>
      <c r="B168" s="17"/>
      <c r="C168" s="17"/>
    </row>
    <row r="169" spans="1:3" x14ac:dyDescent="0.25">
      <c r="A169" s="17"/>
      <c r="B169" s="17"/>
      <c r="C169" s="17"/>
    </row>
    <row r="170" spans="1:3" x14ac:dyDescent="0.25">
      <c r="A170" s="17"/>
      <c r="B170" s="17"/>
      <c r="C170" s="17"/>
    </row>
    <row r="171" spans="1:3" x14ac:dyDescent="0.25">
      <c r="A171" s="17"/>
      <c r="B171" s="17"/>
      <c r="C171" s="17"/>
    </row>
    <row r="172" spans="1:3" x14ac:dyDescent="0.25">
      <c r="A172" s="17"/>
      <c r="B172" s="17"/>
      <c r="C172" s="17"/>
    </row>
    <row r="173" spans="1:3" x14ac:dyDescent="0.25">
      <c r="A173" s="17"/>
      <c r="B173" s="17"/>
      <c r="C173" s="17"/>
    </row>
    <row r="174" spans="1:3" x14ac:dyDescent="0.25">
      <c r="A174" s="17"/>
      <c r="B174" s="17"/>
      <c r="C174" s="17"/>
    </row>
    <row r="175" spans="1:3" x14ac:dyDescent="0.25">
      <c r="A175" s="17"/>
      <c r="B175" s="17"/>
      <c r="C175" s="17"/>
    </row>
    <row r="176" spans="1:3" x14ac:dyDescent="0.25">
      <c r="A176" s="17"/>
      <c r="B176" s="17"/>
      <c r="C176" s="17"/>
    </row>
    <row r="177" spans="1:3" x14ac:dyDescent="0.25">
      <c r="A177" s="17"/>
      <c r="B177" s="17"/>
      <c r="C177" s="17"/>
    </row>
    <row r="178" spans="1:3" x14ac:dyDescent="0.25">
      <c r="A178" s="17"/>
      <c r="B178" s="17"/>
      <c r="C178" s="17"/>
    </row>
    <row r="179" spans="1:3" x14ac:dyDescent="0.25">
      <c r="A179" s="17"/>
      <c r="B179" s="17"/>
      <c r="C179" s="17"/>
    </row>
    <row r="180" spans="1:3" x14ac:dyDescent="0.25">
      <c r="A180" s="17"/>
      <c r="B180" s="17"/>
      <c r="C180" s="17"/>
    </row>
    <row r="181" spans="1:3" x14ac:dyDescent="0.25">
      <c r="A181" s="17"/>
      <c r="B181" s="17"/>
      <c r="C181" s="17"/>
    </row>
    <row r="182" spans="1:3" x14ac:dyDescent="0.25">
      <c r="A182" s="17"/>
      <c r="B182" s="17"/>
      <c r="C182" s="17"/>
    </row>
    <row r="183" spans="1:3" x14ac:dyDescent="0.25">
      <c r="A183" s="17"/>
      <c r="B183" s="17"/>
      <c r="C183" s="17"/>
    </row>
    <row r="184" spans="1:3" x14ac:dyDescent="0.25">
      <c r="A184" s="17"/>
      <c r="B184" s="17"/>
      <c r="C184" s="17"/>
    </row>
    <row r="185" spans="1:3" x14ac:dyDescent="0.25">
      <c r="A185" s="17"/>
      <c r="B185" s="17"/>
      <c r="C185" s="17"/>
    </row>
    <row r="186" spans="1:3" x14ac:dyDescent="0.25">
      <c r="A186" s="17"/>
      <c r="B186" s="17"/>
      <c r="C186" s="17"/>
    </row>
    <row r="187" spans="1:3" x14ac:dyDescent="0.25">
      <c r="A187" s="17"/>
      <c r="B187" s="17"/>
      <c r="C187" s="17"/>
    </row>
    <row r="188" spans="1:3" x14ac:dyDescent="0.25">
      <c r="A188" s="17"/>
      <c r="B188" s="17"/>
      <c r="C188" s="17"/>
    </row>
    <row r="189" spans="1:3" x14ac:dyDescent="0.25">
      <c r="A189" s="17"/>
      <c r="B189" s="17"/>
      <c r="C189" s="17"/>
    </row>
    <row r="190" spans="1:3" x14ac:dyDescent="0.25">
      <c r="A190" s="17"/>
      <c r="B190" s="17"/>
      <c r="C190" s="17"/>
    </row>
    <row r="191" spans="1:3" x14ac:dyDescent="0.25">
      <c r="A191" s="17"/>
      <c r="B191" s="17"/>
      <c r="C191" s="17"/>
    </row>
    <row r="192" spans="1:3" x14ac:dyDescent="0.25">
      <c r="A192" s="17"/>
      <c r="B192" s="17"/>
      <c r="C192" s="17"/>
    </row>
    <row r="193" spans="1:3" x14ac:dyDescent="0.25">
      <c r="A193" s="17"/>
      <c r="B193" s="17"/>
      <c r="C193" s="17"/>
    </row>
    <row r="194" spans="1:3" x14ac:dyDescent="0.25">
      <c r="A194" s="17"/>
      <c r="B194" s="17"/>
      <c r="C194" s="17"/>
    </row>
    <row r="195" spans="1:3" x14ac:dyDescent="0.25">
      <c r="A195" s="17"/>
      <c r="B195" s="17"/>
      <c r="C195" s="17"/>
    </row>
    <row r="196" spans="1:3" x14ac:dyDescent="0.25">
      <c r="A196" s="17"/>
      <c r="B196" s="17"/>
      <c r="C196" s="17"/>
    </row>
    <row r="197" spans="1:3" x14ac:dyDescent="0.25">
      <c r="A197" s="17"/>
      <c r="B197" s="17"/>
      <c r="C197" s="17"/>
    </row>
    <row r="198" spans="1:3" x14ac:dyDescent="0.25">
      <c r="A198" s="17"/>
      <c r="B198" s="17"/>
      <c r="C198" s="17"/>
    </row>
    <row r="199" spans="1:3" x14ac:dyDescent="0.25">
      <c r="A199" s="17"/>
      <c r="B199" s="17"/>
      <c r="C199" s="17"/>
    </row>
    <row r="200" spans="1:3" x14ac:dyDescent="0.25">
      <c r="A200" s="17"/>
      <c r="B200" s="17"/>
      <c r="C200" s="17"/>
    </row>
    <row r="201" spans="1:3" x14ac:dyDescent="0.25">
      <c r="A201" s="17"/>
      <c r="B201" s="17"/>
      <c r="C201" s="17"/>
    </row>
    <row r="202" spans="1:3" x14ac:dyDescent="0.25">
      <c r="A202" s="17"/>
      <c r="B202" s="17"/>
      <c r="C202" s="17"/>
    </row>
    <row r="203" spans="1:3" x14ac:dyDescent="0.25">
      <c r="A203" s="17"/>
      <c r="B203" s="17"/>
      <c r="C203" s="17"/>
    </row>
    <row r="204" spans="1:3" x14ac:dyDescent="0.25">
      <c r="A204" s="17"/>
      <c r="B204" s="17"/>
      <c r="C204" s="17"/>
    </row>
    <row r="205" spans="1:3" x14ac:dyDescent="0.25">
      <c r="A205" s="17"/>
      <c r="B205" s="17"/>
      <c r="C205" s="17"/>
    </row>
    <row r="206" spans="1:3" x14ac:dyDescent="0.25">
      <c r="A206" s="17"/>
      <c r="B206" s="17"/>
      <c r="C206" s="17"/>
    </row>
    <row r="207" spans="1:3" x14ac:dyDescent="0.25">
      <c r="A207" s="17"/>
      <c r="B207" s="17"/>
      <c r="C207" s="17"/>
    </row>
    <row r="208" spans="1:3" x14ac:dyDescent="0.25">
      <c r="A208" s="17"/>
      <c r="B208" s="17"/>
      <c r="C208" s="17"/>
    </row>
    <row r="209" spans="1:3" x14ac:dyDescent="0.25">
      <c r="A209" s="17"/>
      <c r="B209" s="17"/>
      <c r="C209" s="17"/>
    </row>
    <row r="210" spans="1:3" x14ac:dyDescent="0.25">
      <c r="A210" s="17"/>
      <c r="B210" s="17"/>
      <c r="C210" s="17"/>
    </row>
    <row r="211" spans="1:3" x14ac:dyDescent="0.25">
      <c r="A211" s="17"/>
      <c r="B211" s="17"/>
      <c r="C211" s="17"/>
    </row>
    <row r="212" spans="1:3" x14ac:dyDescent="0.25">
      <c r="A212" s="17"/>
      <c r="B212" s="17"/>
      <c r="C212" s="17"/>
    </row>
    <row r="213" spans="1:3" x14ac:dyDescent="0.25">
      <c r="A213" s="17"/>
      <c r="B213" s="17"/>
      <c r="C213" s="17"/>
    </row>
    <row r="214" spans="1:3" x14ac:dyDescent="0.25">
      <c r="A214" s="17"/>
      <c r="B214" s="17"/>
      <c r="C214" s="17"/>
    </row>
    <row r="215" spans="1:3" x14ac:dyDescent="0.25">
      <c r="A215" s="17"/>
      <c r="B215" s="17"/>
      <c r="C215" s="17"/>
    </row>
    <row r="216" spans="1:3" x14ac:dyDescent="0.25">
      <c r="A216" s="17"/>
      <c r="B216" s="17"/>
      <c r="C216" s="17"/>
    </row>
    <row r="217" spans="1:3" x14ac:dyDescent="0.25">
      <c r="A217" s="17"/>
      <c r="B217" s="17"/>
      <c r="C217" s="17"/>
    </row>
    <row r="218" spans="1:3" x14ac:dyDescent="0.25">
      <c r="A218" s="17"/>
      <c r="B218" s="17"/>
      <c r="C218" s="17"/>
    </row>
    <row r="219" spans="1:3" x14ac:dyDescent="0.25">
      <c r="A219" s="17"/>
      <c r="B219" s="17"/>
      <c r="C219" s="17"/>
    </row>
    <row r="220" spans="1:3" x14ac:dyDescent="0.25">
      <c r="A220" s="17"/>
      <c r="B220" s="17"/>
      <c r="C220" s="17"/>
    </row>
    <row r="221" spans="1:3" x14ac:dyDescent="0.25">
      <c r="A221" s="17"/>
      <c r="B221" s="17"/>
      <c r="C221" s="17"/>
    </row>
    <row r="222" spans="1:3" x14ac:dyDescent="0.25">
      <c r="A222" s="17"/>
      <c r="B222" s="17"/>
      <c r="C222" s="17"/>
    </row>
    <row r="223" spans="1:3" x14ac:dyDescent="0.25">
      <c r="A223" s="17"/>
      <c r="B223" s="17"/>
      <c r="C223" s="17"/>
    </row>
    <row r="224" spans="1:3" x14ac:dyDescent="0.25">
      <c r="A224" s="17"/>
      <c r="B224" s="17"/>
      <c r="C224" s="17"/>
    </row>
    <row r="225" spans="1:3" x14ac:dyDescent="0.25">
      <c r="A225" s="17"/>
      <c r="B225" s="17"/>
      <c r="C225" s="17"/>
    </row>
    <row r="226" spans="1:3" x14ac:dyDescent="0.25">
      <c r="A226" s="17"/>
      <c r="B226" s="17"/>
      <c r="C226" s="17"/>
    </row>
    <row r="227" spans="1:3" x14ac:dyDescent="0.25">
      <c r="A227" s="17"/>
      <c r="B227" s="17"/>
      <c r="C227" s="17"/>
    </row>
    <row r="228" spans="1:3" x14ac:dyDescent="0.25">
      <c r="A228" s="17"/>
      <c r="B228" s="17"/>
      <c r="C228" s="17"/>
    </row>
    <row r="229" spans="1:3" x14ac:dyDescent="0.25">
      <c r="A229" s="17"/>
      <c r="B229" s="17"/>
      <c r="C229" s="17"/>
    </row>
    <row r="230" spans="1:3" x14ac:dyDescent="0.25">
      <c r="A230" s="17"/>
      <c r="B230" s="17"/>
      <c r="C230" s="17"/>
    </row>
    <row r="231" spans="1:3" x14ac:dyDescent="0.25">
      <c r="A231" s="17"/>
      <c r="B231" s="17"/>
      <c r="C231" s="17"/>
    </row>
    <row r="232" spans="1:3" x14ac:dyDescent="0.25">
      <c r="A232" s="17"/>
      <c r="B232" s="17"/>
      <c r="C232" s="17"/>
    </row>
    <row r="233" spans="1:3" x14ac:dyDescent="0.25">
      <c r="A233" s="17"/>
      <c r="B233" s="17"/>
      <c r="C233" s="17"/>
    </row>
    <row r="234" spans="1:3" x14ac:dyDescent="0.25">
      <c r="A234" s="17"/>
      <c r="B234" s="17"/>
      <c r="C234" s="17"/>
    </row>
    <row r="235" spans="1:3" x14ac:dyDescent="0.25">
      <c r="A235" s="17"/>
      <c r="B235" s="17"/>
      <c r="C235" s="17"/>
    </row>
    <row r="236" spans="1:3" x14ac:dyDescent="0.25">
      <c r="A236" s="17"/>
      <c r="B236" s="17"/>
      <c r="C236" s="17"/>
    </row>
    <row r="237" spans="1:3" x14ac:dyDescent="0.25">
      <c r="A237" s="17"/>
      <c r="B237" s="17"/>
      <c r="C237" s="17"/>
    </row>
    <row r="238" spans="1:3" x14ac:dyDescent="0.25">
      <c r="A238" s="17"/>
      <c r="B238" s="17"/>
      <c r="C238" s="17"/>
    </row>
    <row r="239" spans="1:3" x14ac:dyDescent="0.25">
      <c r="A239" s="17"/>
      <c r="B239" s="17"/>
      <c r="C239" s="17"/>
    </row>
    <row r="240" spans="1:3" x14ac:dyDescent="0.25">
      <c r="A240" s="17"/>
      <c r="B240" s="17"/>
      <c r="C240" s="17"/>
    </row>
    <row r="241" spans="1:3" x14ac:dyDescent="0.25">
      <c r="A241" s="17"/>
      <c r="B241" s="17"/>
      <c r="C241" s="17"/>
    </row>
    <row r="242" spans="1:3" x14ac:dyDescent="0.25">
      <c r="A242" s="17"/>
      <c r="B242" s="17"/>
      <c r="C242" s="17"/>
    </row>
    <row r="243" spans="1:3" x14ac:dyDescent="0.25">
      <c r="A243" s="17"/>
      <c r="B243" s="17"/>
      <c r="C243" s="17"/>
    </row>
    <row r="244" spans="1:3" x14ac:dyDescent="0.25">
      <c r="A244" s="17"/>
      <c r="B244" s="17"/>
      <c r="C244" s="17"/>
    </row>
    <row r="245" spans="1:3" x14ac:dyDescent="0.25">
      <c r="A245" s="17"/>
      <c r="B245" s="17"/>
      <c r="C245" s="17"/>
    </row>
    <row r="246" spans="1:3" x14ac:dyDescent="0.25">
      <c r="A246" s="17"/>
      <c r="B246" s="17"/>
      <c r="C246" s="17"/>
    </row>
    <row r="247" spans="1:3" x14ac:dyDescent="0.25">
      <c r="A247" s="17"/>
      <c r="B247" s="17"/>
      <c r="C247" s="17"/>
    </row>
    <row r="248" spans="1:3" x14ac:dyDescent="0.25">
      <c r="A248" s="17"/>
      <c r="B248" s="17"/>
      <c r="C248" s="17"/>
    </row>
    <row r="249" spans="1:3" x14ac:dyDescent="0.25">
      <c r="A249" s="17"/>
      <c r="B249" s="17"/>
      <c r="C249" s="17"/>
    </row>
    <row r="250" spans="1:3" x14ac:dyDescent="0.25">
      <c r="A250" s="17"/>
      <c r="B250" s="17"/>
      <c r="C250" s="17"/>
    </row>
    <row r="251" spans="1:3" x14ac:dyDescent="0.25">
      <c r="A251" s="17"/>
      <c r="B251" s="17"/>
      <c r="C251" s="17"/>
    </row>
    <row r="252" spans="1:3" x14ac:dyDescent="0.25">
      <c r="A252" s="17"/>
      <c r="B252" s="17"/>
      <c r="C252" s="17"/>
    </row>
    <row r="253" spans="1:3" x14ac:dyDescent="0.25">
      <c r="A253" s="17"/>
      <c r="B253" s="17"/>
      <c r="C253" s="17"/>
    </row>
    <row r="254" spans="1:3" x14ac:dyDescent="0.25">
      <c r="A254" s="17"/>
      <c r="B254" s="17"/>
      <c r="C254" s="17"/>
    </row>
    <row r="255" spans="1:3" x14ac:dyDescent="0.25">
      <c r="A255" s="17"/>
      <c r="B255" s="17"/>
      <c r="C255" s="17"/>
    </row>
    <row r="256" spans="1:3" x14ac:dyDescent="0.25">
      <c r="A256" s="17"/>
      <c r="B256" s="17"/>
      <c r="C256" s="17"/>
    </row>
    <row r="257" spans="1:3" x14ac:dyDescent="0.25">
      <c r="A257" s="17"/>
      <c r="B257" s="17"/>
      <c r="C257" s="17"/>
    </row>
    <row r="258" spans="1:3" x14ac:dyDescent="0.25">
      <c r="A258" s="17"/>
      <c r="B258" s="17"/>
      <c r="C258" s="17"/>
    </row>
    <row r="259" spans="1:3" x14ac:dyDescent="0.25">
      <c r="A259" s="17"/>
      <c r="B259" s="17"/>
      <c r="C259" s="17"/>
    </row>
    <row r="260" spans="1:3" x14ac:dyDescent="0.25">
      <c r="A260" s="17"/>
      <c r="B260" s="17"/>
      <c r="C260" s="17"/>
    </row>
    <row r="261" spans="1:3" x14ac:dyDescent="0.25">
      <c r="A261" s="17"/>
      <c r="B261" s="17"/>
      <c r="C261" s="17"/>
    </row>
    <row r="262" spans="1:3" x14ac:dyDescent="0.25">
      <c r="A262" s="17"/>
      <c r="B262" s="17"/>
      <c r="C262" s="17"/>
    </row>
    <row r="263" spans="1:3" x14ac:dyDescent="0.25">
      <c r="A263" s="17"/>
      <c r="B263" s="17"/>
      <c r="C263" s="17"/>
    </row>
    <row r="264" spans="1:3" x14ac:dyDescent="0.25">
      <c r="A264" s="17"/>
      <c r="B264" s="17"/>
      <c r="C264" s="17"/>
    </row>
    <row r="265" spans="1:3" x14ac:dyDescent="0.25">
      <c r="A265" s="17"/>
      <c r="B265" s="17"/>
      <c r="C265" s="17"/>
    </row>
    <row r="266" spans="1:3" x14ac:dyDescent="0.25">
      <c r="A266" s="17"/>
      <c r="B266" s="17"/>
      <c r="C266" s="17"/>
    </row>
    <row r="267" spans="1:3" x14ac:dyDescent="0.25">
      <c r="A267" s="17"/>
      <c r="B267" s="17"/>
      <c r="C267" s="17"/>
    </row>
    <row r="268" spans="1:3" x14ac:dyDescent="0.25">
      <c r="A268" s="17"/>
      <c r="B268" s="17"/>
      <c r="C268" s="17"/>
    </row>
    <row r="269" spans="1:3" x14ac:dyDescent="0.25">
      <c r="A269" s="17"/>
      <c r="B269" s="17"/>
      <c r="C269" s="17"/>
    </row>
    <row r="270" spans="1:3" x14ac:dyDescent="0.25">
      <c r="A270" s="17"/>
      <c r="B270" s="17"/>
      <c r="C270" s="17"/>
    </row>
    <row r="271" spans="1:3" x14ac:dyDescent="0.25">
      <c r="A271" s="17"/>
      <c r="B271" s="17"/>
      <c r="C271" s="17"/>
    </row>
    <row r="272" spans="1:3" x14ac:dyDescent="0.25">
      <c r="A272" s="17"/>
      <c r="B272" s="17"/>
      <c r="C272" s="17"/>
    </row>
    <row r="273" spans="1:3" x14ac:dyDescent="0.25">
      <c r="A273" s="17"/>
      <c r="B273" s="17"/>
      <c r="C273" s="17"/>
    </row>
    <row r="274" spans="1:3" x14ac:dyDescent="0.25">
      <c r="A274" s="17"/>
      <c r="B274" s="17"/>
      <c r="C274" s="17"/>
    </row>
    <row r="275" spans="1:3" x14ac:dyDescent="0.25">
      <c r="A275" s="17"/>
      <c r="B275" s="17"/>
      <c r="C275" s="17"/>
    </row>
    <row r="276" spans="1:3" x14ac:dyDescent="0.25">
      <c r="A276" s="17"/>
      <c r="B276" s="17"/>
      <c r="C276" s="17"/>
    </row>
    <row r="277" spans="1:3" x14ac:dyDescent="0.25">
      <c r="A277" s="17"/>
      <c r="B277" s="17"/>
      <c r="C277" s="17"/>
    </row>
    <row r="278" spans="1:3" x14ac:dyDescent="0.25">
      <c r="A278" s="17"/>
      <c r="B278" s="17"/>
      <c r="C278" s="17"/>
    </row>
    <row r="279" spans="1:3" x14ac:dyDescent="0.25">
      <c r="A279" s="17"/>
      <c r="B279" s="17"/>
      <c r="C279" s="17"/>
    </row>
    <row r="280" spans="1:3" x14ac:dyDescent="0.25">
      <c r="A280" s="17"/>
      <c r="B280" s="17"/>
      <c r="C280" s="17"/>
    </row>
    <row r="281" spans="1:3" x14ac:dyDescent="0.25">
      <c r="A281" s="17"/>
      <c r="B281" s="17"/>
      <c r="C281" s="17"/>
    </row>
    <row r="282" spans="1:3" x14ac:dyDescent="0.25">
      <c r="A282" s="17"/>
      <c r="B282" s="17"/>
      <c r="C282" s="17"/>
    </row>
    <row r="283" spans="1:3" x14ac:dyDescent="0.25">
      <c r="A283" s="17"/>
      <c r="B283" s="17"/>
      <c r="C283" s="17"/>
    </row>
    <row r="284" spans="1:3" x14ac:dyDescent="0.25">
      <c r="A284" s="17"/>
      <c r="B284" s="17"/>
      <c r="C284" s="17"/>
    </row>
    <row r="285" spans="1:3" x14ac:dyDescent="0.25">
      <c r="A285" s="17"/>
      <c r="B285" s="17"/>
      <c r="C285" s="17"/>
    </row>
    <row r="286" spans="1:3" x14ac:dyDescent="0.25">
      <c r="A286" s="17"/>
      <c r="B286" s="17"/>
      <c r="C286" s="17"/>
    </row>
    <row r="287" spans="1:3" x14ac:dyDescent="0.25">
      <c r="A287" s="17"/>
      <c r="B287" s="17"/>
      <c r="C287" s="17"/>
    </row>
    <row r="288" spans="1:3" x14ac:dyDescent="0.25">
      <c r="A288" s="17"/>
      <c r="B288" s="17"/>
      <c r="C288" s="17"/>
    </row>
    <row r="289" spans="1:3" x14ac:dyDescent="0.25">
      <c r="A289" s="17"/>
      <c r="B289" s="17"/>
      <c r="C289" s="17"/>
    </row>
    <row r="290" spans="1:3" x14ac:dyDescent="0.25">
      <c r="A290" s="17"/>
      <c r="B290" s="17"/>
      <c r="C290" s="17"/>
    </row>
    <row r="291" spans="1:3" x14ac:dyDescent="0.25">
      <c r="A291" s="17"/>
      <c r="B291" s="17"/>
      <c r="C291" s="17"/>
    </row>
    <row r="292" spans="1:3" x14ac:dyDescent="0.25">
      <c r="A292" s="17"/>
      <c r="B292" s="17"/>
      <c r="C292" s="17"/>
    </row>
    <row r="293" spans="1:3" x14ac:dyDescent="0.25">
      <c r="A293" s="17"/>
      <c r="B293" s="17"/>
      <c r="C293" s="17"/>
    </row>
    <row r="294" spans="1:3" x14ac:dyDescent="0.25">
      <c r="A294" s="17"/>
      <c r="B294" s="17"/>
      <c r="C294" s="17"/>
    </row>
    <row r="295" spans="1:3" x14ac:dyDescent="0.25">
      <c r="A295" s="17"/>
      <c r="B295" s="17"/>
      <c r="C295" s="17"/>
    </row>
    <row r="296" spans="1:3" x14ac:dyDescent="0.25">
      <c r="A296" s="17"/>
      <c r="B296" s="17"/>
      <c r="C296" s="17"/>
    </row>
    <row r="297" spans="1:3" x14ac:dyDescent="0.25">
      <c r="A297" s="17"/>
      <c r="B297" s="17"/>
      <c r="C297" s="17"/>
    </row>
    <row r="298" spans="1:3" x14ac:dyDescent="0.25">
      <c r="A298" s="17"/>
      <c r="B298" s="17"/>
      <c r="C298" s="17"/>
    </row>
    <row r="299" spans="1:3" x14ac:dyDescent="0.25">
      <c r="A299" s="17"/>
      <c r="B299" s="17"/>
      <c r="C299" s="17"/>
    </row>
    <row r="300" spans="1:3" x14ac:dyDescent="0.25">
      <c r="A300" s="17"/>
      <c r="B300" s="17"/>
      <c r="C300" s="17"/>
    </row>
    <row r="301" spans="1:3" x14ac:dyDescent="0.25">
      <c r="A301" s="17"/>
      <c r="B301" s="17"/>
      <c r="C301" s="17"/>
    </row>
    <row r="302" spans="1:3" x14ac:dyDescent="0.25">
      <c r="A302" s="17"/>
      <c r="B302" s="17"/>
      <c r="C302" s="17"/>
    </row>
    <row r="303" spans="1:3" x14ac:dyDescent="0.25">
      <c r="A303" s="17"/>
      <c r="B303" s="17"/>
      <c r="C303" s="17"/>
    </row>
    <row r="304" spans="1:3" x14ac:dyDescent="0.25">
      <c r="A304" s="17"/>
      <c r="B304" s="17"/>
      <c r="C304" s="17"/>
    </row>
    <row r="305" spans="1:3" x14ac:dyDescent="0.25">
      <c r="A305" s="17"/>
      <c r="B305" s="17"/>
      <c r="C305" s="17"/>
    </row>
    <row r="306" spans="1:3" x14ac:dyDescent="0.25">
      <c r="A306" s="17"/>
      <c r="B306" s="17"/>
      <c r="C306" s="17"/>
    </row>
    <row r="307" spans="1:3" x14ac:dyDescent="0.25">
      <c r="A307" s="17"/>
      <c r="B307" s="17"/>
      <c r="C307" s="17"/>
    </row>
    <row r="308" spans="1:3" x14ac:dyDescent="0.25">
      <c r="A308" s="17"/>
      <c r="B308" s="17"/>
      <c r="C308" s="17"/>
    </row>
    <row r="309" spans="1:3" x14ac:dyDescent="0.25">
      <c r="A309" s="17"/>
      <c r="B309" s="17"/>
      <c r="C309" s="17"/>
    </row>
    <row r="310" spans="1:3" x14ac:dyDescent="0.25">
      <c r="A310" s="17"/>
      <c r="B310" s="17"/>
      <c r="C310" s="17"/>
    </row>
    <row r="311" spans="1:3" x14ac:dyDescent="0.25">
      <c r="A311" s="17"/>
      <c r="B311" s="17"/>
      <c r="C311" s="17"/>
    </row>
    <row r="312" spans="1:3" x14ac:dyDescent="0.25">
      <c r="A312" s="17"/>
      <c r="B312" s="17"/>
      <c r="C312" s="17"/>
    </row>
    <row r="313" spans="1:3" x14ac:dyDescent="0.25">
      <c r="A313" s="17"/>
      <c r="B313" s="17"/>
      <c r="C313" s="17"/>
    </row>
    <row r="314" spans="1:3" x14ac:dyDescent="0.25">
      <c r="A314" s="17"/>
      <c r="B314" s="17"/>
      <c r="C314" s="17"/>
    </row>
    <row r="315" spans="1:3" x14ac:dyDescent="0.25">
      <c r="A315" s="17"/>
      <c r="B315" s="17"/>
      <c r="C315" s="17"/>
    </row>
    <row r="316" spans="1:3" x14ac:dyDescent="0.25">
      <c r="A316" s="17"/>
      <c r="B316" s="17"/>
      <c r="C316" s="17"/>
    </row>
    <row r="317" spans="1:3" x14ac:dyDescent="0.25">
      <c r="A317" s="17"/>
      <c r="B317" s="17"/>
      <c r="C317" s="17"/>
    </row>
    <row r="318" spans="1:3" x14ac:dyDescent="0.25">
      <c r="A318" s="17"/>
      <c r="B318" s="17"/>
      <c r="C318" s="17"/>
    </row>
    <row r="319" spans="1:3" x14ac:dyDescent="0.25">
      <c r="A319" s="17"/>
      <c r="B319" s="17"/>
      <c r="C319" s="17"/>
    </row>
    <row r="320" spans="1:3" x14ac:dyDescent="0.25">
      <c r="A320" s="17"/>
      <c r="B320" s="17"/>
      <c r="C320" s="17"/>
    </row>
    <row r="321" spans="1:3" x14ac:dyDescent="0.25">
      <c r="A321" s="17"/>
      <c r="B321" s="17"/>
      <c r="C321" s="17"/>
    </row>
    <row r="322" spans="1:3" x14ac:dyDescent="0.25">
      <c r="A322" s="17"/>
      <c r="B322" s="17"/>
      <c r="C322" s="17"/>
    </row>
    <row r="323" spans="1:3" x14ac:dyDescent="0.25">
      <c r="A323" s="17"/>
      <c r="B323" s="17"/>
      <c r="C323" s="17"/>
    </row>
    <row r="324" spans="1:3" x14ac:dyDescent="0.25">
      <c r="A324" s="17"/>
      <c r="B324" s="17"/>
      <c r="C324" s="17"/>
    </row>
    <row r="325" spans="1:3" x14ac:dyDescent="0.25">
      <c r="A325" s="17"/>
      <c r="B325" s="17"/>
      <c r="C325" s="17"/>
    </row>
    <row r="326" spans="1:3" x14ac:dyDescent="0.25">
      <c r="A326" s="17"/>
      <c r="B326" s="17"/>
      <c r="C326" s="17"/>
    </row>
    <row r="327" spans="1:3" x14ac:dyDescent="0.25">
      <c r="A327" s="17"/>
      <c r="B327" s="17"/>
      <c r="C327" s="17"/>
    </row>
    <row r="328" spans="1:3" x14ac:dyDescent="0.25">
      <c r="A328" s="17"/>
      <c r="B328" s="17"/>
      <c r="C328" s="17"/>
    </row>
    <row r="329" spans="1:3" x14ac:dyDescent="0.25">
      <c r="A329" s="17"/>
      <c r="B329" s="17"/>
      <c r="C329" s="17"/>
    </row>
    <row r="330" spans="1:3" x14ac:dyDescent="0.25">
      <c r="A330" s="17"/>
      <c r="B330" s="17"/>
      <c r="C330" s="17"/>
    </row>
    <row r="331" spans="1:3" x14ac:dyDescent="0.25">
      <c r="A331" s="17"/>
      <c r="B331" s="17"/>
      <c r="C331" s="17"/>
    </row>
    <row r="332" spans="1:3" x14ac:dyDescent="0.25">
      <c r="A332" s="17"/>
      <c r="B332" s="17"/>
      <c r="C332" s="17"/>
    </row>
    <row r="333" spans="1:3" x14ac:dyDescent="0.25">
      <c r="A333" s="17"/>
      <c r="B333" s="17"/>
      <c r="C333" s="17"/>
    </row>
    <row r="334" spans="1:3" x14ac:dyDescent="0.25">
      <c r="A334" s="17"/>
      <c r="B334" s="17"/>
      <c r="C334" s="17"/>
    </row>
    <row r="335" spans="1:3" x14ac:dyDescent="0.25">
      <c r="A335" s="17"/>
      <c r="B335" s="17"/>
      <c r="C335" s="17"/>
    </row>
    <row r="336" spans="1:3" x14ac:dyDescent="0.25">
      <c r="A336" s="17"/>
      <c r="B336" s="17"/>
      <c r="C336" s="17"/>
    </row>
    <row r="337" spans="1:3" x14ac:dyDescent="0.25">
      <c r="A337" s="17"/>
      <c r="B337" s="17"/>
      <c r="C337" s="17"/>
    </row>
    <row r="338" spans="1:3" x14ac:dyDescent="0.25">
      <c r="A338" s="17"/>
      <c r="B338" s="17"/>
      <c r="C338" s="17"/>
    </row>
    <row r="339" spans="1:3" x14ac:dyDescent="0.25">
      <c r="A339" s="17"/>
      <c r="B339" s="17"/>
      <c r="C339" s="17"/>
    </row>
    <row r="340" spans="1:3" x14ac:dyDescent="0.25">
      <c r="A340" s="17"/>
      <c r="B340" s="17"/>
      <c r="C340" s="17"/>
    </row>
    <row r="341" spans="1:3" x14ac:dyDescent="0.25">
      <c r="A341" s="17"/>
      <c r="B341" s="17"/>
      <c r="C341" s="17"/>
    </row>
    <row r="342" spans="1:3" x14ac:dyDescent="0.25">
      <c r="A342" s="17"/>
      <c r="B342" s="17"/>
      <c r="C342" s="17"/>
    </row>
    <row r="343" spans="1:3" x14ac:dyDescent="0.25">
      <c r="A343" s="17"/>
      <c r="B343" s="17"/>
      <c r="C343" s="17"/>
    </row>
    <row r="344" spans="1:3" x14ac:dyDescent="0.25">
      <c r="A344" s="17"/>
      <c r="B344" s="17"/>
      <c r="C344" s="17"/>
    </row>
    <row r="345" spans="1:3" x14ac:dyDescent="0.25">
      <c r="A345" s="17"/>
      <c r="B345" s="17"/>
      <c r="C345" s="17"/>
    </row>
    <row r="346" spans="1:3" x14ac:dyDescent="0.25">
      <c r="A346" s="17"/>
      <c r="B346" s="17"/>
      <c r="C346" s="17"/>
    </row>
    <row r="347" spans="1:3" x14ac:dyDescent="0.25">
      <c r="A347" s="17"/>
      <c r="B347" s="17"/>
      <c r="C347" s="17"/>
    </row>
    <row r="348" spans="1:3" x14ac:dyDescent="0.25">
      <c r="A348" s="17"/>
      <c r="B348" s="17"/>
      <c r="C348" s="17"/>
    </row>
    <row r="349" spans="1:3" x14ac:dyDescent="0.25">
      <c r="A349" s="17"/>
      <c r="B349" s="17"/>
      <c r="C349" s="17"/>
    </row>
    <row r="350" spans="1:3" x14ac:dyDescent="0.25">
      <c r="A350" s="17"/>
      <c r="B350" s="17"/>
      <c r="C350" s="17"/>
    </row>
    <row r="351" spans="1:3" x14ac:dyDescent="0.25">
      <c r="A351" s="17"/>
      <c r="B351" s="17"/>
      <c r="C351" s="17"/>
    </row>
    <row r="352" spans="1:3" x14ac:dyDescent="0.25">
      <c r="A352" s="17"/>
      <c r="B352" s="17"/>
      <c r="C352" s="17"/>
    </row>
    <row r="353" spans="1:3" x14ac:dyDescent="0.25">
      <c r="A353" s="17"/>
      <c r="B353" s="17"/>
      <c r="C353" s="17"/>
    </row>
    <row r="354" spans="1:3" x14ac:dyDescent="0.25">
      <c r="A354" s="17"/>
      <c r="B354" s="17"/>
      <c r="C354" s="17"/>
    </row>
    <row r="355" spans="1:3" x14ac:dyDescent="0.25">
      <c r="A355" s="17"/>
      <c r="B355" s="17"/>
      <c r="C355" s="17"/>
    </row>
    <row r="356" spans="1:3" x14ac:dyDescent="0.25">
      <c r="A356" s="17"/>
      <c r="B356" s="17"/>
      <c r="C356" s="17"/>
    </row>
    <row r="357" spans="1:3" x14ac:dyDescent="0.25">
      <c r="A357" s="17"/>
      <c r="B357" s="17"/>
      <c r="C357" s="17"/>
    </row>
    <row r="358" spans="1:3" x14ac:dyDescent="0.25">
      <c r="A358" s="17"/>
      <c r="B358" s="17"/>
      <c r="C358" s="17"/>
    </row>
    <row r="359" spans="1:3" x14ac:dyDescent="0.25">
      <c r="A359" s="17"/>
      <c r="B359" s="17"/>
      <c r="C359" s="17"/>
    </row>
    <row r="360" spans="1:3" x14ac:dyDescent="0.25">
      <c r="A360" s="17"/>
      <c r="B360" s="17"/>
      <c r="C360" s="17"/>
    </row>
    <row r="361" spans="1:3" x14ac:dyDescent="0.25">
      <c r="A361" s="17"/>
      <c r="B361" s="17"/>
      <c r="C361" s="17"/>
    </row>
    <row r="362" spans="1:3" x14ac:dyDescent="0.25">
      <c r="A362" s="17"/>
      <c r="B362" s="17"/>
      <c r="C362" s="17"/>
    </row>
    <row r="363" spans="1:3" x14ac:dyDescent="0.25">
      <c r="A363" s="17"/>
      <c r="B363" s="17"/>
      <c r="C363" s="17"/>
    </row>
    <row r="364" spans="1:3" x14ac:dyDescent="0.25">
      <c r="A364" s="17"/>
      <c r="B364" s="17"/>
      <c r="C364" s="17"/>
    </row>
    <row r="365" spans="1:3" x14ac:dyDescent="0.25">
      <c r="A365" s="17"/>
      <c r="B365" s="17"/>
      <c r="C365" s="17"/>
    </row>
    <row r="366" spans="1:3" x14ac:dyDescent="0.25">
      <c r="A366" s="17"/>
      <c r="B366" s="17"/>
      <c r="C366" s="17"/>
    </row>
    <row r="367" spans="1:3" x14ac:dyDescent="0.25">
      <c r="A367" s="17"/>
      <c r="B367" s="17"/>
      <c r="C367" s="17"/>
    </row>
    <row r="368" spans="1:3" x14ac:dyDescent="0.25">
      <c r="A368" s="17"/>
      <c r="B368" s="17"/>
      <c r="C368" s="17"/>
    </row>
    <row r="369" spans="1:3" x14ac:dyDescent="0.25">
      <c r="A369" s="17"/>
      <c r="B369" s="17"/>
      <c r="C369" s="17"/>
    </row>
    <row r="370" spans="1:3" x14ac:dyDescent="0.25">
      <c r="A370" s="17"/>
      <c r="B370" s="17"/>
      <c r="C370" s="17"/>
    </row>
    <row r="371" spans="1:3" x14ac:dyDescent="0.25">
      <c r="A371" s="17"/>
      <c r="B371" s="17"/>
      <c r="C371" s="17"/>
    </row>
    <row r="372" spans="1:3" x14ac:dyDescent="0.25">
      <c r="A372" s="17"/>
      <c r="B372" s="17"/>
      <c r="C372" s="17"/>
    </row>
    <row r="373" spans="1:3" x14ac:dyDescent="0.25">
      <c r="A373" s="17"/>
      <c r="B373" s="17"/>
      <c r="C373" s="17"/>
    </row>
    <row r="374" spans="1:3" x14ac:dyDescent="0.25">
      <c r="A374" s="17"/>
      <c r="B374" s="17"/>
      <c r="C374" s="17"/>
    </row>
    <row r="375" spans="1:3" x14ac:dyDescent="0.25">
      <c r="A375" s="17"/>
      <c r="B375" s="17"/>
      <c r="C375" s="17"/>
    </row>
    <row r="376" spans="1:3" x14ac:dyDescent="0.25">
      <c r="A376" s="17"/>
      <c r="B376" s="17"/>
      <c r="C376" s="17"/>
    </row>
    <row r="377" spans="1:3" x14ac:dyDescent="0.25">
      <c r="A377" s="17"/>
      <c r="B377" s="17"/>
      <c r="C377" s="17"/>
    </row>
    <row r="378" spans="1:3" x14ac:dyDescent="0.25">
      <c r="A378" s="17"/>
      <c r="B378" s="17"/>
      <c r="C378" s="17"/>
    </row>
    <row r="379" spans="1:3" x14ac:dyDescent="0.25">
      <c r="A379" s="17"/>
      <c r="B379" s="17"/>
      <c r="C379" s="17"/>
    </row>
    <row r="380" spans="1:3" x14ac:dyDescent="0.25">
      <c r="A380" s="17"/>
      <c r="B380" s="17"/>
      <c r="C380" s="17"/>
    </row>
    <row r="381" spans="1:3" x14ac:dyDescent="0.25">
      <c r="A381" s="17"/>
      <c r="B381" s="17"/>
      <c r="C381" s="17"/>
    </row>
    <row r="382" spans="1:3" x14ac:dyDescent="0.25">
      <c r="A382" s="17"/>
      <c r="B382" s="17"/>
      <c r="C382" s="17"/>
    </row>
  </sheetData>
  <mergeCells count="13">
    <mergeCell ref="A15:C15"/>
    <mergeCell ref="A16:C16"/>
    <mergeCell ref="A17:C17"/>
    <mergeCell ref="A18:C18"/>
    <mergeCell ref="A12:C12"/>
    <mergeCell ref="A13:C13"/>
    <mergeCell ref="A14:C14"/>
    <mergeCell ref="A11:C11"/>
    <mergeCell ref="A5:C5"/>
    <mergeCell ref="A7:C7"/>
    <mergeCell ref="A8:C8"/>
    <mergeCell ref="A9:C9"/>
    <mergeCell ref="A10:C10"/>
  </mergeCells>
  <phoneticPr fontId="46" type="noConversion"/>
  <pageMargins left="0.35433070866141736" right="0.27559055118110237" top="0.27559055118110237" bottom="0.31496062992125984" header="0.15748031496062992" footer="0.15748031496062992"/>
  <pageSetup paperSize="9" scale="8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topLeftCell="E10" zoomScale="70" zoomScaleNormal="80" zoomScaleSheetLayoutView="70" workbookViewId="0">
      <selection activeCell="E38" sqref="E38"/>
    </sheetView>
  </sheetViews>
  <sheetFormatPr defaultRowHeight="15" x14ac:dyDescent="0.25"/>
  <cols>
    <col min="1" max="1" width="17.7109375" customWidth="1"/>
    <col min="2" max="2" width="30.140625" customWidth="1"/>
    <col min="3" max="3" width="12.28515625" customWidth="1"/>
    <col min="4" max="5" width="15" customWidth="1"/>
    <col min="6" max="7" width="13.28515625" customWidth="1"/>
    <col min="8" max="8" width="12.28515625" customWidth="1"/>
    <col min="9" max="9" width="17.85546875" customWidth="1"/>
    <col min="10" max="10" width="16.7109375" customWidth="1"/>
    <col min="11" max="11" width="24.5703125" customWidth="1"/>
    <col min="12" max="12" width="30.85546875" customWidth="1"/>
    <col min="13" max="13" width="27.140625" customWidth="1"/>
    <col min="14" max="14" width="32.42578125" customWidth="1"/>
    <col min="15" max="15" width="13.28515625" hidden="1" customWidth="1"/>
    <col min="16" max="16" width="8.7109375" hidden="1" customWidth="1"/>
    <col min="17" max="17" width="12.7109375" hidden="1" customWidth="1"/>
    <col min="18" max="18" width="0" hidden="1" customWidth="1"/>
    <col min="19" max="19" width="17" hidden="1" customWidth="1"/>
    <col min="20" max="21" width="12" hidden="1" customWidth="1"/>
    <col min="22" max="22" width="11" hidden="1" customWidth="1"/>
    <col min="23" max="25" width="17.7109375" hidden="1" customWidth="1"/>
    <col min="26" max="26" width="46.5703125" hidden="1" customWidth="1"/>
    <col min="27" max="28" width="12.28515625" customWidth="1"/>
  </cols>
  <sheetData>
    <row r="1" spans="1:28" ht="18.75" x14ac:dyDescent="0.25">
      <c r="Z1" s="33" t="s">
        <v>22</v>
      </c>
    </row>
    <row r="2" spans="1:28" ht="18.75" x14ac:dyDescent="0.3">
      <c r="Z2" s="13" t="s">
        <v>6</v>
      </c>
    </row>
    <row r="3" spans="1:28" ht="18.75" x14ac:dyDescent="0.3">
      <c r="Z3" s="13" t="s">
        <v>21</v>
      </c>
    </row>
    <row r="4" spans="1:28" s="10" customFormat="1" ht="15.75" x14ac:dyDescent="0.2">
      <c r="A4" s="256" t="str">
        <f>'1. паспорт местоположение'!$A$5</f>
        <v>Год раскрытия информации: 2019 год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</row>
    <row r="5" spans="1:28" s="10" customFormat="1" ht="15.75" x14ac:dyDescent="0.2">
      <c r="A5" s="15"/>
      <c r="H5" s="14"/>
    </row>
    <row r="6" spans="1:28" s="10" customFormat="1" ht="18.75" x14ac:dyDescent="0.2">
      <c r="A6" s="260" t="s">
        <v>5</v>
      </c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</row>
    <row r="7" spans="1:28" s="10" customFormat="1" ht="18.75" x14ac:dyDescent="0.2">
      <c r="A7" s="260"/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</row>
    <row r="8" spans="1:28" s="10" customFormat="1" ht="18.75" customHeight="1" x14ac:dyDescent="0.2">
      <c r="A8" s="261" t="s">
        <v>294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</row>
    <row r="9" spans="1:28" s="10" customFormat="1" ht="18.75" customHeight="1" x14ac:dyDescent="0.2">
      <c r="A9" s="257" t="s">
        <v>4</v>
      </c>
      <c r="B9" s="257"/>
      <c r="C9" s="257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7"/>
      <c r="S9" s="257"/>
      <c r="T9" s="257"/>
    </row>
    <row r="10" spans="1:28" s="10" customFormat="1" ht="18.75" x14ac:dyDescent="0.2">
      <c r="A10" s="260"/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</row>
    <row r="11" spans="1:28" s="10" customFormat="1" ht="18.75" customHeight="1" x14ac:dyDescent="0.2">
      <c r="A11" s="261" t="str">
        <f>'1. паспорт местоположение'!A12:C12</f>
        <v>I_Che150</v>
      </c>
      <c r="B11" s="261"/>
      <c r="C11" s="261"/>
      <c r="D11" s="261"/>
      <c r="E11" s="261"/>
      <c r="F11" s="261"/>
      <c r="G11" s="261"/>
      <c r="H11" s="261"/>
      <c r="I11" s="261"/>
      <c r="J11" s="261"/>
      <c r="K11" s="261"/>
      <c r="L11" s="261"/>
      <c r="M11" s="261"/>
      <c r="N11" s="261"/>
      <c r="O11" s="261"/>
      <c r="P11" s="261"/>
      <c r="Q11" s="261"/>
      <c r="R11" s="261"/>
      <c r="S11" s="261"/>
      <c r="T11" s="261"/>
    </row>
    <row r="12" spans="1:28" s="10" customFormat="1" ht="18.75" customHeight="1" x14ac:dyDescent="0.2">
      <c r="A12" s="257" t="s">
        <v>3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</row>
    <row r="13" spans="1:28" s="7" customFormat="1" ht="15.75" customHeight="1" x14ac:dyDescent="0.2">
      <c r="A13" s="270"/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</row>
    <row r="14" spans="1:28" s="2" customFormat="1" ht="95.25" customHeight="1" x14ac:dyDescent="0.2">
      <c r="A14" s="271" t="str">
        <f>'1. паспорт местоположение'!A15:C15</f>
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4" s="271"/>
      <c r="C14" s="271"/>
      <c r="D14" s="271"/>
      <c r="E14" s="271"/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</row>
    <row r="15" spans="1:28" s="2" customFormat="1" ht="15" customHeight="1" x14ac:dyDescent="0.2">
      <c r="A15" s="257" t="s">
        <v>2</v>
      </c>
      <c r="B15" s="257"/>
      <c r="C15" s="257"/>
      <c r="D15" s="257"/>
      <c r="E15" s="257"/>
      <c r="F15" s="257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257"/>
      <c r="R15" s="257"/>
      <c r="S15" s="257"/>
      <c r="T15" s="257"/>
    </row>
    <row r="16" spans="1:28" s="125" customFormat="1" x14ac:dyDescent="0.25">
      <c r="A16" s="299"/>
      <c r="B16" s="299"/>
      <c r="C16" s="299"/>
      <c r="D16" s="299"/>
      <c r="E16" s="299"/>
      <c r="F16" s="299"/>
      <c r="G16" s="299"/>
      <c r="H16" s="299"/>
      <c r="I16" s="299"/>
      <c r="J16" s="299"/>
      <c r="K16" s="299"/>
      <c r="L16" s="299"/>
      <c r="M16" s="299"/>
      <c r="N16" s="299"/>
      <c r="O16" s="299"/>
      <c r="P16" s="299"/>
      <c r="Q16" s="299"/>
      <c r="R16" s="299"/>
      <c r="S16" s="299"/>
      <c r="T16" s="299"/>
      <c r="U16" s="299"/>
      <c r="V16" s="299"/>
      <c r="W16" s="299"/>
      <c r="X16" s="299"/>
      <c r="Y16" s="299"/>
      <c r="Z16" s="299"/>
      <c r="AA16" s="124"/>
      <c r="AB16" s="124"/>
    </row>
    <row r="17" spans="1:28" s="125" customFormat="1" x14ac:dyDescent="0.25">
      <c r="A17" s="299"/>
      <c r="B17" s="299"/>
      <c r="C17" s="299"/>
      <c r="D17" s="299"/>
      <c r="E17" s="299"/>
      <c r="F17" s="299"/>
      <c r="G17" s="299"/>
      <c r="H17" s="299"/>
      <c r="I17" s="299"/>
      <c r="J17" s="299"/>
      <c r="K17" s="299"/>
      <c r="L17" s="299"/>
      <c r="M17" s="299"/>
      <c r="N17" s="299"/>
      <c r="O17" s="299"/>
      <c r="P17" s="299"/>
      <c r="Q17" s="299"/>
      <c r="R17" s="299"/>
      <c r="S17" s="299"/>
      <c r="T17" s="299"/>
      <c r="U17" s="299"/>
      <c r="V17" s="299"/>
      <c r="W17" s="299"/>
      <c r="X17" s="299"/>
      <c r="Y17" s="299"/>
      <c r="Z17" s="299"/>
      <c r="AA17" s="124"/>
      <c r="AB17" s="124"/>
    </row>
    <row r="18" spans="1:28" s="125" customFormat="1" x14ac:dyDescent="0.25">
      <c r="A18" s="299"/>
      <c r="B18" s="299"/>
      <c r="C18" s="299"/>
      <c r="D18" s="299"/>
      <c r="E18" s="299"/>
      <c r="F18" s="299"/>
      <c r="G18" s="299"/>
      <c r="H18" s="299"/>
      <c r="I18" s="299"/>
      <c r="J18" s="299"/>
      <c r="K18" s="299"/>
      <c r="L18" s="299"/>
      <c r="M18" s="299"/>
      <c r="N18" s="299"/>
      <c r="O18" s="299"/>
      <c r="P18" s="299"/>
      <c r="Q18" s="299"/>
      <c r="R18" s="299"/>
      <c r="S18" s="299"/>
      <c r="T18" s="299"/>
      <c r="U18" s="299"/>
      <c r="V18" s="299"/>
      <c r="W18" s="299"/>
      <c r="X18" s="299"/>
      <c r="Y18" s="299"/>
      <c r="Z18" s="299"/>
      <c r="AA18" s="124"/>
      <c r="AB18" s="124"/>
    </row>
    <row r="19" spans="1:28" x14ac:dyDescent="0.25">
      <c r="A19" s="300"/>
      <c r="B19" s="300"/>
      <c r="C19" s="300"/>
      <c r="D19" s="300"/>
      <c r="E19" s="300"/>
      <c r="F19" s="300"/>
      <c r="G19" s="300"/>
      <c r="H19" s="300"/>
      <c r="I19" s="300"/>
      <c r="J19" s="300"/>
      <c r="K19" s="300"/>
      <c r="L19" s="300"/>
      <c r="M19" s="300"/>
      <c r="N19" s="300"/>
      <c r="O19" s="300"/>
      <c r="P19" s="300"/>
      <c r="Q19" s="300"/>
      <c r="R19" s="300"/>
      <c r="S19" s="300"/>
      <c r="T19" s="300"/>
      <c r="U19" s="300"/>
      <c r="V19" s="300"/>
      <c r="W19" s="300"/>
      <c r="X19" s="300"/>
      <c r="Y19" s="300"/>
      <c r="Z19" s="300"/>
      <c r="AA19" s="126"/>
      <c r="AB19" s="126"/>
    </row>
    <row r="20" spans="1:28" x14ac:dyDescent="0.25">
      <c r="A20" s="299"/>
      <c r="B20" s="299"/>
      <c r="C20" s="299"/>
      <c r="D20" s="299"/>
      <c r="E20" s="299"/>
      <c r="F20" s="299"/>
      <c r="G20" s="299"/>
      <c r="H20" s="299"/>
      <c r="I20" s="299"/>
      <c r="J20" s="299"/>
      <c r="K20" s="299"/>
      <c r="L20" s="299"/>
      <c r="M20" s="299"/>
      <c r="N20" s="299"/>
      <c r="O20" s="299"/>
      <c r="P20" s="299"/>
      <c r="Q20" s="299"/>
      <c r="R20" s="299"/>
      <c r="S20" s="299"/>
      <c r="T20" s="299"/>
      <c r="U20" s="299"/>
      <c r="V20" s="299"/>
      <c r="W20" s="299"/>
      <c r="X20" s="299"/>
      <c r="Y20" s="299"/>
      <c r="Z20" s="299"/>
      <c r="AA20" s="124"/>
      <c r="AB20" s="124"/>
    </row>
    <row r="21" spans="1:28" x14ac:dyDescent="0.25">
      <c r="A21" s="299"/>
      <c r="B21" s="299"/>
      <c r="C21" s="299"/>
      <c r="D21" s="299"/>
      <c r="E21" s="299"/>
      <c r="F21" s="299"/>
      <c r="G21" s="299"/>
      <c r="H21" s="299"/>
      <c r="I21" s="299"/>
      <c r="J21" s="299"/>
      <c r="K21" s="299"/>
      <c r="L21" s="299"/>
      <c r="M21" s="299"/>
      <c r="N21" s="299"/>
      <c r="O21" s="299"/>
      <c r="P21" s="299"/>
      <c r="Q21" s="299"/>
      <c r="R21" s="299"/>
      <c r="S21" s="299"/>
      <c r="T21" s="299"/>
      <c r="U21" s="299"/>
      <c r="V21" s="299"/>
      <c r="W21" s="299"/>
      <c r="X21" s="299"/>
      <c r="Y21" s="299"/>
      <c r="Z21" s="299"/>
      <c r="AA21" s="124"/>
      <c r="AB21" s="124"/>
    </row>
    <row r="22" spans="1:28" x14ac:dyDescent="0.25">
      <c r="A22" s="301" t="s">
        <v>324</v>
      </c>
      <c r="B22" s="301"/>
      <c r="C22" s="301"/>
      <c r="D22" s="301"/>
      <c r="E22" s="301"/>
      <c r="F22" s="301"/>
      <c r="G22" s="301"/>
      <c r="H22" s="301"/>
      <c r="I22" s="301"/>
      <c r="J22" s="301"/>
      <c r="K22" s="301"/>
      <c r="L22" s="301"/>
      <c r="M22" s="301"/>
      <c r="N22" s="301"/>
      <c r="O22" s="301"/>
      <c r="P22" s="301"/>
      <c r="Q22" s="301"/>
      <c r="R22" s="301"/>
      <c r="S22" s="301"/>
      <c r="T22" s="301"/>
      <c r="U22" s="301"/>
      <c r="V22" s="301"/>
      <c r="W22" s="301"/>
      <c r="X22" s="301"/>
      <c r="Y22" s="301"/>
      <c r="Z22" s="301"/>
      <c r="AA22" s="127"/>
      <c r="AB22" s="127"/>
    </row>
    <row r="23" spans="1:28" ht="32.25" customHeight="1" x14ac:dyDescent="0.25">
      <c r="A23" s="295" t="s">
        <v>325</v>
      </c>
      <c r="B23" s="296"/>
      <c r="C23" s="296"/>
      <c r="D23" s="296"/>
      <c r="E23" s="296"/>
      <c r="F23" s="296"/>
      <c r="G23" s="296"/>
      <c r="H23" s="296"/>
      <c r="I23" s="296"/>
      <c r="J23" s="296"/>
      <c r="K23" s="296"/>
      <c r="L23" s="297"/>
      <c r="M23" s="298" t="s">
        <v>326</v>
      </c>
      <c r="N23" s="298"/>
      <c r="O23" s="298"/>
      <c r="P23" s="298"/>
      <c r="Q23" s="298"/>
      <c r="R23" s="298"/>
      <c r="S23" s="298"/>
      <c r="T23" s="298"/>
      <c r="U23" s="298"/>
      <c r="V23" s="298"/>
      <c r="W23" s="298"/>
      <c r="X23" s="298"/>
      <c r="Y23" s="298"/>
      <c r="Z23" s="298"/>
    </row>
    <row r="24" spans="1:28" ht="151.5" customHeight="1" x14ac:dyDescent="0.25">
      <c r="A24" s="128" t="s">
        <v>327</v>
      </c>
      <c r="B24" s="129" t="s">
        <v>328</v>
      </c>
      <c r="C24" s="128" t="s">
        <v>329</v>
      </c>
      <c r="D24" s="128" t="s">
        <v>330</v>
      </c>
      <c r="E24" s="128" t="s">
        <v>331</v>
      </c>
      <c r="F24" s="128" t="s">
        <v>332</v>
      </c>
      <c r="G24" s="128" t="s">
        <v>333</v>
      </c>
      <c r="H24" s="128" t="s">
        <v>334</v>
      </c>
      <c r="I24" s="128" t="s">
        <v>335</v>
      </c>
      <c r="J24" s="128" t="s">
        <v>336</v>
      </c>
      <c r="K24" s="129" t="s">
        <v>337</v>
      </c>
      <c r="L24" s="129" t="s">
        <v>338</v>
      </c>
      <c r="M24" s="130" t="s">
        <v>339</v>
      </c>
      <c r="N24" s="129" t="s">
        <v>340</v>
      </c>
      <c r="O24" s="128" t="s">
        <v>341</v>
      </c>
      <c r="P24" s="128" t="s">
        <v>342</v>
      </c>
      <c r="Q24" s="128" t="s">
        <v>343</v>
      </c>
      <c r="R24" s="128" t="s">
        <v>334</v>
      </c>
      <c r="S24" s="128" t="s">
        <v>344</v>
      </c>
      <c r="T24" s="128" t="s">
        <v>345</v>
      </c>
      <c r="U24" s="128" t="s">
        <v>346</v>
      </c>
      <c r="V24" s="128" t="s">
        <v>343</v>
      </c>
      <c r="W24" s="131" t="s">
        <v>347</v>
      </c>
      <c r="X24" s="131" t="s">
        <v>348</v>
      </c>
      <c r="Y24" s="131" t="s">
        <v>349</v>
      </c>
      <c r="Z24" s="132" t="s">
        <v>350</v>
      </c>
    </row>
    <row r="25" spans="1:28" ht="16.5" customHeight="1" x14ac:dyDescent="0.25">
      <c r="A25" s="128">
        <v>1</v>
      </c>
      <c r="B25" s="129">
        <v>2</v>
      </c>
      <c r="C25" s="128">
        <v>3</v>
      </c>
      <c r="D25" s="129">
        <v>4</v>
      </c>
      <c r="E25" s="128">
        <v>5</v>
      </c>
      <c r="F25" s="129">
        <v>6</v>
      </c>
      <c r="G25" s="128">
        <v>7</v>
      </c>
      <c r="H25" s="129">
        <v>8</v>
      </c>
      <c r="I25" s="128">
        <v>9</v>
      </c>
      <c r="J25" s="129">
        <v>10</v>
      </c>
      <c r="K25" s="128">
        <v>11</v>
      </c>
      <c r="L25" s="129">
        <v>12</v>
      </c>
      <c r="M25" s="128">
        <v>13</v>
      </c>
      <c r="N25" s="129">
        <v>14</v>
      </c>
      <c r="O25" s="128">
        <v>15</v>
      </c>
      <c r="P25" s="129">
        <v>16</v>
      </c>
      <c r="Q25" s="128">
        <v>17</v>
      </c>
      <c r="R25" s="129">
        <v>18</v>
      </c>
      <c r="S25" s="128">
        <v>19</v>
      </c>
      <c r="T25" s="129">
        <v>20</v>
      </c>
      <c r="U25" s="128">
        <v>21</v>
      </c>
      <c r="V25" s="129">
        <v>22</v>
      </c>
      <c r="W25" s="128">
        <v>23</v>
      </c>
      <c r="X25" s="129">
        <v>24</v>
      </c>
      <c r="Y25" s="128">
        <v>25</v>
      </c>
      <c r="Z25" s="129">
        <v>26</v>
      </c>
    </row>
    <row r="26" spans="1:28" ht="45.75" customHeight="1" x14ac:dyDescent="0.25">
      <c r="A26" s="133" t="s">
        <v>351</v>
      </c>
      <c r="B26" s="71"/>
      <c r="C26" s="134" t="s">
        <v>352</v>
      </c>
      <c r="D26" s="134" t="s">
        <v>353</v>
      </c>
      <c r="E26" s="134" t="s">
        <v>354</v>
      </c>
      <c r="F26" s="134" t="s">
        <v>355</v>
      </c>
      <c r="G26" s="134" t="s">
        <v>356</v>
      </c>
      <c r="H26" s="134" t="s">
        <v>334</v>
      </c>
      <c r="I26" s="134" t="s">
        <v>357</v>
      </c>
      <c r="J26" s="134" t="s">
        <v>358</v>
      </c>
      <c r="K26" s="135"/>
      <c r="L26" s="136" t="s">
        <v>359</v>
      </c>
      <c r="M26" s="137" t="s">
        <v>291</v>
      </c>
      <c r="N26" s="135" t="s">
        <v>301</v>
      </c>
      <c r="O26" s="135" t="s">
        <v>301</v>
      </c>
      <c r="P26" s="135" t="s">
        <v>301</v>
      </c>
      <c r="Q26" s="135" t="s">
        <v>301</v>
      </c>
      <c r="R26" s="135" t="s">
        <v>301</v>
      </c>
      <c r="S26" s="135" t="s">
        <v>301</v>
      </c>
      <c r="T26" s="135" t="s">
        <v>301</v>
      </c>
      <c r="U26" s="135" t="s">
        <v>301</v>
      </c>
      <c r="V26" s="135" t="s">
        <v>301</v>
      </c>
      <c r="W26" s="135" t="s">
        <v>301</v>
      </c>
      <c r="X26" s="135" t="s">
        <v>301</v>
      </c>
      <c r="Y26" s="135" t="s">
        <v>301</v>
      </c>
      <c r="Z26" s="138" t="s">
        <v>360</v>
      </c>
    </row>
    <row r="27" spans="1:28" x14ac:dyDescent="0.25">
      <c r="A27" s="135" t="s">
        <v>361</v>
      </c>
      <c r="B27" s="135" t="s">
        <v>362</v>
      </c>
      <c r="C27" s="135" t="s">
        <v>301</v>
      </c>
      <c r="D27" s="135" t="s">
        <v>301</v>
      </c>
      <c r="E27" s="135" t="s">
        <v>301</v>
      </c>
      <c r="F27" s="135" t="s">
        <v>301</v>
      </c>
      <c r="G27" s="135" t="s">
        <v>301</v>
      </c>
      <c r="H27" s="135" t="s">
        <v>301</v>
      </c>
      <c r="I27" s="135" t="s">
        <v>301</v>
      </c>
      <c r="J27" s="135" t="s">
        <v>301</v>
      </c>
      <c r="K27" s="136" t="s">
        <v>363</v>
      </c>
      <c r="L27" s="135" t="s">
        <v>301</v>
      </c>
      <c r="M27" s="136" t="s">
        <v>281</v>
      </c>
      <c r="N27" s="135" t="s">
        <v>301</v>
      </c>
      <c r="O27" s="135" t="s">
        <v>301</v>
      </c>
      <c r="P27" s="135" t="s">
        <v>301</v>
      </c>
      <c r="Q27" s="135" t="s">
        <v>301</v>
      </c>
      <c r="R27" s="135" t="s">
        <v>301</v>
      </c>
      <c r="S27" s="135" t="s">
        <v>301</v>
      </c>
      <c r="T27" s="135" t="s">
        <v>301</v>
      </c>
      <c r="U27" s="135" t="s">
        <v>301</v>
      </c>
      <c r="V27" s="135" t="s">
        <v>301</v>
      </c>
      <c r="W27" s="135" t="s">
        <v>301</v>
      </c>
      <c r="X27" s="135" t="s">
        <v>301</v>
      </c>
      <c r="Y27" s="135" t="s">
        <v>301</v>
      </c>
      <c r="Z27" s="135" t="s">
        <v>301</v>
      </c>
    </row>
    <row r="28" spans="1:28" x14ac:dyDescent="0.25">
      <c r="A28" s="135" t="s">
        <v>361</v>
      </c>
      <c r="B28" s="135" t="s">
        <v>364</v>
      </c>
      <c r="C28" s="135" t="s">
        <v>301</v>
      </c>
      <c r="D28" s="135" t="s">
        <v>301</v>
      </c>
      <c r="E28" s="135" t="s">
        <v>301</v>
      </c>
      <c r="F28" s="135" t="s">
        <v>301</v>
      </c>
      <c r="G28" s="135" t="s">
        <v>301</v>
      </c>
      <c r="H28" s="135" t="s">
        <v>301</v>
      </c>
      <c r="I28" s="135" t="s">
        <v>301</v>
      </c>
      <c r="J28" s="135" t="s">
        <v>301</v>
      </c>
      <c r="K28" s="136" t="s">
        <v>365</v>
      </c>
      <c r="L28" s="135" t="s">
        <v>301</v>
      </c>
      <c r="M28" s="136" t="s">
        <v>366</v>
      </c>
      <c r="N28" s="135" t="s">
        <v>301</v>
      </c>
      <c r="O28" s="135" t="s">
        <v>301</v>
      </c>
      <c r="P28" s="135" t="s">
        <v>301</v>
      </c>
      <c r="Q28" s="135" t="s">
        <v>301</v>
      </c>
      <c r="R28" s="135" t="s">
        <v>301</v>
      </c>
      <c r="S28" s="135" t="s">
        <v>301</v>
      </c>
      <c r="T28" s="135" t="s">
        <v>301</v>
      </c>
      <c r="U28" s="135" t="s">
        <v>301</v>
      </c>
      <c r="V28" s="135" t="s">
        <v>301</v>
      </c>
      <c r="W28" s="135" t="s">
        <v>301</v>
      </c>
      <c r="X28" s="135" t="s">
        <v>301</v>
      </c>
      <c r="Y28" s="135" t="s">
        <v>301</v>
      </c>
      <c r="Z28" s="135" t="s">
        <v>301</v>
      </c>
    </row>
    <row r="29" spans="1:28" x14ac:dyDescent="0.25">
      <c r="A29" s="135" t="s">
        <v>361</v>
      </c>
      <c r="B29" s="135" t="s">
        <v>367</v>
      </c>
      <c r="C29" s="135" t="s">
        <v>301</v>
      </c>
      <c r="D29" s="135" t="s">
        <v>301</v>
      </c>
      <c r="E29" s="135" t="s">
        <v>301</v>
      </c>
      <c r="F29" s="135" t="s">
        <v>301</v>
      </c>
      <c r="G29" s="135" t="s">
        <v>301</v>
      </c>
      <c r="H29" s="135" t="s">
        <v>301</v>
      </c>
      <c r="I29" s="135" t="s">
        <v>301</v>
      </c>
      <c r="J29" s="135" t="s">
        <v>301</v>
      </c>
      <c r="K29" s="136" t="s">
        <v>368</v>
      </c>
      <c r="L29" s="135" t="s">
        <v>301</v>
      </c>
      <c r="M29" s="135" t="s">
        <v>301</v>
      </c>
      <c r="N29" s="135" t="s">
        <v>301</v>
      </c>
      <c r="O29" s="135" t="s">
        <v>301</v>
      </c>
      <c r="P29" s="135" t="s">
        <v>301</v>
      </c>
      <c r="Q29" s="135" t="s">
        <v>301</v>
      </c>
      <c r="R29" s="135" t="s">
        <v>301</v>
      </c>
      <c r="S29" s="135" t="s">
        <v>301</v>
      </c>
      <c r="T29" s="135" t="s">
        <v>301</v>
      </c>
      <c r="U29" s="135" t="s">
        <v>301</v>
      </c>
      <c r="V29" s="135" t="s">
        <v>301</v>
      </c>
      <c r="W29" s="135" t="s">
        <v>301</v>
      </c>
      <c r="X29" s="135" t="s">
        <v>301</v>
      </c>
      <c r="Y29" s="135" t="s">
        <v>301</v>
      </c>
      <c r="Z29" s="135" t="s">
        <v>301</v>
      </c>
    </row>
    <row r="30" spans="1:28" x14ac:dyDescent="0.25">
      <c r="A30" s="135" t="s">
        <v>361</v>
      </c>
      <c r="B30" s="135" t="s">
        <v>369</v>
      </c>
      <c r="C30" s="135" t="s">
        <v>301</v>
      </c>
      <c r="D30" s="135" t="s">
        <v>301</v>
      </c>
      <c r="E30" s="135" t="s">
        <v>301</v>
      </c>
      <c r="F30" s="135" t="s">
        <v>301</v>
      </c>
      <c r="G30" s="135" t="s">
        <v>301</v>
      </c>
      <c r="H30" s="135" t="s">
        <v>301</v>
      </c>
      <c r="I30" s="135" t="s">
        <v>301</v>
      </c>
      <c r="J30" s="135" t="s">
        <v>301</v>
      </c>
      <c r="K30" s="136" t="s">
        <v>370</v>
      </c>
      <c r="L30" s="135" t="s">
        <v>301</v>
      </c>
      <c r="M30" s="135" t="s">
        <v>301</v>
      </c>
      <c r="N30" s="135" t="s">
        <v>301</v>
      </c>
      <c r="O30" s="135" t="s">
        <v>301</v>
      </c>
      <c r="P30" s="135" t="s">
        <v>301</v>
      </c>
      <c r="Q30" s="135" t="s">
        <v>301</v>
      </c>
      <c r="R30" s="135" t="s">
        <v>301</v>
      </c>
      <c r="S30" s="135" t="s">
        <v>301</v>
      </c>
      <c r="T30" s="135" t="s">
        <v>301</v>
      </c>
      <c r="U30" s="135" t="s">
        <v>301</v>
      </c>
      <c r="V30" s="135" t="s">
        <v>301</v>
      </c>
      <c r="W30" s="135" t="s">
        <v>301</v>
      </c>
      <c r="X30" s="135" t="s">
        <v>301</v>
      </c>
      <c r="Y30" s="135" t="s">
        <v>301</v>
      </c>
      <c r="Z30" s="135" t="s">
        <v>301</v>
      </c>
    </row>
    <row r="31" spans="1:28" x14ac:dyDescent="0.25">
      <c r="A31" s="135" t="s">
        <v>366</v>
      </c>
      <c r="B31" s="135" t="s">
        <v>366</v>
      </c>
      <c r="C31" s="135" t="s">
        <v>366</v>
      </c>
      <c r="D31" s="135" t="s">
        <v>366</v>
      </c>
      <c r="E31" s="135" t="s">
        <v>366</v>
      </c>
      <c r="F31" s="135" t="s">
        <v>366</v>
      </c>
      <c r="G31" s="135" t="s">
        <v>366</v>
      </c>
      <c r="H31" s="135" t="s">
        <v>366</v>
      </c>
      <c r="I31" s="135" t="s">
        <v>366</v>
      </c>
      <c r="J31" s="135" t="s">
        <v>366</v>
      </c>
      <c r="K31" s="135" t="s">
        <v>366</v>
      </c>
      <c r="L31" s="135" t="s">
        <v>301</v>
      </c>
      <c r="M31" s="135" t="s">
        <v>301</v>
      </c>
      <c r="N31" s="135" t="s">
        <v>301</v>
      </c>
      <c r="O31" s="135" t="s">
        <v>301</v>
      </c>
      <c r="P31" s="135" t="s">
        <v>301</v>
      </c>
      <c r="Q31" s="135" t="s">
        <v>301</v>
      </c>
      <c r="R31" s="135" t="s">
        <v>301</v>
      </c>
      <c r="S31" s="135" t="s">
        <v>301</v>
      </c>
      <c r="T31" s="135" t="s">
        <v>301</v>
      </c>
      <c r="U31" s="135" t="s">
        <v>301</v>
      </c>
      <c r="V31" s="135" t="s">
        <v>301</v>
      </c>
      <c r="W31" s="135" t="s">
        <v>301</v>
      </c>
      <c r="X31" s="135" t="s">
        <v>301</v>
      </c>
      <c r="Y31" s="135" t="s">
        <v>301</v>
      </c>
      <c r="Z31" s="135" t="s">
        <v>301</v>
      </c>
    </row>
    <row r="32" spans="1:28" ht="30" x14ac:dyDescent="0.25">
      <c r="A32" s="71" t="s">
        <v>351</v>
      </c>
      <c r="B32" s="71"/>
      <c r="C32" s="134" t="s">
        <v>371</v>
      </c>
      <c r="D32" s="134" t="s">
        <v>372</v>
      </c>
      <c r="E32" s="134" t="s">
        <v>373</v>
      </c>
      <c r="F32" s="134" t="s">
        <v>374</v>
      </c>
      <c r="G32" s="134" t="s">
        <v>375</v>
      </c>
      <c r="H32" s="134" t="s">
        <v>334</v>
      </c>
      <c r="I32" s="134" t="s">
        <v>376</v>
      </c>
      <c r="J32" s="134" t="s">
        <v>377</v>
      </c>
      <c r="K32" s="135"/>
      <c r="L32" s="135" t="s">
        <v>301</v>
      </c>
      <c r="M32" s="135" t="s">
        <v>301</v>
      </c>
      <c r="N32" s="135" t="s">
        <v>301</v>
      </c>
      <c r="O32" s="135" t="s">
        <v>301</v>
      </c>
      <c r="P32" s="135" t="s">
        <v>301</v>
      </c>
      <c r="Q32" s="135" t="s">
        <v>301</v>
      </c>
      <c r="R32" s="135" t="s">
        <v>301</v>
      </c>
      <c r="S32" s="135" t="s">
        <v>301</v>
      </c>
      <c r="T32" s="135" t="s">
        <v>301</v>
      </c>
      <c r="U32" s="135" t="s">
        <v>301</v>
      </c>
      <c r="V32" s="135" t="s">
        <v>301</v>
      </c>
      <c r="W32" s="135" t="s">
        <v>301</v>
      </c>
      <c r="X32" s="135" t="s">
        <v>301</v>
      </c>
      <c r="Y32" s="135" t="s">
        <v>301</v>
      </c>
      <c r="Z32" s="135" t="s">
        <v>301</v>
      </c>
    </row>
    <row r="33" spans="1:26" x14ac:dyDescent="0.25">
      <c r="A33" s="135" t="s">
        <v>366</v>
      </c>
      <c r="B33" s="135" t="s">
        <v>366</v>
      </c>
      <c r="C33" s="135" t="s">
        <v>366</v>
      </c>
      <c r="D33" s="135" t="s">
        <v>366</v>
      </c>
      <c r="E33" s="135" t="s">
        <v>366</v>
      </c>
      <c r="F33" s="135" t="s">
        <v>366</v>
      </c>
      <c r="G33" s="135" t="s">
        <v>366</v>
      </c>
      <c r="H33" s="135" t="s">
        <v>366</v>
      </c>
      <c r="I33" s="135" t="s">
        <v>366</v>
      </c>
      <c r="J33" s="135" t="s">
        <v>366</v>
      </c>
      <c r="K33" s="135" t="s">
        <v>366</v>
      </c>
      <c r="L33" s="135" t="s">
        <v>301</v>
      </c>
      <c r="M33" s="135" t="s">
        <v>301</v>
      </c>
      <c r="N33" s="135" t="s">
        <v>301</v>
      </c>
      <c r="O33" s="135" t="s">
        <v>301</v>
      </c>
      <c r="P33" s="135" t="s">
        <v>301</v>
      </c>
      <c r="Q33" s="135" t="s">
        <v>301</v>
      </c>
      <c r="R33" s="135" t="s">
        <v>301</v>
      </c>
      <c r="S33" s="135" t="s">
        <v>301</v>
      </c>
      <c r="T33" s="135" t="s">
        <v>301</v>
      </c>
      <c r="U33" s="135" t="s">
        <v>301</v>
      </c>
      <c r="V33" s="135" t="s">
        <v>301</v>
      </c>
      <c r="W33" s="135" t="s">
        <v>301</v>
      </c>
      <c r="X33" s="135" t="s">
        <v>301</v>
      </c>
      <c r="Y33" s="135" t="s">
        <v>301</v>
      </c>
      <c r="Z33" s="135" t="s">
        <v>301</v>
      </c>
    </row>
    <row r="37" spans="1:26" x14ac:dyDescent="0.25">
      <c r="A37" s="139"/>
    </row>
  </sheetData>
  <mergeCells count="20">
    <mergeCell ref="A15:T15"/>
    <mergeCell ref="A16:Z16"/>
    <mergeCell ref="A4:T4"/>
    <mergeCell ref="A6:T6"/>
    <mergeCell ref="A7:T7"/>
    <mergeCell ref="A8:T8"/>
    <mergeCell ref="A9:T9"/>
    <mergeCell ref="A10:T10"/>
    <mergeCell ref="A11:T11"/>
    <mergeCell ref="A12:T12"/>
    <mergeCell ref="A13:T13"/>
    <mergeCell ref="A14:T14"/>
    <mergeCell ref="A23:L23"/>
    <mergeCell ref="M23:Z23"/>
    <mergeCell ref="A17:Z17"/>
    <mergeCell ref="A18:Z18"/>
    <mergeCell ref="A19:Z19"/>
    <mergeCell ref="A20:Z20"/>
    <mergeCell ref="A21:Z21"/>
    <mergeCell ref="A22:Z22"/>
  </mergeCells>
  <phoneticPr fontId="46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6" sqref="A16:T16"/>
    </sheetView>
  </sheetViews>
  <sheetFormatPr defaultRowHeight="15" x14ac:dyDescent="0.25"/>
  <cols>
    <col min="1" max="1" width="7.42578125" style="1" customWidth="1"/>
    <col min="2" max="2" width="25.5703125" style="1" customWidth="1"/>
    <col min="3" max="3" width="71.28515625" style="1" customWidth="1"/>
    <col min="4" max="4" width="16.140625" style="1" customWidth="1"/>
    <col min="5" max="5" width="9.42578125" style="1" customWidth="1"/>
    <col min="6" max="6" width="8.7109375" style="1" customWidth="1"/>
    <col min="7" max="7" width="9" style="1" customWidth="1"/>
    <col min="8" max="8" width="8.42578125" style="1" customWidth="1"/>
    <col min="9" max="9" width="8.7109375" style="1" customWidth="1"/>
    <col min="10" max="10" width="8.85546875" style="1" customWidth="1"/>
    <col min="11" max="11" width="9" style="1" customWidth="1"/>
    <col min="12" max="12" width="8.140625" style="1" customWidth="1"/>
    <col min="13" max="13" width="12" style="1" customWidth="1"/>
    <col min="14" max="14" width="10.5703125" style="1" customWidth="1"/>
    <col min="15" max="15" width="9.140625" style="1"/>
  </cols>
  <sheetData>
    <row r="1" spans="1:20" ht="18.75" x14ac:dyDescent="0.25">
      <c r="A1" s="16"/>
      <c r="B1" s="16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33" t="s">
        <v>22</v>
      </c>
    </row>
    <row r="2" spans="1:20" ht="18.75" x14ac:dyDescent="0.3">
      <c r="A2" s="16"/>
      <c r="B2" s="16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3" t="s">
        <v>6</v>
      </c>
    </row>
    <row r="3" spans="1:20" ht="18.75" x14ac:dyDescent="0.3">
      <c r="A3" s="15"/>
      <c r="B3" s="15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3" t="s">
        <v>21</v>
      </c>
    </row>
    <row r="4" spans="1:20" ht="18.75" x14ac:dyDescent="0.3">
      <c r="A4" s="15"/>
      <c r="B4" s="15"/>
      <c r="C4" s="10"/>
      <c r="D4" s="10"/>
      <c r="E4" s="10"/>
      <c r="F4" s="10"/>
      <c r="G4" s="10"/>
      <c r="H4" s="10"/>
      <c r="I4" s="10"/>
      <c r="J4" s="10"/>
      <c r="K4" s="10"/>
      <c r="L4" s="13"/>
      <c r="M4" s="10"/>
      <c r="N4" s="10"/>
      <c r="O4" s="10"/>
    </row>
    <row r="5" spans="1:20" s="10" customFormat="1" ht="18.75" customHeight="1" x14ac:dyDescent="0.3">
      <c r="A5" s="16"/>
      <c r="H5" s="14"/>
      <c r="T5" s="13"/>
    </row>
    <row r="6" spans="1:20" s="10" customFormat="1" ht="15.75" x14ac:dyDescent="0.2">
      <c r="A6" s="256" t="str">
        <f>'1. паспорт местоположение'!$A$5</f>
        <v>Год раскрытия информации: 2019 год</v>
      </c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</row>
    <row r="7" spans="1:20" s="10" customFormat="1" ht="15.75" x14ac:dyDescent="0.2">
      <c r="A7" s="15"/>
      <c r="H7" s="14"/>
    </row>
    <row r="8" spans="1:20" s="10" customFormat="1" ht="18.75" x14ac:dyDescent="0.2">
      <c r="A8" s="260" t="s">
        <v>5</v>
      </c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</row>
    <row r="9" spans="1:20" s="10" customFormat="1" ht="18.75" x14ac:dyDescent="0.2">
      <c r="A9" s="260"/>
      <c r="B9" s="260"/>
      <c r="C9" s="260"/>
      <c r="D9" s="260"/>
      <c r="E9" s="260"/>
      <c r="F9" s="260"/>
      <c r="G9" s="260"/>
      <c r="H9" s="260"/>
      <c r="I9" s="260"/>
      <c r="J9" s="260"/>
      <c r="K9" s="260"/>
      <c r="L9" s="260"/>
      <c r="M9" s="260"/>
      <c r="N9" s="260"/>
      <c r="O9" s="260"/>
      <c r="P9" s="260"/>
      <c r="Q9" s="260"/>
      <c r="R9" s="260"/>
      <c r="S9" s="260"/>
      <c r="T9" s="260"/>
    </row>
    <row r="10" spans="1:20" s="10" customFormat="1" ht="18.75" customHeight="1" x14ac:dyDescent="0.2">
      <c r="A10" s="261" t="s">
        <v>294</v>
      </c>
      <c r="B10" s="261"/>
      <c r="C10" s="261"/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</row>
    <row r="11" spans="1:20" s="10" customFormat="1" ht="18.75" customHeight="1" x14ac:dyDescent="0.2">
      <c r="A11" s="257" t="s">
        <v>4</v>
      </c>
      <c r="B11" s="257"/>
      <c r="C11" s="257"/>
      <c r="D11" s="257"/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7"/>
    </row>
    <row r="12" spans="1:20" s="10" customFormat="1" ht="18.75" x14ac:dyDescent="0.2">
      <c r="A12" s="260"/>
      <c r="B12" s="260"/>
      <c r="C12" s="260"/>
      <c r="D12" s="260"/>
      <c r="E12" s="260"/>
      <c r="F12" s="260"/>
      <c r="G12" s="260"/>
      <c r="H12" s="260"/>
      <c r="I12" s="260"/>
      <c r="J12" s="260"/>
      <c r="K12" s="260"/>
      <c r="L12" s="260"/>
      <c r="M12" s="260"/>
      <c r="N12" s="260"/>
      <c r="O12" s="260"/>
      <c r="P12" s="260"/>
      <c r="Q12" s="260"/>
      <c r="R12" s="260"/>
      <c r="S12" s="260"/>
      <c r="T12" s="260"/>
    </row>
    <row r="13" spans="1:20" s="10" customFormat="1" ht="18.75" customHeight="1" x14ac:dyDescent="0.2">
      <c r="A13" s="261" t="str">
        <f>'1. паспорт местоположение'!A12:C12</f>
        <v>I_Che150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</row>
    <row r="14" spans="1:20" s="10" customFormat="1" ht="18.75" customHeight="1" x14ac:dyDescent="0.2">
      <c r="A14" s="257" t="s">
        <v>3</v>
      </c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</row>
    <row r="15" spans="1:20" s="7" customFormat="1" ht="15.75" customHeight="1" x14ac:dyDescent="0.2">
      <c r="A15" s="270"/>
      <c r="B15" s="270"/>
      <c r="C15" s="270"/>
      <c r="D15" s="270"/>
      <c r="E15" s="270"/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0"/>
      <c r="Q15" s="270"/>
      <c r="R15" s="270"/>
      <c r="S15" s="270"/>
      <c r="T15" s="270"/>
    </row>
    <row r="16" spans="1:20" s="2" customFormat="1" ht="91.5" customHeight="1" x14ac:dyDescent="0.2">
      <c r="A16" s="271" t="str">
        <f>'1. паспорт местоположение'!A15:C15</f>
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6" s="271"/>
      <c r="C16" s="271"/>
      <c r="D16" s="271"/>
      <c r="E16" s="271"/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</row>
    <row r="17" spans="1:20" s="2" customFormat="1" ht="15" customHeight="1" x14ac:dyDescent="0.2">
      <c r="A17" s="257" t="s">
        <v>2</v>
      </c>
      <c r="B17" s="257"/>
      <c r="C17" s="257"/>
      <c r="D17" s="257"/>
      <c r="E17" s="257"/>
      <c r="F17" s="257"/>
      <c r="G17" s="257"/>
      <c r="H17" s="257"/>
      <c r="I17" s="257"/>
      <c r="J17" s="257"/>
      <c r="K17" s="257"/>
      <c r="L17" s="257"/>
      <c r="M17" s="257"/>
      <c r="N17" s="257"/>
      <c r="O17" s="257"/>
      <c r="P17" s="257"/>
      <c r="Q17" s="257"/>
      <c r="R17" s="257"/>
      <c r="S17" s="257"/>
      <c r="T17" s="257"/>
    </row>
    <row r="18" spans="1:20" ht="96" customHeight="1" x14ac:dyDescent="0.25">
      <c r="A18" s="305" t="s">
        <v>378</v>
      </c>
      <c r="B18" s="305"/>
      <c r="C18" s="305"/>
      <c r="D18" s="305"/>
      <c r="E18" s="305"/>
      <c r="F18" s="305"/>
      <c r="G18" s="305"/>
      <c r="H18" s="305"/>
      <c r="I18" s="305"/>
      <c r="J18" s="305"/>
      <c r="K18" s="305"/>
      <c r="L18" s="305"/>
      <c r="M18" s="305"/>
      <c r="N18" s="305"/>
      <c r="O18" s="305"/>
    </row>
    <row r="19" spans="1:20" ht="15.75" customHeight="1" x14ac:dyDescent="0.25">
      <c r="A19" s="264" t="s">
        <v>1</v>
      </c>
      <c r="B19" s="264" t="s">
        <v>379</v>
      </c>
      <c r="C19" s="264" t="s">
        <v>380</v>
      </c>
      <c r="D19" s="264" t="s">
        <v>381</v>
      </c>
      <c r="E19" s="302" t="s">
        <v>382</v>
      </c>
      <c r="F19" s="303"/>
      <c r="G19" s="303"/>
      <c r="H19" s="303"/>
      <c r="I19" s="304"/>
      <c r="J19" s="302" t="s">
        <v>383</v>
      </c>
      <c r="K19" s="303"/>
      <c r="L19" s="303"/>
      <c r="M19" s="303"/>
      <c r="N19" s="303"/>
      <c r="O19" s="304"/>
    </row>
    <row r="20" spans="1:20" ht="123" customHeight="1" x14ac:dyDescent="0.25">
      <c r="A20" s="264"/>
      <c r="B20" s="264"/>
      <c r="C20" s="264"/>
      <c r="D20" s="264"/>
      <c r="E20" s="121" t="s">
        <v>384</v>
      </c>
      <c r="F20" s="121" t="s">
        <v>385</v>
      </c>
      <c r="G20" s="121" t="s">
        <v>386</v>
      </c>
      <c r="H20" s="121" t="s">
        <v>387</v>
      </c>
      <c r="I20" s="121" t="s">
        <v>388</v>
      </c>
      <c r="J20" s="121" t="s">
        <v>389</v>
      </c>
      <c r="K20" s="121" t="s">
        <v>390</v>
      </c>
      <c r="L20" s="140" t="s">
        <v>391</v>
      </c>
      <c r="M20" s="141" t="s">
        <v>392</v>
      </c>
      <c r="N20" s="141" t="s">
        <v>393</v>
      </c>
      <c r="O20" s="141" t="s">
        <v>394</v>
      </c>
    </row>
    <row r="21" spans="1:20" ht="15.75" x14ac:dyDescent="0.25">
      <c r="A21" s="31">
        <v>1</v>
      </c>
      <c r="B21" s="32">
        <v>2</v>
      </c>
      <c r="C21" s="31">
        <v>3</v>
      </c>
      <c r="D21" s="32">
        <v>4</v>
      </c>
      <c r="E21" s="31">
        <v>5</v>
      </c>
      <c r="F21" s="32">
        <v>6</v>
      </c>
      <c r="G21" s="31">
        <v>7</v>
      </c>
      <c r="H21" s="32">
        <v>8</v>
      </c>
      <c r="I21" s="31">
        <v>9</v>
      </c>
      <c r="J21" s="32">
        <v>10</v>
      </c>
      <c r="K21" s="31">
        <v>11</v>
      </c>
      <c r="L21" s="32">
        <v>12</v>
      </c>
      <c r="M21" s="31">
        <v>13</v>
      </c>
      <c r="N21" s="32">
        <v>14</v>
      </c>
      <c r="O21" s="31">
        <v>15</v>
      </c>
    </row>
    <row r="22" spans="1:20" ht="15.75" x14ac:dyDescent="0.25">
      <c r="A22" s="142" t="s">
        <v>301</v>
      </c>
      <c r="B22" s="142" t="s">
        <v>301</v>
      </c>
      <c r="C22" s="142" t="s">
        <v>301</v>
      </c>
      <c r="D22" s="142" t="s">
        <v>301</v>
      </c>
      <c r="E22" s="142" t="s">
        <v>301</v>
      </c>
      <c r="F22" s="142" t="s">
        <v>301</v>
      </c>
      <c r="G22" s="142" t="s">
        <v>301</v>
      </c>
      <c r="H22" s="142" t="s">
        <v>301</v>
      </c>
      <c r="I22" s="142" t="s">
        <v>301</v>
      </c>
      <c r="J22" s="142" t="s">
        <v>301</v>
      </c>
      <c r="K22" s="142" t="s">
        <v>301</v>
      </c>
      <c r="L22" s="142" t="s">
        <v>301</v>
      </c>
      <c r="M22" s="142" t="s">
        <v>301</v>
      </c>
      <c r="N22" s="142" t="s">
        <v>301</v>
      </c>
      <c r="O22" s="142" t="s">
        <v>301</v>
      </c>
    </row>
    <row r="23" spans="1:20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20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20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20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20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20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20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20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20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20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1:15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1:15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</row>
    <row r="65" spans="1:15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</row>
    <row r="66" spans="1:15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</row>
    <row r="67" spans="1:15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</row>
    <row r="68" spans="1:15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</row>
    <row r="69" spans="1:15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</row>
    <row r="70" spans="1:15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</row>
    <row r="71" spans="1:15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</row>
    <row r="72" spans="1:15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</row>
    <row r="73" spans="1:15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</row>
    <row r="74" spans="1:15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</row>
    <row r="75" spans="1:15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</row>
    <row r="76" spans="1:15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</row>
    <row r="77" spans="1:15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</row>
    <row r="78" spans="1:15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</row>
    <row r="79" spans="1:15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</row>
    <row r="80" spans="1:15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</row>
    <row r="81" spans="1:15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</row>
    <row r="82" spans="1:15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  <row r="83" spans="1:15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</row>
    <row r="84" spans="1:15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</row>
    <row r="85" spans="1:15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</row>
    <row r="86" spans="1:15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</row>
    <row r="87" spans="1:15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</row>
    <row r="88" spans="1:15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</row>
    <row r="89" spans="1:15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</row>
    <row r="90" spans="1:15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</row>
    <row r="91" spans="1:15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</row>
    <row r="92" spans="1:15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</row>
    <row r="93" spans="1:15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</row>
    <row r="94" spans="1:15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</row>
    <row r="95" spans="1:15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</row>
    <row r="96" spans="1:15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</row>
    <row r="97" spans="1:15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</row>
    <row r="98" spans="1:15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</row>
    <row r="99" spans="1:15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</row>
    <row r="100" spans="1:15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</row>
    <row r="101" spans="1:15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</row>
    <row r="102" spans="1:15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</row>
    <row r="103" spans="1:15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</row>
    <row r="104" spans="1:15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</row>
    <row r="105" spans="1:15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</row>
    <row r="106" spans="1:15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</row>
    <row r="107" spans="1:15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</row>
    <row r="108" spans="1:15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</row>
    <row r="109" spans="1:15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</row>
    <row r="110" spans="1:15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</row>
    <row r="111" spans="1:15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</row>
    <row r="112" spans="1:15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</row>
    <row r="113" spans="1:15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</row>
    <row r="114" spans="1:15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</row>
    <row r="115" spans="1:15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</row>
    <row r="116" spans="1:15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</row>
    <row r="117" spans="1:15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</row>
    <row r="118" spans="1:15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</row>
    <row r="119" spans="1:15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</row>
    <row r="120" spans="1:15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</row>
    <row r="121" spans="1:15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</row>
    <row r="122" spans="1:15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</row>
    <row r="123" spans="1:15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</row>
    <row r="124" spans="1:15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</row>
    <row r="125" spans="1:15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</row>
    <row r="126" spans="1:15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</row>
    <row r="127" spans="1:15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1:15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</row>
    <row r="129" spans="1:15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</row>
    <row r="130" spans="1:15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</row>
    <row r="131" spans="1:15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</row>
    <row r="132" spans="1:15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</row>
    <row r="133" spans="1:15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</row>
    <row r="134" spans="1:15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</row>
    <row r="135" spans="1:15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1:15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</row>
    <row r="137" spans="1:15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</row>
    <row r="138" spans="1:15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</row>
    <row r="139" spans="1:15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</row>
    <row r="140" spans="1:15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1:15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</row>
    <row r="142" spans="1:15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1:15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</row>
    <row r="144" spans="1:15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1:15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</row>
    <row r="146" spans="1:15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</row>
    <row r="147" spans="1:15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</row>
    <row r="148" spans="1:15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</row>
    <row r="149" spans="1:15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</row>
    <row r="150" spans="1:15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</row>
    <row r="151" spans="1:15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1:15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</row>
    <row r="153" spans="1:15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</row>
    <row r="154" spans="1:15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</row>
    <row r="155" spans="1:15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1:15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</row>
    <row r="157" spans="1:15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</row>
    <row r="158" spans="1:15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</row>
    <row r="159" spans="1:15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</row>
    <row r="160" spans="1:15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</row>
    <row r="161" spans="1:15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</row>
    <row r="162" spans="1:15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</row>
    <row r="163" spans="1:15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</row>
    <row r="164" spans="1:15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</row>
    <row r="165" spans="1:15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</row>
    <row r="166" spans="1:15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</row>
    <row r="167" spans="1:15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</row>
    <row r="168" spans="1:15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</row>
    <row r="169" spans="1:15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</row>
    <row r="170" spans="1:15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</row>
    <row r="171" spans="1:15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</row>
    <row r="172" spans="1:15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</row>
    <row r="173" spans="1:15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</row>
    <row r="174" spans="1:15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</row>
    <row r="175" spans="1:15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</row>
    <row r="176" spans="1:15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</row>
    <row r="177" spans="1:15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</row>
    <row r="178" spans="1:15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</row>
    <row r="179" spans="1:15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</row>
    <row r="180" spans="1:15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</row>
    <row r="181" spans="1:15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</row>
    <row r="182" spans="1:15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</row>
    <row r="183" spans="1:15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</row>
    <row r="184" spans="1:15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</row>
    <row r="185" spans="1:15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</row>
    <row r="186" spans="1:15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</row>
    <row r="187" spans="1:15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</row>
    <row r="188" spans="1:15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</row>
    <row r="189" spans="1:15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</row>
    <row r="190" spans="1:15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</row>
    <row r="191" spans="1:15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</row>
    <row r="192" spans="1:15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</row>
    <row r="193" spans="1:15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</row>
    <row r="194" spans="1:15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</row>
    <row r="195" spans="1:15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</row>
    <row r="196" spans="1:15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</row>
    <row r="197" spans="1:15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</row>
    <row r="198" spans="1:15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</row>
    <row r="199" spans="1:15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</row>
    <row r="200" spans="1:15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</row>
    <row r="201" spans="1:15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</row>
    <row r="202" spans="1:15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</row>
    <row r="203" spans="1:15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</row>
    <row r="204" spans="1:15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</row>
    <row r="205" spans="1:15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</row>
    <row r="206" spans="1:15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</row>
    <row r="207" spans="1:15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</row>
    <row r="208" spans="1:15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</row>
    <row r="209" spans="1:15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</row>
    <row r="210" spans="1:15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</row>
    <row r="211" spans="1:15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</row>
    <row r="212" spans="1:15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</row>
    <row r="213" spans="1:15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</row>
    <row r="214" spans="1:15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</row>
    <row r="215" spans="1:15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</row>
    <row r="216" spans="1:15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</row>
    <row r="217" spans="1:15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</row>
    <row r="218" spans="1:15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</row>
    <row r="219" spans="1:15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</row>
    <row r="220" spans="1:15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</row>
    <row r="221" spans="1:15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</row>
    <row r="222" spans="1:15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</row>
    <row r="223" spans="1:15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</row>
    <row r="224" spans="1:15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</row>
    <row r="225" spans="1:15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</row>
    <row r="226" spans="1:15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</row>
    <row r="227" spans="1:15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</row>
    <row r="228" spans="1:15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</row>
    <row r="229" spans="1:15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</row>
    <row r="230" spans="1:15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</row>
    <row r="231" spans="1:15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</row>
    <row r="232" spans="1:15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</row>
    <row r="233" spans="1:15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</row>
    <row r="234" spans="1:15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</row>
    <row r="235" spans="1:15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</row>
    <row r="236" spans="1:15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</row>
    <row r="237" spans="1:15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</row>
    <row r="238" spans="1:15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</row>
    <row r="239" spans="1:15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</row>
    <row r="240" spans="1:15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</row>
    <row r="241" spans="1:15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</row>
    <row r="242" spans="1:15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</row>
    <row r="243" spans="1:15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</row>
    <row r="244" spans="1:15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</row>
    <row r="245" spans="1:15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</row>
    <row r="246" spans="1:15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</row>
    <row r="247" spans="1:15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</row>
    <row r="248" spans="1:15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</row>
    <row r="249" spans="1:15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</row>
    <row r="250" spans="1:15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</row>
    <row r="251" spans="1:15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</row>
    <row r="252" spans="1:15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</row>
    <row r="253" spans="1:15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</row>
    <row r="254" spans="1:15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</row>
    <row r="255" spans="1:15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</row>
    <row r="256" spans="1:15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</row>
    <row r="257" spans="1:15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</row>
    <row r="258" spans="1:15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</row>
    <row r="259" spans="1:15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</row>
    <row r="260" spans="1:15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</row>
    <row r="261" spans="1:15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</row>
    <row r="262" spans="1:15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</row>
    <row r="263" spans="1:15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</row>
    <row r="264" spans="1:15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</row>
    <row r="265" spans="1:15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</row>
    <row r="266" spans="1:15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</row>
    <row r="267" spans="1:15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</row>
    <row r="268" spans="1:15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</row>
    <row r="269" spans="1:15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</row>
    <row r="270" spans="1:15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</row>
    <row r="271" spans="1:15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</row>
    <row r="272" spans="1:15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</row>
    <row r="273" spans="1:15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</row>
    <row r="274" spans="1:15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</row>
    <row r="275" spans="1:15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</row>
    <row r="276" spans="1:15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</row>
    <row r="277" spans="1:15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</row>
    <row r="278" spans="1:15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</row>
    <row r="279" spans="1:15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</row>
    <row r="280" spans="1:15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</row>
    <row r="281" spans="1:15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</row>
    <row r="282" spans="1:15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</row>
    <row r="283" spans="1:15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</row>
    <row r="284" spans="1:15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</row>
    <row r="285" spans="1:15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</row>
    <row r="286" spans="1:15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</row>
    <row r="287" spans="1:15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</row>
    <row r="288" spans="1:15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</row>
    <row r="289" spans="1:15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</row>
    <row r="290" spans="1:15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</row>
    <row r="291" spans="1:15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</row>
    <row r="292" spans="1:15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</row>
    <row r="293" spans="1:15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</row>
    <row r="294" spans="1:15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</row>
    <row r="295" spans="1:15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</row>
    <row r="296" spans="1:15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</row>
    <row r="297" spans="1:15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</row>
    <row r="298" spans="1:15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</row>
    <row r="299" spans="1:15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</row>
    <row r="300" spans="1:15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</row>
    <row r="301" spans="1:15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</row>
    <row r="302" spans="1:15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</row>
    <row r="303" spans="1:15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</row>
    <row r="304" spans="1:15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</row>
    <row r="305" spans="1:15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</row>
    <row r="306" spans="1:15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</row>
    <row r="307" spans="1:15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</row>
    <row r="308" spans="1:15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</row>
    <row r="309" spans="1:15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</row>
    <row r="310" spans="1:15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</row>
    <row r="311" spans="1:15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</row>
    <row r="312" spans="1:15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</row>
    <row r="313" spans="1:15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</row>
    <row r="314" spans="1:15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</row>
    <row r="315" spans="1:15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</row>
    <row r="316" spans="1:15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</row>
    <row r="317" spans="1:15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</row>
    <row r="318" spans="1:15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</row>
    <row r="319" spans="1:15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</row>
    <row r="320" spans="1:15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</row>
    <row r="321" spans="1:15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</row>
    <row r="322" spans="1:15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</row>
    <row r="323" spans="1:15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</row>
    <row r="324" spans="1:15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</row>
    <row r="325" spans="1:15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</row>
    <row r="326" spans="1:15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</row>
    <row r="327" spans="1:15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</row>
    <row r="328" spans="1:15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</row>
    <row r="329" spans="1:15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</row>
    <row r="330" spans="1:15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</row>
    <row r="331" spans="1:15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</row>
    <row r="332" spans="1:15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</row>
    <row r="333" spans="1:15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</row>
    <row r="334" spans="1:15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</row>
    <row r="335" spans="1:15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</row>
    <row r="336" spans="1:15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</row>
    <row r="337" spans="1:15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</row>
    <row r="338" spans="1:15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</row>
    <row r="339" spans="1:15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</row>
    <row r="340" spans="1:15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</row>
    <row r="341" spans="1:15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</row>
    <row r="342" spans="1:15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</row>
    <row r="343" spans="1:15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</row>
    <row r="344" spans="1:15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</row>
    <row r="345" spans="1:15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</row>
    <row r="346" spans="1:15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</row>
    <row r="347" spans="1:15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</row>
    <row r="348" spans="1:15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</row>
    <row r="349" spans="1:15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</row>
    <row r="350" spans="1:15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</row>
    <row r="351" spans="1:15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</row>
    <row r="352" spans="1:15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</row>
    <row r="353" spans="1:15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</row>
    <row r="354" spans="1:15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</row>
    <row r="355" spans="1:15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</row>
    <row r="356" spans="1:15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</row>
    <row r="357" spans="1:15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</row>
    <row r="358" spans="1:15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</row>
    <row r="359" spans="1:15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</row>
    <row r="360" spans="1:15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</row>
  </sheetData>
  <mergeCells count="18">
    <mergeCell ref="A13:T13"/>
    <mergeCell ref="A14:T14"/>
    <mergeCell ref="A6:T6"/>
    <mergeCell ref="A8:T8"/>
    <mergeCell ref="A9:T9"/>
    <mergeCell ref="A10:T10"/>
    <mergeCell ref="A11:T11"/>
    <mergeCell ref="A12:T12"/>
    <mergeCell ref="A15:T15"/>
    <mergeCell ref="A16:T16"/>
    <mergeCell ref="E19:I19"/>
    <mergeCell ref="J19:O19"/>
    <mergeCell ref="A19:A20"/>
    <mergeCell ref="B19:B20"/>
    <mergeCell ref="C19:C20"/>
    <mergeCell ref="D19:D20"/>
    <mergeCell ref="A17:T17"/>
    <mergeCell ref="A18:O18"/>
  </mergeCells>
  <phoneticPr fontId="46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7" workbookViewId="0">
      <selection activeCell="B24" sqref="B24:E24"/>
    </sheetView>
  </sheetViews>
  <sheetFormatPr defaultRowHeight="15" x14ac:dyDescent="0.25"/>
  <cols>
    <col min="2" max="2" width="28" customWidth="1"/>
    <col min="3" max="3" width="24.140625" customWidth="1"/>
    <col min="4" max="4" width="20" customWidth="1"/>
    <col min="5" max="5" width="15.85546875" customWidth="1"/>
  </cols>
  <sheetData>
    <row r="1" spans="1:8" ht="18.75" x14ac:dyDescent="0.25">
      <c r="A1" s="98"/>
      <c r="B1" s="14"/>
      <c r="C1" s="14"/>
      <c r="D1" s="14"/>
      <c r="E1" s="14"/>
      <c r="F1" s="99" t="s">
        <v>22</v>
      </c>
    </row>
    <row r="2" spans="1:8" ht="18.75" x14ac:dyDescent="0.3">
      <c r="A2" s="98"/>
      <c r="B2" s="14"/>
      <c r="C2" s="14"/>
      <c r="D2" s="14"/>
      <c r="E2" s="14"/>
      <c r="F2" s="100" t="s">
        <v>6</v>
      </c>
    </row>
    <row r="3" spans="1:8" ht="18.75" x14ac:dyDescent="0.3">
      <c r="A3" s="101"/>
      <c r="B3" s="14"/>
      <c r="C3" s="14"/>
      <c r="D3" s="14"/>
      <c r="E3" s="14"/>
      <c r="F3" s="100" t="s">
        <v>21</v>
      </c>
    </row>
    <row r="4" spans="1:8" ht="15.75" x14ac:dyDescent="0.25">
      <c r="A4" s="101"/>
      <c r="B4" s="14"/>
      <c r="C4" s="14"/>
      <c r="D4" s="14"/>
      <c r="E4" s="14"/>
      <c r="F4" s="14"/>
    </row>
    <row r="5" spans="1:8" ht="15.75" x14ac:dyDescent="0.25">
      <c r="A5" s="256" t="str">
        <f>'1. паспорт местоположение'!$A$5</f>
        <v>Год раскрытия информации: 2019 год</v>
      </c>
      <c r="B5" s="256"/>
      <c r="C5" s="256"/>
      <c r="D5" s="256"/>
      <c r="E5" s="256"/>
      <c r="F5" s="256"/>
    </row>
    <row r="6" spans="1:8" ht="15.75" x14ac:dyDescent="0.25">
      <c r="A6" s="102"/>
      <c r="B6" s="103"/>
      <c r="C6" s="103"/>
      <c r="D6" s="103"/>
      <c r="E6" s="103"/>
      <c r="F6" s="103"/>
    </row>
    <row r="7" spans="1:8" ht="18.75" x14ac:dyDescent="0.25">
      <c r="A7" s="307" t="s">
        <v>5</v>
      </c>
      <c r="B7" s="307"/>
      <c r="C7" s="307"/>
      <c r="D7" s="307"/>
      <c r="E7" s="307"/>
      <c r="F7" s="307"/>
    </row>
    <row r="8" spans="1:8" ht="18.75" x14ac:dyDescent="0.25">
      <c r="A8" s="104"/>
      <c r="B8" s="104"/>
      <c r="C8" s="104"/>
      <c r="D8" s="104"/>
      <c r="E8" s="104"/>
      <c r="F8" s="104"/>
    </row>
    <row r="9" spans="1:8" ht="15.75" x14ac:dyDescent="0.25">
      <c r="A9" s="263" t="s">
        <v>282</v>
      </c>
      <c r="B9" s="263"/>
      <c r="C9" s="263"/>
      <c r="D9" s="263"/>
      <c r="E9" s="263"/>
      <c r="F9" s="263"/>
    </row>
    <row r="10" spans="1:8" ht="15.75" x14ac:dyDescent="0.25">
      <c r="A10" s="306" t="s">
        <v>4</v>
      </c>
      <c r="B10" s="306"/>
      <c r="C10" s="306"/>
      <c r="D10" s="306"/>
      <c r="E10" s="306"/>
      <c r="F10" s="306"/>
    </row>
    <row r="11" spans="1:8" ht="18.75" x14ac:dyDescent="0.25">
      <c r="A11" s="104"/>
      <c r="B11" s="104"/>
      <c r="C11" s="104"/>
      <c r="D11" s="104"/>
      <c r="E11" s="104"/>
      <c r="F11" s="104"/>
    </row>
    <row r="12" spans="1:8" ht="15.75" x14ac:dyDescent="0.25">
      <c r="A12" s="263" t="str">
        <f>'1. паспорт местоположение'!$A$12</f>
        <v>I_Che150</v>
      </c>
      <c r="B12" s="263"/>
      <c r="C12" s="263"/>
      <c r="D12" s="263"/>
      <c r="E12" s="263"/>
      <c r="F12" s="263"/>
    </row>
    <row r="13" spans="1:8" ht="15.75" x14ac:dyDescent="0.25">
      <c r="A13" s="306" t="s">
        <v>3</v>
      </c>
      <c r="B13" s="306"/>
      <c r="C13" s="306"/>
      <c r="D13" s="306"/>
      <c r="E13" s="306"/>
      <c r="F13" s="306"/>
    </row>
    <row r="14" spans="1:8" ht="18.75" x14ac:dyDescent="0.25">
      <c r="A14" s="8"/>
      <c r="B14" s="8"/>
      <c r="C14" s="8"/>
      <c r="D14" s="8"/>
      <c r="E14" s="8"/>
      <c r="F14" s="8"/>
    </row>
    <row r="15" spans="1:8" ht="91.5" customHeight="1" x14ac:dyDescent="0.25">
      <c r="A15" s="262" t="str">
        <f>'1. паспорт местоположение'!$A$15</f>
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62"/>
      <c r="C15" s="262"/>
      <c r="D15" s="262"/>
      <c r="E15" s="262"/>
      <c r="F15" s="262"/>
      <c r="G15" s="262"/>
      <c r="H15" s="262"/>
    </row>
    <row r="16" spans="1:8" ht="15.75" x14ac:dyDescent="0.25">
      <c r="A16" s="306" t="s">
        <v>2</v>
      </c>
      <c r="B16" s="306"/>
      <c r="C16" s="306"/>
      <c r="D16" s="306"/>
      <c r="E16" s="306"/>
      <c r="F16" s="306"/>
    </row>
    <row r="17" spans="1:6" ht="18.75" x14ac:dyDescent="0.25">
      <c r="A17" s="105"/>
      <c r="B17" s="105"/>
      <c r="C17" s="105"/>
      <c r="D17" s="105"/>
      <c r="E17" s="105"/>
      <c r="F17" s="105"/>
    </row>
    <row r="18" spans="1:6" ht="18.75" x14ac:dyDescent="0.25">
      <c r="A18" s="311" t="s">
        <v>283</v>
      </c>
      <c r="B18" s="311"/>
      <c r="C18" s="311"/>
      <c r="D18" s="311"/>
      <c r="E18" s="311"/>
      <c r="F18" s="311"/>
    </row>
    <row r="19" spans="1:6" x14ac:dyDescent="0.25">
      <c r="A19" s="106"/>
      <c r="B19" s="106"/>
      <c r="C19" s="106"/>
      <c r="D19" s="106"/>
      <c r="E19" s="106"/>
      <c r="F19" s="106"/>
    </row>
    <row r="20" spans="1:6" ht="15.75" thickBot="1" x14ac:dyDescent="0.3">
      <c r="A20" s="106"/>
      <c r="B20" s="106"/>
      <c r="C20" s="106"/>
      <c r="D20" s="106"/>
      <c r="E20" s="106"/>
      <c r="F20" s="106"/>
    </row>
    <row r="21" spans="1:6" ht="15.75" x14ac:dyDescent="0.25">
      <c r="A21" s="106"/>
      <c r="B21" s="312" t="s">
        <v>284</v>
      </c>
      <c r="C21" s="313"/>
      <c r="D21" s="313"/>
      <c r="E21" s="314"/>
      <c r="F21" s="106"/>
    </row>
    <row r="22" spans="1:6" ht="15.75" x14ac:dyDescent="0.25">
      <c r="A22" s="106"/>
      <c r="B22" s="308" t="s">
        <v>285</v>
      </c>
      <c r="C22" s="309"/>
      <c r="D22" s="309" t="s">
        <v>286</v>
      </c>
      <c r="E22" s="310"/>
      <c r="F22" s="106"/>
    </row>
    <row r="23" spans="1:6" ht="63" x14ac:dyDescent="0.25">
      <c r="A23" s="106"/>
      <c r="B23" s="107" t="s">
        <v>287</v>
      </c>
      <c r="C23" s="108" t="s">
        <v>288</v>
      </c>
      <c r="D23" s="108" t="s">
        <v>289</v>
      </c>
      <c r="E23" s="109" t="s">
        <v>290</v>
      </c>
      <c r="F23" s="106"/>
    </row>
    <row r="24" spans="1:6" ht="15.75" x14ac:dyDescent="0.25">
      <c r="A24" s="106"/>
      <c r="B24" s="110">
        <v>49.024999999999999</v>
      </c>
      <c r="C24" s="112">
        <v>0.18</v>
      </c>
      <c r="D24" s="111">
        <v>10</v>
      </c>
      <c r="E24" s="111">
        <v>15</v>
      </c>
      <c r="F24" s="106"/>
    </row>
    <row r="25" spans="1:6" x14ac:dyDescent="0.25">
      <c r="A25" s="106"/>
      <c r="B25" s="106"/>
      <c r="C25" s="106"/>
      <c r="D25" s="106"/>
      <c r="E25" s="106"/>
      <c r="F25" s="106"/>
    </row>
    <row r="26" spans="1:6" x14ac:dyDescent="0.25">
      <c r="A26" s="106"/>
      <c r="B26" s="106"/>
      <c r="C26" s="106"/>
      <c r="D26" s="106"/>
      <c r="E26" s="106"/>
      <c r="F26" s="106"/>
    </row>
    <row r="27" spans="1:6" x14ac:dyDescent="0.25">
      <c r="A27" s="106"/>
      <c r="B27" s="106"/>
      <c r="C27" s="106"/>
      <c r="D27" s="106"/>
      <c r="E27" s="106"/>
      <c r="F27" s="106"/>
    </row>
    <row r="28" spans="1:6" x14ac:dyDescent="0.25">
      <c r="A28" s="106"/>
      <c r="B28" s="106"/>
      <c r="C28" s="106"/>
      <c r="D28" s="106"/>
      <c r="E28" s="106"/>
      <c r="F28" s="106"/>
    </row>
    <row r="29" spans="1:6" x14ac:dyDescent="0.25">
      <c r="A29" s="106"/>
      <c r="B29" s="106"/>
      <c r="C29" s="106"/>
      <c r="D29" s="106"/>
      <c r="E29" s="106"/>
      <c r="F29" s="106"/>
    </row>
    <row r="30" spans="1:6" x14ac:dyDescent="0.25">
      <c r="A30" s="106"/>
      <c r="B30" s="106"/>
      <c r="C30" s="106"/>
      <c r="D30" s="106"/>
      <c r="E30" s="106"/>
      <c r="F30" s="106"/>
    </row>
    <row r="31" spans="1:6" x14ac:dyDescent="0.25">
      <c r="A31" s="106"/>
      <c r="B31" s="106"/>
      <c r="C31" s="106"/>
      <c r="D31" s="106"/>
      <c r="E31" s="106"/>
      <c r="F31" s="106"/>
    </row>
  </sheetData>
  <mergeCells count="12">
    <mergeCell ref="B22:C22"/>
    <mergeCell ref="D22:E22"/>
    <mergeCell ref="A16:F16"/>
    <mergeCell ref="A18:F18"/>
    <mergeCell ref="B21:E21"/>
    <mergeCell ref="A15:H15"/>
    <mergeCell ref="A13:F13"/>
    <mergeCell ref="A5:F5"/>
    <mergeCell ref="A7:F7"/>
    <mergeCell ref="A9:F9"/>
    <mergeCell ref="A10:F10"/>
    <mergeCell ref="A12:F12"/>
  </mergeCells>
  <phoneticPr fontId="4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93"/>
  <sheetViews>
    <sheetView view="pageBreakPreview" topLeftCell="A10" zoomScale="85" zoomScaleNormal="100" zoomScaleSheetLayoutView="85" workbookViewId="0">
      <selection activeCell="E23" sqref="E23"/>
    </sheetView>
  </sheetViews>
  <sheetFormatPr defaultColWidth="0" defaultRowHeight="15.75" x14ac:dyDescent="0.25"/>
  <cols>
    <col min="1" max="1" width="9.140625" style="51" customWidth="1"/>
    <col min="2" max="2" width="37.7109375" style="51" customWidth="1"/>
    <col min="3" max="5" width="14.140625" style="51" customWidth="1"/>
    <col min="6" max="6" width="15.5703125" style="51" customWidth="1"/>
    <col min="7" max="8" width="18.28515625" style="51" customWidth="1"/>
    <col min="9" max="9" width="24.42578125" style="51" customWidth="1"/>
    <col min="10" max="10" width="27.28515625" style="51" customWidth="1"/>
    <col min="11" max="250" width="9.140625" style="51" customWidth="1"/>
    <col min="251" max="251" width="37.7109375" style="51" customWidth="1"/>
    <col min="252" max="252" width="9.140625" style="51" customWidth="1"/>
    <col min="253" max="253" width="12.85546875" style="51" customWidth="1"/>
    <col min="254" max="16384" width="0" style="51" hidden="1"/>
  </cols>
  <sheetData>
    <row r="1" spans="1:42" ht="18.75" x14ac:dyDescent="0.25">
      <c r="J1" s="33" t="s">
        <v>22</v>
      </c>
    </row>
    <row r="2" spans="1:42" ht="18.75" x14ac:dyDescent="0.3">
      <c r="J2" s="13" t="s">
        <v>6</v>
      </c>
    </row>
    <row r="3" spans="1:42" ht="18.75" x14ac:dyDescent="0.3">
      <c r="J3" s="13" t="s">
        <v>21</v>
      </c>
    </row>
    <row r="4" spans="1:42" ht="18.75" x14ac:dyDescent="0.3">
      <c r="I4" s="13"/>
    </row>
    <row r="5" spans="1:42" x14ac:dyDescent="0.25">
      <c r="A5" s="256" t="str">
        <f>'1. паспорт местоположение'!$A$5</f>
        <v>Год раскрытия информации: 2019 год</v>
      </c>
      <c r="B5" s="256"/>
      <c r="C5" s="256"/>
      <c r="D5" s="256"/>
      <c r="E5" s="256"/>
      <c r="F5" s="256"/>
      <c r="G5" s="256"/>
      <c r="H5" s="256"/>
      <c r="I5" s="256"/>
      <c r="J5" s="256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</row>
    <row r="6" spans="1:42" ht="18.75" x14ac:dyDescent="0.3">
      <c r="I6" s="13"/>
    </row>
    <row r="7" spans="1:42" ht="18.75" x14ac:dyDescent="0.25">
      <c r="A7" s="260" t="s">
        <v>5</v>
      </c>
      <c r="B7" s="260"/>
      <c r="C7" s="260"/>
      <c r="D7" s="260"/>
      <c r="E7" s="260"/>
      <c r="F7" s="260"/>
      <c r="G7" s="260"/>
      <c r="H7" s="260"/>
      <c r="I7" s="260"/>
      <c r="J7" s="260"/>
    </row>
    <row r="8" spans="1:42" ht="18.75" x14ac:dyDescent="0.25">
      <c r="A8" s="260"/>
      <c r="B8" s="260"/>
      <c r="C8" s="260"/>
      <c r="D8" s="260"/>
      <c r="E8" s="260"/>
      <c r="F8" s="260"/>
      <c r="G8" s="260"/>
      <c r="H8" s="260"/>
      <c r="I8" s="260"/>
      <c r="J8" s="260"/>
    </row>
    <row r="9" spans="1:42" x14ac:dyDescent="0.25">
      <c r="A9" s="261" t="s">
        <v>282</v>
      </c>
      <c r="B9" s="261"/>
      <c r="C9" s="261"/>
      <c r="D9" s="261"/>
      <c r="E9" s="261"/>
      <c r="F9" s="261"/>
      <c r="G9" s="261"/>
      <c r="H9" s="261"/>
      <c r="I9" s="261"/>
      <c r="J9" s="261"/>
    </row>
    <row r="10" spans="1:42" x14ac:dyDescent="0.25">
      <c r="A10" s="257" t="s">
        <v>4</v>
      </c>
      <c r="B10" s="257"/>
      <c r="C10" s="257"/>
      <c r="D10" s="257"/>
      <c r="E10" s="257"/>
      <c r="F10" s="257"/>
      <c r="G10" s="257"/>
      <c r="H10" s="257"/>
      <c r="I10" s="257"/>
      <c r="J10" s="257"/>
    </row>
    <row r="11" spans="1:42" ht="18.75" x14ac:dyDescent="0.25">
      <c r="A11" s="260"/>
      <c r="B11" s="260"/>
      <c r="C11" s="260"/>
      <c r="D11" s="260"/>
      <c r="E11" s="260"/>
      <c r="F11" s="260"/>
      <c r="G11" s="260"/>
      <c r="H11" s="260"/>
      <c r="I11" s="260"/>
      <c r="J11" s="260"/>
    </row>
    <row r="12" spans="1:42" x14ac:dyDescent="0.25">
      <c r="A12" s="261" t="str">
        <f>'1. паспорт местоположение'!$A$12</f>
        <v>I_Che150</v>
      </c>
      <c r="B12" s="261"/>
      <c r="C12" s="261"/>
      <c r="D12" s="261"/>
      <c r="E12" s="261"/>
      <c r="F12" s="261"/>
      <c r="G12" s="261"/>
      <c r="H12" s="261"/>
      <c r="I12" s="261"/>
      <c r="J12" s="261"/>
    </row>
    <row r="13" spans="1:42" x14ac:dyDescent="0.25">
      <c r="A13" s="257" t="s">
        <v>3</v>
      </c>
      <c r="B13" s="257"/>
      <c r="C13" s="257"/>
      <c r="D13" s="257"/>
      <c r="E13" s="257"/>
      <c r="F13" s="257"/>
      <c r="G13" s="257"/>
      <c r="H13" s="257"/>
      <c r="I13" s="257"/>
      <c r="J13" s="257"/>
    </row>
    <row r="14" spans="1:42" ht="18.75" x14ac:dyDescent="0.25">
      <c r="A14" s="270"/>
      <c r="B14" s="270"/>
      <c r="C14" s="270"/>
      <c r="D14" s="270"/>
      <c r="E14" s="270"/>
      <c r="F14" s="270"/>
      <c r="G14" s="270"/>
      <c r="H14" s="270"/>
      <c r="I14" s="270"/>
      <c r="J14" s="270"/>
    </row>
    <row r="15" spans="1:42" ht="42" customHeight="1" x14ac:dyDescent="0.25">
      <c r="A15" s="271" t="str">
        <f>'1. паспорт местоположение'!$A$15</f>
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71"/>
      <c r="C15" s="271"/>
      <c r="D15" s="271"/>
      <c r="E15" s="271"/>
      <c r="F15" s="271"/>
      <c r="G15" s="271"/>
      <c r="H15" s="271"/>
      <c r="I15" s="271"/>
      <c r="J15" s="271"/>
    </row>
    <row r="16" spans="1:42" x14ac:dyDescent="0.25">
      <c r="A16" s="257" t="s">
        <v>2</v>
      </c>
      <c r="B16" s="257"/>
      <c r="C16" s="257"/>
      <c r="D16" s="257"/>
      <c r="E16" s="257"/>
      <c r="F16" s="257"/>
      <c r="G16" s="257"/>
      <c r="H16" s="257"/>
      <c r="I16" s="257"/>
      <c r="J16" s="257"/>
    </row>
    <row r="17" spans="1:10" ht="15.75" customHeight="1" x14ac:dyDescent="0.25">
      <c r="J17" s="70"/>
    </row>
    <row r="18" spans="1:10" x14ac:dyDescent="0.25">
      <c r="I18" s="69"/>
    </row>
    <row r="19" spans="1:10" ht="15.75" customHeight="1" x14ac:dyDescent="0.25">
      <c r="A19" s="324" t="s">
        <v>257</v>
      </c>
      <c r="B19" s="324"/>
      <c r="C19" s="324"/>
      <c r="D19" s="324"/>
      <c r="E19" s="324"/>
      <c r="F19" s="324"/>
      <c r="G19" s="324"/>
      <c r="H19" s="324"/>
      <c r="I19" s="324"/>
      <c r="J19" s="324"/>
    </row>
    <row r="20" spans="1:10" x14ac:dyDescent="0.25">
      <c r="A20" s="55"/>
      <c r="B20" s="55"/>
      <c r="C20" s="68"/>
      <c r="D20" s="68"/>
      <c r="E20" s="68"/>
      <c r="F20" s="68"/>
      <c r="G20" s="68"/>
      <c r="H20" s="68"/>
      <c r="I20" s="68"/>
      <c r="J20" s="68"/>
    </row>
    <row r="21" spans="1:10" ht="28.5" customHeight="1" x14ac:dyDescent="0.25">
      <c r="A21" s="325" t="s">
        <v>141</v>
      </c>
      <c r="B21" s="325" t="s">
        <v>140</v>
      </c>
      <c r="C21" s="323" t="s">
        <v>202</v>
      </c>
      <c r="D21" s="323"/>
      <c r="E21" s="323"/>
      <c r="F21" s="323"/>
      <c r="G21" s="319" t="s">
        <v>139</v>
      </c>
      <c r="H21" s="320" t="s">
        <v>204</v>
      </c>
      <c r="I21" s="325" t="s">
        <v>138</v>
      </c>
      <c r="J21" s="317" t="s">
        <v>203</v>
      </c>
    </row>
    <row r="22" spans="1:10" ht="58.5" customHeight="1" x14ac:dyDescent="0.25">
      <c r="A22" s="325"/>
      <c r="B22" s="325"/>
      <c r="C22" s="318" t="s">
        <v>0</v>
      </c>
      <c r="D22" s="318"/>
      <c r="E22" s="315" t="s">
        <v>430</v>
      </c>
      <c r="F22" s="316"/>
      <c r="G22" s="319"/>
      <c r="H22" s="321"/>
      <c r="I22" s="325"/>
      <c r="J22" s="317"/>
    </row>
    <row r="23" spans="1:10" ht="38.25" customHeight="1" x14ac:dyDescent="0.25">
      <c r="A23" s="325"/>
      <c r="B23" s="325"/>
      <c r="C23" s="67" t="s">
        <v>137</v>
      </c>
      <c r="D23" s="67" t="s">
        <v>136</v>
      </c>
      <c r="E23" s="67" t="s">
        <v>137</v>
      </c>
      <c r="F23" s="67" t="s">
        <v>136</v>
      </c>
      <c r="G23" s="319"/>
      <c r="H23" s="322"/>
      <c r="I23" s="325"/>
      <c r="J23" s="317"/>
    </row>
    <row r="24" spans="1:10" x14ac:dyDescent="0.25">
      <c r="A24" s="60">
        <v>1</v>
      </c>
      <c r="B24" s="60">
        <v>2</v>
      </c>
      <c r="C24" s="67">
        <v>3</v>
      </c>
      <c r="D24" s="67">
        <v>4</v>
      </c>
      <c r="E24" s="67">
        <v>7</v>
      </c>
      <c r="F24" s="67">
        <v>8</v>
      </c>
      <c r="G24" s="67">
        <v>9</v>
      </c>
      <c r="H24" s="67">
        <v>10</v>
      </c>
      <c r="I24" s="67">
        <v>11</v>
      </c>
      <c r="J24" s="67">
        <v>12</v>
      </c>
    </row>
    <row r="25" spans="1:10" s="155" customFormat="1" ht="31.5" x14ac:dyDescent="0.25">
      <c r="A25" s="153">
        <v>1</v>
      </c>
      <c r="B25" s="154" t="s">
        <v>135</v>
      </c>
      <c r="C25" s="184"/>
      <c r="D25" s="184"/>
      <c r="E25" s="184"/>
      <c r="F25" s="184"/>
      <c r="G25" s="158"/>
      <c r="H25" s="158"/>
      <c r="I25" s="185"/>
      <c r="J25" s="71"/>
    </row>
    <row r="26" spans="1:10" s="155" customFormat="1" ht="21.75" customHeight="1" x14ac:dyDescent="0.25">
      <c r="A26" s="153" t="s">
        <v>134</v>
      </c>
      <c r="B26" s="156" t="s">
        <v>206</v>
      </c>
      <c r="C26" s="184">
        <v>43159</v>
      </c>
      <c r="D26" s="184">
        <v>43159</v>
      </c>
      <c r="E26" s="184">
        <v>43159</v>
      </c>
      <c r="F26" s="184">
        <v>43159</v>
      </c>
      <c r="G26" s="158">
        <v>1</v>
      </c>
      <c r="H26" s="158">
        <v>1</v>
      </c>
      <c r="I26" s="186" t="s">
        <v>301</v>
      </c>
      <c r="J26" s="186" t="s">
        <v>301</v>
      </c>
    </row>
    <row r="27" spans="1:10" s="157" customFormat="1" ht="39" customHeight="1" x14ac:dyDescent="0.25">
      <c r="A27" s="153" t="s">
        <v>133</v>
      </c>
      <c r="B27" s="156" t="s">
        <v>208</v>
      </c>
      <c r="C27" s="187">
        <v>43490</v>
      </c>
      <c r="D27" s="187">
        <v>43490</v>
      </c>
      <c r="E27" s="184"/>
      <c r="F27" s="184"/>
      <c r="G27" s="158"/>
      <c r="H27" s="158"/>
      <c r="I27" s="186" t="s">
        <v>301</v>
      </c>
      <c r="J27" s="186" t="s">
        <v>301</v>
      </c>
    </row>
    <row r="28" spans="1:10" s="157" customFormat="1" ht="56.25" customHeight="1" x14ac:dyDescent="0.25">
      <c r="A28" s="153" t="s">
        <v>207</v>
      </c>
      <c r="B28" s="156" t="s">
        <v>212</v>
      </c>
      <c r="C28" s="187">
        <v>43230</v>
      </c>
      <c r="D28" s="187">
        <v>43230</v>
      </c>
      <c r="E28" s="184">
        <v>43230</v>
      </c>
      <c r="F28" s="184">
        <v>43230</v>
      </c>
      <c r="G28" s="158">
        <v>1</v>
      </c>
      <c r="H28" s="158">
        <v>1</v>
      </c>
      <c r="I28" s="186" t="s">
        <v>301</v>
      </c>
      <c r="J28" s="186" t="s">
        <v>301</v>
      </c>
    </row>
    <row r="29" spans="1:10" s="157" customFormat="1" ht="36" customHeight="1" x14ac:dyDescent="0.25">
      <c r="A29" s="153" t="s">
        <v>132</v>
      </c>
      <c r="B29" s="156" t="s">
        <v>211</v>
      </c>
      <c r="C29" s="187">
        <v>43241</v>
      </c>
      <c r="D29" s="187">
        <v>43241</v>
      </c>
      <c r="E29" s="184">
        <v>43241</v>
      </c>
      <c r="F29" s="184">
        <v>43241</v>
      </c>
      <c r="G29" s="158">
        <v>1</v>
      </c>
      <c r="H29" s="158">
        <v>1</v>
      </c>
      <c r="I29" s="186" t="s">
        <v>301</v>
      </c>
      <c r="J29" s="186" t="s">
        <v>301</v>
      </c>
    </row>
    <row r="30" spans="1:10" s="157" customFormat="1" ht="42" customHeight="1" x14ac:dyDescent="0.25">
      <c r="A30" s="153" t="s">
        <v>131</v>
      </c>
      <c r="B30" s="156" t="s">
        <v>213</v>
      </c>
      <c r="C30" s="187">
        <v>43301</v>
      </c>
      <c r="D30" s="187">
        <v>43301</v>
      </c>
      <c r="E30" s="184">
        <v>43301</v>
      </c>
      <c r="F30" s="184">
        <v>43301</v>
      </c>
      <c r="G30" s="158">
        <v>1</v>
      </c>
      <c r="H30" s="158">
        <v>1</v>
      </c>
      <c r="I30" s="186" t="s">
        <v>301</v>
      </c>
      <c r="J30" s="186" t="s">
        <v>301</v>
      </c>
    </row>
    <row r="31" spans="1:10" s="157" customFormat="1" ht="37.5" customHeight="1" x14ac:dyDescent="0.25">
      <c r="A31" s="153" t="s">
        <v>130</v>
      </c>
      <c r="B31" s="159" t="s">
        <v>209</v>
      </c>
      <c r="C31" s="184">
        <v>43095</v>
      </c>
      <c r="D31" s="184">
        <v>43095</v>
      </c>
      <c r="E31" s="184">
        <v>43095</v>
      </c>
      <c r="F31" s="184">
        <v>43095</v>
      </c>
      <c r="G31" s="158">
        <v>1</v>
      </c>
      <c r="H31" s="158">
        <v>0</v>
      </c>
      <c r="I31" s="186" t="s">
        <v>301</v>
      </c>
      <c r="J31" s="186" t="s">
        <v>301</v>
      </c>
    </row>
    <row r="32" spans="1:10" s="157" customFormat="1" ht="42.75" customHeight="1" x14ac:dyDescent="0.25">
      <c r="A32" s="153" t="s">
        <v>128</v>
      </c>
      <c r="B32" s="159" t="s">
        <v>214</v>
      </c>
      <c r="C32" s="184">
        <v>43404</v>
      </c>
      <c r="D32" s="184">
        <v>43404</v>
      </c>
      <c r="E32" s="184">
        <v>43404</v>
      </c>
      <c r="F32" s="184">
        <v>43404</v>
      </c>
      <c r="G32" s="158">
        <v>1</v>
      </c>
      <c r="H32" s="158"/>
      <c r="I32" s="186" t="s">
        <v>301</v>
      </c>
      <c r="J32" s="186" t="s">
        <v>301</v>
      </c>
    </row>
    <row r="33" spans="1:10" s="157" customFormat="1" ht="50.25" customHeight="1" x14ac:dyDescent="0.25">
      <c r="A33" s="153" t="s">
        <v>225</v>
      </c>
      <c r="B33" s="159" t="s">
        <v>156</v>
      </c>
      <c r="C33" s="184">
        <v>43392</v>
      </c>
      <c r="D33" s="184">
        <v>43392</v>
      </c>
      <c r="E33" s="184">
        <v>43392</v>
      </c>
      <c r="F33" s="184">
        <v>43392</v>
      </c>
      <c r="G33" s="158">
        <v>1</v>
      </c>
      <c r="H33" s="158">
        <v>1</v>
      </c>
      <c r="I33" s="186" t="s">
        <v>301</v>
      </c>
      <c r="J33" s="186" t="s">
        <v>301</v>
      </c>
    </row>
    <row r="34" spans="1:10" s="157" customFormat="1" ht="47.25" customHeight="1" x14ac:dyDescent="0.25">
      <c r="A34" s="153" t="s">
        <v>226</v>
      </c>
      <c r="B34" s="159" t="s">
        <v>218</v>
      </c>
      <c r="C34" s="184" t="s">
        <v>279</v>
      </c>
      <c r="D34" s="184" t="s">
        <v>279</v>
      </c>
      <c r="E34" s="184" t="s">
        <v>279</v>
      </c>
      <c r="F34" s="184" t="s">
        <v>279</v>
      </c>
      <c r="G34" s="186"/>
      <c r="H34" s="186"/>
      <c r="I34" s="186" t="s">
        <v>301</v>
      </c>
      <c r="J34" s="186" t="s">
        <v>301</v>
      </c>
    </row>
    <row r="35" spans="1:10" s="157" customFormat="1" ht="49.5" customHeight="1" x14ac:dyDescent="0.25">
      <c r="A35" s="153" t="s">
        <v>227</v>
      </c>
      <c r="B35" s="159" t="s">
        <v>129</v>
      </c>
      <c r="C35" s="187">
        <v>43404</v>
      </c>
      <c r="D35" s="187">
        <v>43404</v>
      </c>
      <c r="E35" s="184">
        <v>43404</v>
      </c>
      <c r="F35" s="184">
        <v>43404</v>
      </c>
      <c r="G35" s="188">
        <v>1</v>
      </c>
      <c r="H35" s="188">
        <v>1</v>
      </c>
      <c r="I35" s="186" t="s">
        <v>301</v>
      </c>
      <c r="J35" s="186" t="s">
        <v>301</v>
      </c>
    </row>
    <row r="36" spans="1:10" s="155" customFormat="1" ht="37.5" customHeight="1" x14ac:dyDescent="0.25">
      <c r="A36" s="153" t="s">
        <v>228</v>
      </c>
      <c r="B36" s="159" t="s">
        <v>210</v>
      </c>
      <c r="C36" s="187">
        <v>43434</v>
      </c>
      <c r="D36" s="187">
        <v>43434</v>
      </c>
      <c r="E36" s="184">
        <v>43424</v>
      </c>
      <c r="F36" s="184">
        <v>43424</v>
      </c>
      <c r="G36" s="188">
        <v>1</v>
      </c>
      <c r="H36" s="188">
        <v>1</v>
      </c>
      <c r="I36" s="186" t="s">
        <v>301</v>
      </c>
      <c r="J36" s="186" t="s">
        <v>301</v>
      </c>
    </row>
    <row r="37" spans="1:10" s="155" customFormat="1" ht="21.75" customHeight="1" x14ac:dyDescent="0.25">
      <c r="A37" s="153" t="s">
        <v>229</v>
      </c>
      <c r="B37" s="159" t="s">
        <v>127</v>
      </c>
      <c r="C37" s="184">
        <v>43095</v>
      </c>
      <c r="D37" s="184">
        <v>43392</v>
      </c>
      <c r="E37" s="184">
        <v>43095</v>
      </c>
      <c r="F37" s="184">
        <v>43392</v>
      </c>
      <c r="G37" s="188">
        <v>1</v>
      </c>
      <c r="H37" s="188">
        <v>1</v>
      </c>
      <c r="I37" s="186" t="s">
        <v>301</v>
      </c>
      <c r="J37" s="186" t="s">
        <v>301</v>
      </c>
    </row>
    <row r="38" spans="1:10" s="155" customFormat="1" x14ac:dyDescent="0.25">
      <c r="A38" s="153" t="s">
        <v>230</v>
      </c>
      <c r="B38" s="154" t="s">
        <v>126</v>
      </c>
      <c r="C38" s="189"/>
      <c r="D38" s="189"/>
      <c r="E38" s="189"/>
      <c r="F38" s="189"/>
      <c r="G38" s="188"/>
      <c r="H38" s="188"/>
      <c r="I38" s="185"/>
      <c r="J38" s="185"/>
    </row>
    <row r="39" spans="1:10" s="155" customFormat="1" ht="74.25" customHeight="1" x14ac:dyDescent="0.25">
      <c r="A39" s="153">
        <v>2</v>
      </c>
      <c r="B39" s="159" t="s">
        <v>215</v>
      </c>
      <c r="C39" s="184">
        <v>43175</v>
      </c>
      <c r="D39" s="184">
        <v>43175</v>
      </c>
      <c r="E39" s="184">
        <v>43175</v>
      </c>
      <c r="F39" s="184">
        <v>43175</v>
      </c>
      <c r="G39" s="188">
        <v>1</v>
      </c>
      <c r="H39" s="188">
        <v>1</v>
      </c>
      <c r="I39" s="186" t="s">
        <v>301</v>
      </c>
      <c r="J39" s="186" t="s">
        <v>301</v>
      </c>
    </row>
    <row r="40" spans="1:10" s="155" customFormat="1" ht="33.75" customHeight="1" x14ac:dyDescent="0.25">
      <c r="A40" s="153" t="s">
        <v>125</v>
      </c>
      <c r="B40" s="159" t="s">
        <v>217</v>
      </c>
      <c r="C40" s="187">
        <v>43186</v>
      </c>
      <c r="D40" s="184">
        <v>43328</v>
      </c>
      <c r="E40" s="184">
        <v>43186</v>
      </c>
      <c r="F40" s="184">
        <v>43328</v>
      </c>
      <c r="G40" s="188">
        <v>1</v>
      </c>
      <c r="H40" s="188">
        <v>1</v>
      </c>
      <c r="I40" s="186" t="s">
        <v>301</v>
      </c>
      <c r="J40" s="186" t="s">
        <v>301</v>
      </c>
    </row>
    <row r="41" spans="1:10" s="155" customFormat="1" ht="52.5" customHeight="1" x14ac:dyDescent="0.25">
      <c r="A41" s="153" t="s">
        <v>124</v>
      </c>
      <c r="B41" s="154" t="s">
        <v>277</v>
      </c>
      <c r="C41" s="189"/>
      <c r="D41" s="189"/>
      <c r="E41" s="189"/>
      <c r="F41" s="189"/>
      <c r="G41" s="188"/>
      <c r="H41" s="188"/>
      <c r="I41" s="185"/>
      <c r="J41" s="185"/>
    </row>
    <row r="42" spans="1:10" s="155" customFormat="1" ht="38.25" customHeight="1" x14ac:dyDescent="0.25">
      <c r="A42" s="153">
        <v>3</v>
      </c>
      <c r="B42" s="159" t="s">
        <v>216</v>
      </c>
      <c r="C42" s="184">
        <v>43178</v>
      </c>
      <c r="D42" s="184">
        <v>43319</v>
      </c>
      <c r="E42" s="184">
        <v>43178</v>
      </c>
      <c r="F42" s="184">
        <v>43319</v>
      </c>
      <c r="G42" s="188">
        <v>1</v>
      </c>
      <c r="H42" s="188">
        <v>1</v>
      </c>
      <c r="I42" s="186" t="s">
        <v>301</v>
      </c>
      <c r="J42" s="186" t="s">
        <v>301</v>
      </c>
    </row>
    <row r="43" spans="1:10" s="155" customFormat="1" ht="24.75" customHeight="1" x14ac:dyDescent="0.25">
      <c r="A43" s="153" t="s">
        <v>123</v>
      </c>
      <c r="B43" s="159" t="s">
        <v>121</v>
      </c>
      <c r="C43" s="184">
        <v>43201</v>
      </c>
      <c r="D43" s="184">
        <v>43360</v>
      </c>
      <c r="E43" s="184">
        <v>43201</v>
      </c>
      <c r="F43" s="184">
        <v>43360</v>
      </c>
      <c r="G43" s="188">
        <v>1</v>
      </c>
      <c r="H43" s="188">
        <v>1</v>
      </c>
      <c r="I43" s="186" t="s">
        <v>301</v>
      </c>
      <c r="J43" s="186" t="s">
        <v>301</v>
      </c>
    </row>
    <row r="44" spans="1:10" s="155" customFormat="1" ht="24.75" customHeight="1" x14ac:dyDescent="0.25">
      <c r="A44" s="153" t="s">
        <v>122</v>
      </c>
      <c r="B44" s="159" t="s">
        <v>119</v>
      </c>
      <c r="C44" s="184">
        <v>43201</v>
      </c>
      <c r="D44" s="184">
        <v>43404</v>
      </c>
      <c r="E44" s="184">
        <v>43201</v>
      </c>
      <c r="F44" s="184">
        <v>43404</v>
      </c>
      <c r="G44" s="188">
        <v>1</v>
      </c>
      <c r="H44" s="188">
        <v>1</v>
      </c>
      <c r="I44" s="186" t="s">
        <v>301</v>
      </c>
      <c r="J44" s="186" t="s">
        <v>301</v>
      </c>
    </row>
    <row r="45" spans="1:10" s="155" customFormat="1" ht="85.5" customHeight="1" x14ac:dyDescent="0.25">
      <c r="A45" s="153" t="s">
        <v>120</v>
      </c>
      <c r="B45" s="159" t="s">
        <v>221</v>
      </c>
      <c r="C45" s="184">
        <v>43444</v>
      </c>
      <c r="D45" s="184">
        <v>43444</v>
      </c>
      <c r="E45" s="184">
        <v>43434</v>
      </c>
      <c r="F45" s="184">
        <v>43434</v>
      </c>
      <c r="G45" s="188">
        <v>1</v>
      </c>
      <c r="H45" s="188">
        <v>1</v>
      </c>
      <c r="I45" s="186" t="s">
        <v>301</v>
      </c>
      <c r="J45" s="186" t="s">
        <v>301</v>
      </c>
    </row>
    <row r="46" spans="1:10" s="155" customFormat="1" ht="167.25" customHeight="1" x14ac:dyDescent="0.25">
      <c r="A46" s="153" t="s">
        <v>118</v>
      </c>
      <c r="B46" s="159" t="s">
        <v>219</v>
      </c>
      <c r="C46" s="184" t="s">
        <v>279</v>
      </c>
      <c r="D46" s="184" t="s">
        <v>279</v>
      </c>
      <c r="E46" s="184" t="s">
        <v>279</v>
      </c>
      <c r="F46" s="184" t="s">
        <v>279</v>
      </c>
      <c r="G46" s="188"/>
      <c r="H46" s="188"/>
      <c r="I46" s="186" t="s">
        <v>301</v>
      </c>
      <c r="J46" s="186" t="s">
        <v>301</v>
      </c>
    </row>
    <row r="47" spans="1:10" s="155" customFormat="1" ht="24.75" customHeight="1" x14ac:dyDescent="0.25">
      <c r="A47" s="153" t="s">
        <v>116</v>
      </c>
      <c r="B47" s="159" t="s">
        <v>117</v>
      </c>
      <c r="C47" s="184">
        <v>43405</v>
      </c>
      <c r="D47" s="184">
        <v>43451</v>
      </c>
      <c r="E47" s="184">
        <v>43435</v>
      </c>
      <c r="F47" s="184">
        <v>43449</v>
      </c>
      <c r="G47" s="188">
        <v>1</v>
      </c>
      <c r="H47" s="188">
        <v>1</v>
      </c>
      <c r="I47" s="186" t="s">
        <v>301</v>
      </c>
      <c r="J47" s="186" t="s">
        <v>301</v>
      </c>
    </row>
    <row r="48" spans="1:10" s="155" customFormat="1" ht="37.5" customHeight="1" x14ac:dyDescent="0.25">
      <c r="A48" s="153" t="s">
        <v>231</v>
      </c>
      <c r="B48" s="154" t="s">
        <v>115</v>
      </c>
      <c r="C48" s="184"/>
      <c r="D48" s="184"/>
      <c r="E48" s="184"/>
      <c r="F48" s="184"/>
      <c r="G48" s="188"/>
      <c r="H48" s="188"/>
      <c r="I48" s="185"/>
      <c r="J48" s="185"/>
    </row>
    <row r="49" spans="1:10" s="155" customFormat="1" ht="35.25" customHeight="1" x14ac:dyDescent="0.25">
      <c r="A49" s="153">
        <v>4</v>
      </c>
      <c r="B49" s="159" t="s">
        <v>113</v>
      </c>
      <c r="C49" s="184">
        <v>43452</v>
      </c>
      <c r="D49" s="184">
        <v>43457</v>
      </c>
      <c r="E49" s="184">
        <v>43454</v>
      </c>
      <c r="F49" s="184">
        <v>43451</v>
      </c>
      <c r="G49" s="188">
        <v>1</v>
      </c>
      <c r="H49" s="188">
        <v>1</v>
      </c>
      <c r="I49" s="186" t="s">
        <v>301</v>
      </c>
      <c r="J49" s="186" t="s">
        <v>301</v>
      </c>
    </row>
    <row r="50" spans="1:10" s="155" customFormat="1" ht="86.25" customHeight="1" x14ac:dyDescent="0.25">
      <c r="A50" s="153" t="s">
        <v>114</v>
      </c>
      <c r="B50" s="159" t="s">
        <v>220</v>
      </c>
      <c r="C50" s="184">
        <v>43462</v>
      </c>
      <c r="D50" s="184">
        <v>43462</v>
      </c>
      <c r="E50" s="184">
        <v>43463</v>
      </c>
      <c r="F50" s="184">
        <v>43463</v>
      </c>
      <c r="G50" s="188">
        <v>1</v>
      </c>
      <c r="H50" s="188">
        <v>1</v>
      </c>
      <c r="I50" s="186" t="s">
        <v>301</v>
      </c>
      <c r="J50" s="186" t="s">
        <v>301</v>
      </c>
    </row>
    <row r="51" spans="1:10" s="155" customFormat="1" ht="77.25" customHeight="1" x14ac:dyDescent="0.25">
      <c r="A51" s="153" t="s">
        <v>112</v>
      </c>
      <c r="B51" s="159" t="s">
        <v>222</v>
      </c>
      <c r="C51" s="184">
        <v>43458</v>
      </c>
      <c r="D51" s="184">
        <v>43458</v>
      </c>
      <c r="E51" s="184">
        <v>43460</v>
      </c>
      <c r="F51" s="184">
        <v>43460</v>
      </c>
      <c r="G51" s="188">
        <v>1</v>
      </c>
      <c r="H51" s="188">
        <v>1</v>
      </c>
      <c r="I51" s="186" t="s">
        <v>301</v>
      </c>
      <c r="J51" s="186" t="s">
        <v>301</v>
      </c>
    </row>
    <row r="52" spans="1:10" s="155" customFormat="1" ht="66.75" customHeight="1" x14ac:dyDescent="0.25">
      <c r="A52" s="153" t="s">
        <v>110</v>
      </c>
      <c r="B52" s="159" t="s">
        <v>111</v>
      </c>
      <c r="C52" s="184">
        <v>43522</v>
      </c>
      <c r="D52" s="184">
        <v>43522</v>
      </c>
      <c r="E52" s="184"/>
      <c r="F52" s="184"/>
      <c r="G52" s="188"/>
      <c r="H52" s="188"/>
      <c r="I52" s="186" t="s">
        <v>301</v>
      </c>
      <c r="J52" s="186" t="s">
        <v>301</v>
      </c>
    </row>
    <row r="53" spans="1:10" s="155" customFormat="1" ht="41.25" customHeight="1" x14ac:dyDescent="0.25">
      <c r="A53" s="153" t="s">
        <v>108</v>
      </c>
      <c r="B53" s="155" t="s">
        <v>223</v>
      </c>
      <c r="C53" s="184">
        <v>43462</v>
      </c>
      <c r="D53" s="184">
        <v>43462</v>
      </c>
      <c r="E53" s="184">
        <v>43463</v>
      </c>
      <c r="F53" s="184">
        <v>43463</v>
      </c>
      <c r="G53" s="188">
        <v>1</v>
      </c>
      <c r="H53" s="188">
        <v>1</v>
      </c>
      <c r="I53" s="186" t="s">
        <v>301</v>
      </c>
      <c r="J53" s="186" t="s">
        <v>301</v>
      </c>
    </row>
    <row r="54" spans="1:10" s="155" customFormat="1" ht="46.5" customHeight="1" x14ac:dyDescent="0.25">
      <c r="A54" s="153" t="s">
        <v>224</v>
      </c>
      <c r="B54" s="159" t="s">
        <v>109</v>
      </c>
      <c r="C54" s="184">
        <v>43462</v>
      </c>
      <c r="D54" s="184">
        <v>43462</v>
      </c>
      <c r="E54" s="184">
        <v>43463</v>
      </c>
      <c r="F54" s="184">
        <v>43463</v>
      </c>
      <c r="G54" s="188">
        <v>1</v>
      </c>
      <c r="H54" s="188">
        <v>1</v>
      </c>
      <c r="I54" s="186" t="s">
        <v>301</v>
      </c>
      <c r="J54" s="186" t="s">
        <v>301</v>
      </c>
    </row>
    <row r="55" spans="1:10" s="155" customFormat="1" x14ac:dyDescent="0.25"/>
    <row r="56" spans="1:10" s="155" customFormat="1" x14ac:dyDescent="0.25"/>
    <row r="57" spans="1:10" s="155" customFormat="1" x14ac:dyDescent="0.25"/>
    <row r="58" spans="1:10" s="155" customFormat="1" x14ac:dyDescent="0.25"/>
    <row r="59" spans="1:10" s="155" customFormat="1" x14ac:dyDescent="0.25"/>
    <row r="60" spans="1:10" s="155" customFormat="1" x14ac:dyDescent="0.25"/>
    <row r="61" spans="1:10" s="155" customFormat="1" x14ac:dyDescent="0.25"/>
    <row r="62" spans="1:10" s="155" customFormat="1" x14ac:dyDescent="0.25"/>
    <row r="63" spans="1:10" s="155" customFormat="1" x14ac:dyDescent="0.25"/>
    <row r="64" spans="1:10" s="155" customFormat="1" x14ac:dyDescent="0.25"/>
    <row r="65" s="155" customFormat="1" x14ac:dyDescent="0.25"/>
    <row r="66" s="155" customFormat="1" x14ac:dyDescent="0.25"/>
    <row r="67" s="155" customFormat="1" x14ac:dyDescent="0.25"/>
    <row r="68" s="155" customFormat="1" x14ac:dyDescent="0.25"/>
    <row r="69" s="155" customFormat="1" x14ac:dyDescent="0.25"/>
    <row r="70" s="155" customFormat="1" x14ac:dyDescent="0.25"/>
    <row r="71" s="155" customFormat="1" x14ac:dyDescent="0.25"/>
    <row r="72" s="155" customFormat="1" x14ac:dyDescent="0.25"/>
    <row r="73" s="155" customFormat="1" x14ac:dyDescent="0.25"/>
    <row r="74" s="155" customFormat="1" x14ac:dyDescent="0.25"/>
    <row r="75" s="155" customFormat="1" x14ac:dyDescent="0.25"/>
    <row r="76" s="155" customFormat="1" x14ac:dyDescent="0.25"/>
    <row r="77" s="155" customFormat="1" x14ac:dyDescent="0.25"/>
    <row r="78" s="155" customFormat="1" x14ac:dyDescent="0.25"/>
    <row r="79" s="155" customFormat="1" x14ac:dyDescent="0.25"/>
    <row r="80" s="155" customFormat="1" x14ac:dyDescent="0.25"/>
    <row r="81" s="155" customFormat="1" x14ac:dyDescent="0.25"/>
    <row r="82" s="155" customFormat="1" x14ac:dyDescent="0.25"/>
    <row r="83" s="155" customFormat="1" x14ac:dyDescent="0.25"/>
    <row r="84" s="155" customFormat="1" x14ac:dyDescent="0.25"/>
    <row r="85" s="155" customFormat="1" x14ac:dyDescent="0.25"/>
    <row r="86" s="155" customFormat="1" x14ac:dyDescent="0.25"/>
    <row r="87" s="155" customFormat="1" x14ac:dyDescent="0.25"/>
    <row r="88" s="155" customFormat="1" x14ac:dyDescent="0.25"/>
    <row r="89" s="155" customFormat="1" x14ac:dyDescent="0.25"/>
    <row r="90" s="155" customFormat="1" x14ac:dyDescent="0.25"/>
    <row r="91" s="155" customFormat="1" x14ac:dyDescent="0.25"/>
    <row r="92" s="155" customFormat="1" x14ac:dyDescent="0.25"/>
    <row r="93" s="155" customFormat="1" x14ac:dyDescent="0.25"/>
    <row r="94" s="155" customFormat="1" x14ac:dyDescent="0.25"/>
    <row r="95" s="155" customFormat="1" x14ac:dyDescent="0.25"/>
    <row r="96" s="155" customFormat="1" x14ac:dyDescent="0.25"/>
    <row r="97" s="155" customFormat="1" x14ac:dyDescent="0.25"/>
    <row r="98" s="155" customFormat="1" x14ac:dyDescent="0.25"/>
    <row r="99" s="155" customFormat="1" x14ac:dyDescent="0.25"/>
    <row r="100" s="155" customFormat="1" x14ac:dyDescent="0.25"/>
    <row r="101" s="155" customFormat="1" x14ac:dyDescent="0.25"/>
    <row r="102" s="155" customFormat="1" x14ac:dyDescent="0.25"/>
    <row r="103" s="155" customFormat="1" x14ac:dyDescent="0.25"/>
    <row r="104" s="155" customFormat="1" x14ac:dyDescent="0.25"/>
    <row r="105" s="155" customFormat="1" x14ac:dyDescent="0.25"/>
    <row r="106" s="155" customFormat="1" x14ac:dyDescent="0.25"/>
    <row r="107" s="155" customFormat="1" x14ac:dyDescent="0.25"/>
    <row r="108" s="155" customFormat="1" x14ac:dyDescent="0.25"/>
    <row r="109" s="155" customFormat="1" x14ac:dyDescent="0.25"/>
    <row r="110" s="155" customFormat="1" x14ac:dyDescent="0.25"/>
    <row r="111" s="155" customFormat="1" x14ac:dyDescent="0.25"/>
    <row r="112" s="155" customFormat="1" x14ac:dyDescent="0.25"/>
    <row r="113" s="155" customFormat="1" x14ac:dyDescent="0.25"/>
    <row r="114" s="155" customFormat="1" x14ac:dyDescent="0.25"/>
    <row r="115" s="155" customFormat="1" x14ac:dyDescent="0.25"/>
    <row r="116" s="155" customFormat="1" x14ac:dyDescent="0.25"/>
    <row r="117" s="155" customFormat="1" x14ac:dyDescent="0.25"/>
    <row r="118" s="155" customFormat="1" x14ac:dyDescent="0.25"/>
    <row r="119" s="155" customFormat="1" x14ac:dyDescent="0.25"/>
    <row r="120" s="155" customFormat="1" x14ac:dyDescent="0.25"/>
    <row r="121" s="155" customFormat="1" x14ac:dyDescent="0.25"/>
    <row r="122" s="155" customFormat="1" x14ac:dyDescent="0.25"/>
    <row r="123" s="155" customFormat="1" x14ac:dyDescent="0.25"/>
    <row r="124" s="155" customFormat="1" x14ac:dyDescent="0.25"/>
    <row r="125" s="155" customFormat="1" x14ac:dyDescent="0.25"/>
    <row r="126" s="155" customFormat="1" x14ac:dyDescent="0.25"/>
    <row r="127" s="155" customFormat="1" x14ac:dyDescent="0.25"/>
    <row r="128" s="155" customFormat="1" x14ac:dyDescent="0.25"/>
    <row r="129" s="155" customFormat="1" x14ac:dyDescent="0.25"/>
    <row r="130" s="155" customFormat="1" x14ac:dyDescent="0.25"/>
    <row r="131" s="155" customFormat="1" x14ac:dyDescent="0.25"/>
    <row r="132" s="155" customFormat="1" x14ac:dyDescent="0.25"/>
    <row r="133" s="155" customFormat="1" x14ac:dyDescent="0.25"/>
    <row r="134" s="155" customFormat="1" x14ac:dyDescent="0.25"/>
    <row r="135" s="155" customFormat="1" x14ac:dyDescent="0.25"/>
    <row r="136" s="155" customFormat="1" x14ac:dyDescent="0.25"/>
    <row r="137" s="155" customFormat="1" x14ac:dyDescent="0.25"/>
    <row r="138" s="155" customFormat="1" x14ac:dyDescent="0.25"/>
    <row r="139" s="155" customFormat="1" x14ac:dyDescent="0.25"/>
    <row r="140" s="155" customFormat="1" x14ac:dyDescent="0.25"/>
    <row r="141" s="155" customFormat="1" x14ac:dyDescent="0.25"/>
    <row r="142" s="155" customFormat="1" x14ac:dyDescent="0.25"/>
    <row r="143" s="155" customFormat="1" x14ac:dyDescent="0.25"/>
    <row r="144" s="155" customFormat="1" x14ac:dyDescent="0.25"/>
    <row r="145" s="155" customFormat="1" x14ac:dyDescent="0.25"/>
    <row r="146" s="155" customFormat="1" x14ac:dyDescent="0.25"/>
    <row r="147" s="155" customFormat="1" x14ac:dyDescent="0.25"/>
    <row r="148" s="155" customFormat="1" x14ac:dyDescent="0.25"/>
    <row r="149" s="155" customFormat="1" x14ac:dyDescent="0.25"/>
    <row r="150" s="155" customFormat="1" x14ac:dyDescent="0.25"/>
    <row r="151" s="155" customFormat="1" x14ac:dyDescent="0.25"/>
    <row r="152" s="155" customFormat="1" x14ac:dyDescent="0.25"/>
    <row r="153" s="155" customFormat="1" x14ac:dyDescent="0.25"/>
    <row r="154" s="155" customFormat="1" x14ac:dyDescent="0.25"/>
    <row r="155" s="155" customFormat="1" x14ac:dyDescent="0.25"/>
    <row r="156" s="155" customFormat="1" x14ac:dyDescent="0.25"/>
    <row r="157" s="155" customFormat="1" x14ac:dyDescent="0.25"/>
    <row r="158" s="155" customFormat="1" x14ac:dyDescent="0.25"/>
    <row r="159" s="155" customFormat="1" x14ac:dyDescent="0.25"/>
    <row r="160" s="155" customFormat="1" x14ac:dyDescent="0.25"/>
    <row r="161" s="155" customFormat="1" x14ac:dyDescent="0.25"/>
    <row r="162" s="155" customFormat="1" x14ac:dyDescent="0.25"/>
    <row r="163" s="155" customFormat="1" x14ac:dyDescent="0.25"/>
    <row r="164" s="155" customFormat="1" x14ac:dyDescent="0.25"/>
    <row r="165" s="155" customFormat="1" x14ac:dyDescent="0.25"/>
    <row r="166" s="155" customFormat="1" x14ac:dyDescent="0.25"/>
    <row r="167" s="155" customFormat="1" x14ac:dyDescent="0.25"/>
    <row r="168" s="155" customFormat="1" x14ac:dyDescent="0.25"/>
    <row r="169" s="155" customFormat="1" x14ac:dyDescent="0.25"/>
    <row r="170" s="155" customFormat="1" x14ac:dyDescent="0.25"/>
    <row r="171" s="155" customFormat="1" x14ac:dyDescent="0.25"/>
    <row r="172" s="155" customFormat="1" x14ac:dyDescent="0.25"/>
    <row r="173" s="155" customFormat="1" x14ac:dyDescent="0.25"/>
    <row r="174" s="155" customFormat="1" x14ac:dyDescent="0.25"/>
    <row r="175" s="155" customFormat="1" x14ac:dyDescent="0.25"/>
    <row r="176" s="155" customFormat="1" x14ac:dyDescent="0.25"/>
    <row r="177" s="155" customFormat="1" x14ac:dyDescent="0.25"/>
    <row r="178" s="155" customFormat="1" x14ac:dyDescent="0.25"/>
    <row r="179" s="155" customFormat="1" x14ac:dyDescent="0.25"/>
    <row r="180" s="155" customFormat="1" x14ac:dyDescent="0.25"/>
    <row r="181" s="155" customFormat="1" x14ac:dyDescent="0.25"/>
    <row r="182" s="155" customFormat="1" x14ac:dyDescent="0.25"/>
    <row r="183" s="155" customFormat="1" x14ac:dyDescent="0.25"/>
    <row r="184" s="155" customFormat="1" x14ac:dyDescent="0.25"/>
    <row r="185" s="155" customFormat="1" x14ac:dyDescent="0.25"/>
    <row r="186" s="155" customFormat="1" x14ac:dyDescent="0.25"/>
    <row r="187" s="155" customFormat="1" x14ac:dyDescent="0.25"/>
    <row r="188" s="155" customFormat="1" x14ac:dyDescent="0.25"/>
    <row r="189" s="155" customFormat="1" x14ac:dyDescent="0.25"/>
    <row r="190" s="155" customFormat="1" x14ac:dyDescent="0.25"/>
    <row r="191" s="155" customFormat="1" x14ac:dyDescent="0.25"/>
    <row r="192" s="155" customFormat="1" x14ac:dyDescent="0.25"/>
    <row r="193" s="155" customFormat="1" x14ac:dyDescent="0.25"/>
  </sheetData>
  <mergeCells count="21">
    <mergeCell ref="A13:J13"/>
    <mergeCell ref="E22:F22"/>
    <mergeCell ref="A11:J11"/>
    <mergeCell ref="A12:J12"/>
    <mergeCell ref="J21:J23"/>
    <mergeCell ref="C22:D22"/>
    <mergeCell ref="G21:G23"/>
    <mergeCell ref="A14:J14"/>
    <mergeCell ref="H21:H23"/>
    <mergeCell ref="C21:F21"/>
    <mergeCell ref="A19:J19"/>
    <mergeCell ref="A21:A23"/>
    <mergeCell ref="A15:J15"/>
    <mergeCell ref="B21:B23"/>
    <mergeCell ref="I21:I23"/>
    <mergeCell ref="A16:J16"/>
    <mergeCell ref="A5:J5"/>
    <mergeCell ref="A7:J7"/>
    <mergeCell ref="A9:J9"/>
    <mergeCell ref="A10:J10"/>
    <mergeCell ref="A8:J8"/>
  </mergeCells>
  <phoneticPr fontId="46" type="noConversion"/>
  <pageMargins left="0.70866141732283472" right="0.70866141732283472" top="0.74803149606299213" bottom="0.74803149606299213" header="0.31496062992125984" footer="0.31496062992125984"/>
  <pageSetup paperSize="8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Андриянова Яна Владимировна</cp:lastModifiedBy>
  <cp:lastPrinted>2016-07-01T09:08:50Z</cp:lastPrinted>
  <dcterms:created xsi:type="dcterms:W3CDTF">2015-08-16T15:31:05Z</dcterms:created>
  <dcterms:modified xsi:type="dcterms:W3CDTF">2019-11-10T09:11:29Z</dcterms:modified>
</cp:coreProperties>
</file>