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Департамент экономики\_ОБП\ОБП 2021.12\ИПР\Финплан\"/>
    </mc:Choice>
  </mc:AlternateContent>
  <bookViews>
    <workbookView xWindow="14520" yWindow="675" windowWidth="14280" windowHeight="11640" firstSheet="1" activeTab="1"/>
  </bookViews>
  <sheets>
    <sheet name="Передвижная энергетика 1" sheetId="6" state="hidden" r:id="rId1"/>
    <sheet name="ФЭМ Чеченэнерго" sheetId="3" r:id="rId2"/>
    <sheet name="проч" sheetId="4" state="hidden" r:id="rId3"/>
    <sheet name="Росэнергоатом" sheetId="11" state="hidden" r:id="rId4"/>
  </sheets>
  <definedNames>
    <definedName name="_xlnm._FilterDatabase" localSheetId="1" hidden="1">'ФЭМ Чеченэнерго'!$K$22:$L$22</definedName>
    <definedName name="_xlnm.Print_Area" localSheetId="1">'ФЭМ Чеченэнерго'!$A$1:$G$452</definedName>
  </definedNames>
  <calcPr calcId="162913"/>
</workbook>
</file>

<file path=xl/calcChain.xml><?xml version="1.0" encoding="utf-8"?>
<calcChain xmlns="http://schemas.openxmlformats.org/spreadsheetml/2006/main">
  <c r="E281" i="3" l="1"/>
  <c r="K76" i="4" l="1"/>
  <c r="J76" i="4"/>
  <c r="I76" i="4"/>
  <c r="H76" i="4"/>
  <c r="G76" i="4"/>
  <c r="F76" i="4"/>
  <c r="E76" i="4"/>
  <c r="D76" i="4"/>
  <c r="K75" i="4"/>
  <c r="J75" i="4"/>
  <c r="I75" i="4"/>
  <c r="H75" i="4"/>
  <c r="G75" i="4"/>
  <c r="F75" i="4"/>
  <c r="E75" i="4"/>
  <c r="D75" i="4"/>
  <c r="K74" i="4"/>
  <c r="J74" i="4"/>
  <c r="I74" i="4"/>
  <c r="H74" i="4"/>
  <c r="G74" i="4"/>
  <c r="F74" i="4"/>
  <c r="E74" i="4"/>
  <c r="D74" i="4"/>
  <c r="K73" i="4"/>
  <c r="J73" i="4"/>
  <c r="I73" i="4"/>
  <c r="H73" i="4"/>
  <c r="G73" i="4"/>
  <c r="F73" i="4"/>
  <c r="E73" i="4"/>
  <c r="K71" i="4"/>
  <c r="J71" i="4"/>
  <c r="I71" i="4"/>
  <c r="G71" i="4"/>
  <c r="E71" i="4"/>
  <c r="D71" i="4"/>
  <c r="K70" i="4"/>
  <c r="J70" i="4"/>
  <c r="I70" i="4"/>
  <c r="G70" i="4"/>
  <c r="E70" i="4"/>
  <c r="D70" i="4"/>
  <c r="K69" i="4"/>
  <c r="J69" i="4"/>
  <c r="I69" i="4"/>
  <c r="G69" i="4"/>
  <c r="E69" i="4"/>
  <c r="D69" i="4"/>
  <c r="K68" i="4"/>
  <c r="J68" i="4"/>
  <c r="I68" i="4"/>
  <c r="G68" i="4"/>
  <c r="E68" i="4"/>
  <c r="D68" i="4"/>
  <c r="D73" i="4" s="1"/>
  <c r="F446" i="3"/>
  <c r="G446" i="3" s="1"/>
  <c r="F442" i="3"/>
  <c r="G442" i="3" s="1"/>
  <c r="F441" i="3"/>
  <c r="G441" i="3" s="1"/>
  <c r="F439" i="3"/>
  <c r="G439" i="3" s="1"/>
  <c r="F437" i="3"/>
  <c r="G437" i="3" s="1"/>
  <c r="F436" i="3"/>
  <c r="G436" i="3" s="1"/>
  <c r="E431" i="3"/>
  <c r="E414" i="3"/>
  <c r="F414" i="3" s="1"/>
  <c r="G414" i="3" s="1"/>
  <c r="F413" i="3"/>
  <c r="G413" i="3" s="1"/>
  <c r="F408" i="3"/>
  <c r="G408" i="3" s="1"/>
  <c r="F389" i="3"/>
  <c r="G389" i="3" s="1"/>
  <c r="F386" i="3"/>
  <c r="G386" i="3" s="1"/>
  <c r="F385" i="3"/>
  <c r="G385" i="3" s="1"/>
  <c r="E341" i="3"/>
  <c r="F341" i="3"/>
  <c r="G341" i="3" s="1"/>
  <c r="F302" i="3"/>
  <c r="G302" i="3" s="1"/>
  <c r="F295" i="3"/>
  <c r="G295" i="3" s="1"/>
  <c r="F293" i="3"/>
  <c r="G293" i="3" s="1"/>
  <c r="E286" i="3"/>
  <c r="E303" i="3" s="1"/>
  <c r="F272" i="3"/>
  <c r="G272" i="3" s="1"/>
  <c r="F266" i="3"/>
  <c r="G266" i="3" s="1"/>
  <c r="D247" i="3"/>
  <c r="F239" i="3"/>
  <c r="G239" i="3" s="1"/>
  <c r="F233" i="3"/>
  <c r="G233" i="3" s="1"/>
  <c r="F230" i="3"/>
  <c r="G230" i="3" s="1"/>
  <c r="E229" i="3"/>
  <c r="E224" i="3"/>
  <c r="F217" i="3"/>
  <c r="G217" i="3" s="1"/>
  <c r="F216" i="3"/>
  <c r="G216" i="3" s="1"/>
  <c r="F215" i="3"/>
  <c r="G215" i="3" s="1"/>
  <c r="F214" i="3"/>
  <c r="G214" i="3" s="1"/>
  <c r="F213" i="3"/>
  <c r="G213" i="3" s="1"/>
  <c r="F212" i="3"/>
  <c r="G212" i="3" s="1"/>
  <c r="F211" i="3"/>
  <c r="G211" i="3" s="1"/>
  <c r="F206" i="3"/>
  <c r="G206" i="3" s="1"/>
  <c r="F205" i="3"/>
  <c r="G205" i="3" s="1"/>
  <c r="F193" i="3"/>
  <c r="G193" i="3" s="1"/>
  <c r="F190" i="3"/>
  <c r="G190" i="3" s="1"/>
  <c r="D165" i="3"/>
  <c r="F123" i="3"/>
  <c r="G123" i="3" s="1"/>
  <c r="E107" i="3"/>
  <c r="F104" i="3"/>
  <c r="G104" i="3" s="1"/>
  <c r="E101" i="3"/>
  <c r="F99" i="3"/>
  <c r="G99" i="3" s="1"/>
  <c r="F98" i="3"/>
  <c r="G98" i="3" s="1"/>
  <c r="F79" i="3"/>
  <c r="G79" i="3" s="1"/>
  <c r="F66" i="3"/>
  <c r="G66" i="3" s="1"/>
  <c r="F65" i="3"/>
  <c r="G65" i="3" s="1"/>
  <c r="F60" i="3"/>
  <c r="G60" i="3" s="1"/>
  <c r="F54" i="3"/>
  <c r="G54" i="3" s="1"/>
  <c r="D23" i="3"/>
  <c r="D350" i="3"/>
  <c r="F292" i="6"/>
  <c r="E292" i="6"/>
  <c r="D292" i="6"/>
  <c r="C292" i="6"/>
  <c r="F291" i="6"/>
  <c r="E291" i="6"/>
  <c r="D291" i="6"/>
  <c r="F290" i="6"/>
  <c r="E290" i="6"/>
  <c r="D290" i="6"/>
  <c r="F289" i="6"/>
  <c r="E289" i="6"/>
  <c r="D289" i="6"/>
  <c r="F288" i="6"/>
  <c r="E288" i="6"/>
  <c r="D288" i="6"/>
  <c r="F287" i="6"/>
  <c r="E287" i="6"/>
  <c r="D287" i="6"/>
  <c r="F286" i="6"/>
  <c r="E286" i="6"/>
  <c r="D286" i="6"/>
  <c r="D275" i="6"/>
  <c r="D274" i="6"/>
  <c r="G274" i="6" s="1"/>
  <c r="G273" i="6"/>
  <c r="F271" i="6"/>
  <c r="F269" i="6"/>
  <c r="E269" i="6"/>
  <c r="E276" i="6" s="1"/>
  <c r="D269" i="6"/>
  <c r="C269" i="6"/>
  <c r="C276" i="6" s="1"/>
  <c r="F268" i="6"/>
  <c r="E268" i="6"/>
  <c r="E271" i="6" s="1"/>
  <c r="D268" i="6"/>
  <c r="C268" i="6"/>
  <c r="C271" i="6" s="1"/>
  <c r="F267" i="6"/>
  <c r="E267" i="6"/>
  <c r="D267" i="6"/>
  <c r="C267" i="6"/>
  <c r="F266" i="6"/>
  <c r="E266" i="6"/>
  <c r="D266" i="6"/>
  <c r="C266" i="6"/>
  <c r="F265" i="6"/>
  <c r="E265" i="6"/>
  <c r="E275" i="6" s="1"/>
  <c r="D265" i="6"/>
  <c r="G275" i="6" s="1"/>
  <c r="C265" i="6"/>
  <c r="C275" i="6" s="1"/>
  <c r="G259" i="6"/>
  <c r="E259" i="6"/>
  <c r="G258" i="6"/>
  <c r="G257" i="6"/>
  <c r="G256" i="6"/>
  <c r="G255" i="6"/>
  <c r="G254" i="6"/>
  <c r="G253" i="6"/>
  <c r="E253" i="6"/>
  <c r="G252" i="6"/>
  <c r="G251" i="6"/>
  <c r="E251" i="6"/>
  <c r="E257" i="6" s="1"/>
  <c r="G250" i="6"/>
  <c r="G249" i="6"/>
  <c r="E249" i="6"/>
  <c r="F248" i="6"/>
  <c r="F241" i="6"/>
  <c r="E241" i="6"/>
  <c r="D241" i="6"/>
  <c r="C241" i="6"/>
  <c r="F240" i="6"/>
  <c r="F242" i="6" s="1"/>
  <c r="E240" i="6"/>
  <c r="E242" i="6" s="1"/>
  <c r="D240" i="6"/>
  <c r="D242" i="6" s="1"/>
  <c r="C240" i="6"/>
  <c r="C242" i="6" s="1"/>
  <c r="F238" i="6"/>
  <c r="E238" i="6"/>
  <c r="D238" i="6"/>
  <c r="D199" i="6" s="1"/>
  <c r="C238" i="6"/>
  <c r="F237" i="6"/>
  <c r="F239" i="6" s="1"/>
  <c r="F215" i="6" s="1"/>
  <c r="E237" i="6"/>
  <c r="E239" i="6" s="1"/>
  <c r="D237" i="6"/>
  <c r="D239" i="6" s="1"/>
  <c r="D215" i="6" s="1"/>
  <c r="G215" i="6" s="1"/>
  <c r="C237" i="6"/>
  <c r="C239" i="6" s="1"/>
  <c r="F235" i="6"/>
  <c r="E235" i="6"/>
  <c r="D235" i="6"/>
  <c r="C235" i="6"/>
  <c r="F234" i="6"/>
  <c r="F236" i="6" s="1"/>
  <c r="F259" i="6" s="1"/>
  <c r="E234" i="6"/>
  <c r="E236" i="6" s="1"/>
  <c r="D234" i="6"/>
  <c r="D236" i="6" s="1"/>
  <c r="D259" i="6" s="1"/>
  <c r="C234" i="6"/>
  <c r="C236" i="6" s="1"/>
  <c r="C259" i="6" s="1"/>
  <c r="F233" i="6"/>
  <c r="E233" i="6"/>
  <c r="D233" i="6"/>
  <c r="C233" i="6"/>
  <c r="F232" i="6"/>
  <c r="E232" i="6"/>
  <c r="D232" i="6"/>
  <c r="C232" i="6"/>
  <c r="F231" i="6"/>
  <c r="E231" i="6"/>
  <c r="D231" i="6"/>
  <c r="C231" i="6"/>
  <c r="F230" i="6"/>
  <c r="E230" i="6"/>
  <c r="D230" i="6"/>
  <c r="C230" i="6"/>
  <c r="F229" i="6"/>
  <c r="E229" i="6"/>
  <c r="D229" i="6"/>
  <c r="C229" i="6"/>
  <c r="F228" i="6"/>
  <c r="E228" i="6"/>
  <c r="D228" i="6"/>
  <c r="C228" i="6"/>
  <c r="F227" i="6"/>
  <c r="F254" i="6" s="1"/>
  <c r="F279" i="6" s="1"/>
  <c r="E227" i="6"/>
  <c r="D227" i="6"/>
  <c r="D254" i="6" s="1"/>
  <c r="D279" i="6" s="1"/>
  <c r="C227" i="6"/>
  <c r="E225" i="6"/>
  <c r="E226" i="6" s="1"/>
  <c r="F224" i="6"/>
  <c r="E224" i="6"/>
  <c r="D224" i="6"/>
  <c r="C224" i="6"/>
  <c r="F223" i="6"/>
  <c r="F222" i="6"/>
  <c r="E222" i="6"/>
  <c r="E223" i="6" s="1"/>
  <c r="D222" i="6"/>
  <c r="C222" i="6"/>
  <c r="C223" i="6" s="1"/>
  <c r="F221" i="6"/>
  <c r="E221" i="6"/>
  <c r="D221" i="6"/>
  <c r="D248" i="6" s="1"/>
  <c r="C221" i="6"/>
  <c r="G221" i="6" s="1"/>
  <c r="F220" i="6"/>
  <c r="F249" i="6" s="1"/>
  <c r="E220" i="6"/>
  <c r="D220" i="6"/>
  <c r="D249" i="6" s="1"/>
  <c r="C220" i="6"/>
  <c r="C248" i="6" s="1"/>
  <c r="F216" i="6"/>
  <c r="E216" i="6"/>
  <c r="D216" i="6"/>
  <c r="G216" i="6" s="1"/>
  <c r="C216" i="6"/>
  <c r="E215" i="6"/>
  <c r="C215" i="6"/>
  <c r="F214" i="6"/>
  <c r="E214" i="6"/>
  <c r="D214" i="6"/>
  <c r="C214" i="6"/>
  <c r="G214" i="6" s="1"/>
  <c r="G210" i="6"/>
  <c r="F210" i="6"/>
  <c r="E210" i="6"/>
  <c r="D210" i="6"/>
  <c r="C210" i="6"/>
  <c r="G209" i="6"/>
  <c r="F209" i="6"/>
  <c r="E209" i="6"/>
  <c r="D209" i="6"/>
  <c r="C209" i="6"/>
  <c r="G208" i="6"/>
  <c r="F208" i="6"/>
  <c r="E208" i="6"/>
  <c r="D208" i="6"/>
  <c r="C208" i="6"/>
  <c r="G207" i="6"/>
  <c r="F207" i="6"/>
  <c r="E207" i="6"/>
  <c r="D207" i="6"/>
  <c r="C207" i="6"/>
  <c r="G206" i="6"/>
  <c r="F206" i="6"/>
  <c r="E206" i="6"/>
  <c r="D206" i="6"/>
  <c r="C206" i="6"/>
  <c r="G205" i="6"/>
  <c r="F205" i="6"/>
  <c r="E205" i="6"/>
  <c r="D205" i="6"/>
  <c r="C205" i="6"/>
  <c r="G204" i="6"/>
  <c r="F204" i="6"/>
  <c r="E204" i="6"/>
  <c r="D204" i="6"/>
  <c r="C204" i="6"/>
  <c r="F200" i="6"/>
  <c r="E200" i="6"/>
  <c r="D200" i="6"/>
  <c r="G200" i="6" s="1"/>
  <c r="C200" i="6"/>
  <c r="G199" i="6"/>
  <c r="F199" i="6"/>
  <c r="E199" i="6"/>
  <c r="C199" i="6"/>
  <c r="F198" i="6"/>
  <c r="E198" i="6"/>
  <c r="D198" i="6"/>
  <c r="G198" i="6" s="1"/>
  <c r="C198" i="6"/>
  <c r="F197" i="6"/>
  <c r="E197" i="6"/>
  <c r="G197" i="6" s="1"/>
  <c r="D197" i="6"/>
  <c r="C197" i="6"/>
  <c r="F196" i="6"/>
  <c r="E196" i="6"/>
  <c r="D196" i="6"/>
  <c r="C196" i="6"/>
  <c r="G196" i="6" s="1"/>
  <c r="F192" i="6"/>
  <c r="E192" i="6"/>
  <c r="G192" i="6" s="1"/>
  <c r="D192" i="6"/>
  <c r="C192" i="6"/>
  <c r="F191" i="6"/>
  <c r="E191" i="6"/>
  <c r="D191" i="6"/>
  <c r="C191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L145" i="6"/>
  <c r="K145" i="6"/>
  <c r="J145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0" i="6"/>
  <c r="G119" i="6"/>
  <c r="G116" i="6"/>
  <c r="F116" i="6"/>
  <c r="E116" i="6"/>
  <c r="D116" i="6"/>
  <c r="G114" i="6"/>
  <c r="F113" i="6"/>
  <c r="E113" i="6"/>
  <c r="D113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113" i="6" s="1"/>
  <c r="G85" i="6"/>
  <c r="G84" i="6"/>
  <c r="G83" i="6"/>
  <c r="G82" i="6"/>
  <c r="G81" i="6"/>
  <c r="G80" i="6"/>
  <c r="G79" i="6"/>
  <c r="G78" i="6"/>
  <c r="G77" i="6"/>
  <c r="G76" i="6"/>
  <c r="G75" i="6"/>
  <c r="G71" i="6"/>
  <c r="G70" i="6"/>
  <c r="G69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D244" i="6" l="1"/>
  <c r="D243" i="6"/>
  <c r="F244" i="6"/>
  <c r="F243" i="6"/>
  <c r="G222" i="6"/>
  <c r="G223" i="6" s="1"/>
  <c r="D253" i="6"/>
  <c r="F253" i="6"/>
  <c r="D250" i="6"/>
  <c r="E255" i="6"/>
  <c r="G266" i="6"/>
  <c r="D278" i="6"/>
  <c r="D277" i="6"/>
  <c r="F278" i="6"/>
  <c r="F277" i="6"/>
  <c r="C270" i="6"/>
  <c r="G191" i="6"/>
  <c r="G248" i="6"/>
  <c r="E248" i="6"/>
  <c r="E256" i="6" s="1"/>
  <c r="E280" i="6" s="1"/>
  <c r="G220" i="6"/>
  <c r="D223" i="6"/>
  <c r="C254" i="6"/>
  <c r="C279" i="6" s="1"/>
  <c r="C250" i="6"/>
  <c r="E254" i="6"/>
  <c r="E279" i="6" s="1"/>
  <c r="E250" i="6"/>
  <c r="E252" i="6" s="1"/>
  <c r="C225" i="6"/>
  <c r="C226" i="6" s="1"/>
  <c r="C244" i="6"/>
  <c r="C243" i="6"/>
  <c r="E244" i="6"/>
  <c r="E243" i="6"/>
  <c r="C249" i="6"/>
  <c r="F250" i="6"/>
  <c r="F252" i="6" s="1"/>
  <c r="C251" i="6"/>
  <c r="C257" i="6" s="1"/>
  <c r="C253" i="6"/>
  <c r="D270" i="6"/>
  <c r="F270" i="6"/>
  <c r="C278" i="6"/>
  <c r="E278" i="6"/>
  <c r="G268" i="6"/>
  <c r="D276" i="6"/>
  <c r="F276" i="6"/>
  <c r="E270" i="6"/>
  <c r="D271" i="6"/>
  <c r="D225" i="6"/>
  <c r="D226" i="6" s="1"/>
  <c r="F225" i="6"/>
  <c r="D251" i="6"/>
  <c r="D257" i="6" s="1"/>
  <c r="F251" i="6"/>
  <c r="F257" i="6" s="1"/>
  <c r="G265" i="6"/>
  <c r="G267" i="6"/>
  <c r="G269" i="6"/>
  <c r="C274" i="6"/>
  <c r="E274" i="6"/>
  <c r="C277" i="6"/>
  <c r="E277" i="6"/>
  <c r="F224" i="3"/>
  <c r="G224" i="3" s="1"/>
  <c r="D248" i="3"/>
  <c r="F156" i="3"/>
  <c r="G156" i="3" s="1"/>
  <c r="F63" i="3"/>
  <c r="G63" i="3" s="1"/>
  <c r="F154" i="3"/>
  <c r="G154" i="3" s="1"/>
  <c r="F225" i="3"/>
  <c r="G225" i="3" s="1"/>
  <c r="F227" i="3"/>
  <c r="G227" i="3" s="1"/>
  <c r="F106" i="3"/>
  <c r="G106" i="3" s="1"/>
  <c r="F269" i="3"/>
  <c r="G269" i="3" s="1"/>
  <c r="F300" i="3"/>
  <c r="G300" i="3" s="1"/>
  <c r="F343" i="3"/>
  <c r="G343" i="3" s="1"/>
  <c r="F237" i="3"/>
  <c r="G237" i="3" s="1"/>
  <c r="F298" i="3"/>
  <c r="G298" i="3" s="1"/>
  <c r="F296" i="3"/>
  <c r="G296" i="3" s="1"/>
  <c r="F77" i="3"/>
  <c r="G77" i="3" s="1"/>
  <c r="F347" i="3"/>
  <c r="G347" i="3" s="1"/>
  <c r="F430" i="3"/>
  <c r="G430" i="3" s="1"/>
  <c r="F432" i="3"/>
  <c r="G432" i="3" s="1"/>
  <c r="D354" i="3"/>
  <c r="F68" i="3"/>
  <c r="G68" i="3" s="1"/>
  <c r="F133" i="3"/>
  <c r="G133" i="3" s="1"/>
  <c r="F158" i="3"/>
  <c r="G158" i="3" s="1"/>
  <c r="F229" i="3"/>
  <c r="G229" i="3" s="1"/>
  <c r="F285" i="3"/>
  <c r="G285" i="3" s="1"/>
  <c r="F287" i="3"/>
  <c r="G287" i="3" s="1"/>
  <c r="F434" i="3"/>
  <c r="G434" i="3" s="1"/>
  <c r="F207" i="3"/>
  <c r="G207" i="3" s="1"/>
  <c r="F231" i="3"/>
  <c r="G231" i="3" s="1"/>
  <c r="F292" i="3"/>
  <c r="G292" i="3" s="1"/>
  <c r="F342" i="3"/>
  <c r="G342" i="3" s="1"/>
  <c r="F444" i="3"/>
  <c r="G444" i="3" s="1"/>
  <c r="F37" i="3"/>
  <c r="G37" i="3" s="1"/>
  <c r="F71" i="3"/>
  <c r="G71" i="3" s="1"/>
  <c r="F155" i="3"/>
  <c r="G155" i="3" s="1"/>
  <c r="F226" i="3"/>
  <c r="G226" i="3" s="1"/>
  <c r="F290" i="3"/>
  <c r="G290" i="3" s="1"/>
  <c r="F346" i="3"/>
  <c r="G346" i="3" s="1"/>
  <c r="F382" i="3"/>
  <c r="G382" i="3" s="1"/>
  <c r="F420" i="3"/>
  <c r="G420" i="3" s="1"/>
  <c r="F422" i="3"/>
  <c r="G422" i="3" s="1"/>
  <c r="F254" i="3"/>
  <c r="G254" i="3" s="1"/>
  <c r="F69" i="3"/>
  <c r="G69" i="3" s="1"/>
  <c r="F74" i="3"/>
  <c r="G74" i="3" s="1"/>
  <c r="F157" i="3"/>
  <c r="G157" i="3" s="1"/>
  <c r="F204" i="3"/>
  <c r="G204" i="3" s="1"/>
  <c r="F270" i="3"/>
  <c r="G270" i="3" s="1"/>
  <c r="F284" i="3"/>
  <c r="G284" i="3" s="1"/>
  <c r="F348" i="3"/>
  <c r="G348" i="3" s="1"/>
  <c r="F431" i="3"/>
  <c r="G431" i="3" s="1"/>
  <c r="F433" i="3"/>
  <c r="G433" i="3" s="1"/>
  <c r="F435" i="3"/>
  <c r="G435" i="3" s="1"/>
  <c r="F289" i="3"/>
  <c r="G289" i="3" s="1"/>
  <c r="F271" i="3"/>
  <c r="G271" i="3" s="1"/>
  <c r="F282" i="3"/>
  <c r="G282" i="3" s="1"/>
  <c r="F103" i="3"/>
  <c r="G103" i="3" s="1"/>
  <c r="F265" i="3"/>
  <c r="G265" i="3" s="1"/>
  <c r="F291" i="3"/>
  <c r="G291" i="3" s="1"/>
  <c r="F299" i="3"/>
  <c r="G299" i="3" s="1"/>
  <c r="F130" i="3"/>
  <c r="G130" i="3" s="1"/>
  <c r="F52" i="3"/>
  <c r="G52" i="3" s="1"/>
  <c r="F80" i="3"/>
  <c r="G80" i="3" s="1"/>
  <c r="E153" i="3"/>
  <c r="F153" i="3" s="1"/>
  <c r="G153" i="3" s="1"/>
  <c r="F70" i="3"/>
  <c r="G70" i="3" s="1"/>
  <c r="F101" i="3"/>
  <c r="G101" i="3" s="1"/>
  <c r="F107" i="3"/>
  <c r="G107" i="3" s="1"/>
  <c r="E95" i="3"/>
  <c r="F286" i="3"/>
  <c r="G286" i="3" s="1"/>
  <c r="F297" i="3"/>
  <c r="G297" i="3" s="1"/>
  <c r="F62" i="3"/>
  <c r="G62" i="3" s="1"/>
  <c r="F100" i="3"/>
  <c r="G100" i="3" s="1"/>
  <c r="F294" i="3"/>
  <c r="G294" i="3" s="1"/>
  <c r="E108" i="3"/>
  <c r="F97" i="3"/>
  <c r="G97" i="3" s="1"/>
  <c r="F132" i="3"/>
  <c r="G132" i="3" s="1"/>
  <c r="F138" i="3"/>
  <c r="G138" i="3" s="1"/>
  <c r="F164" i="3"/>
  <c r="G164" i="3" s="1"/>
  <c r="F288" i="3"/>
  <c r="G288" i="3" s="1"/>
  <c r="E67" i="3"/>
  <c r="F75" i="3"/>
  <c r="G75" i="3" s="1"/>
  <c r="E102" i="3"/>
  <c r="F105" i="3"/>
  <c r="G105" i="3" s="1"/>
  <c r="E124" i="3"/>
  <c r="F64" i="3"/>
  <c r="G64" i="3" s="1"/>
  <c r="E72" i="3"/>
  <c r="E96" i="3"/>
  <c r="F163" i="3"/>
  <c r="G163" i="3" s="1"/>
  <c r="E406" i="3"/>
  <c r="E399" i="3"/>
  <c r="F400" i="3"/>
  <c r="G400" i="3" s="1"/>
  <c r="E428" i="3"/>
  <c r="F429" i="3"/>
  <c r="G429" i="3" s="1"/>
  <c r="C256" i="6" l="1"/>
  <c r="C280" i="6" s="1"/>
  <c r="C255" i="6"/>
  <c r="D252" i="6"/>
  <c r="D255" i="6"/>
  <c r="D256" i="6"/>
  <c r="D280" i="6" s="1"/>
  <c r="G271" i="6"/>
  <c r="C252" i="6"/>
  <c r="G270" i="6"/>
  <c r="F255" i="6"/>
  <c r="F256" i="6"/>
  <c r="F280" i="6" s="1"/>
  <c r="F345" i="3"/>
  <c r="G345" i="3" s="1"/>
  <c r="F281" i="3"/>
  <c r="G281" i="3" s="1"/>
  <c r="F304" i="3"/>
  <c r="G304" i="3" s="1"/>
  <c r="F67" i="3"/>
  <c r="G67" i="3" s="1"/>
  <c r="F96" i="3"/>
  <c r="G96" i="3" s="1"/>
  <c r="F124" i="3"/>
  <c r="G124" i="3" s="1"/>
  <c r="F102" i="3"/>
  <c r="G102" i="3" s="1"/>
  <c r="F108" i="3"/>
  <c r="G108" i="3" s="1"/>
  <c r="F95" i="3"/>
  <c r="G95" i="3" s="1"/>
  <c r="F72" i="3"/>
  <c r="G72" i="3" s="1"/>
  <c r="F428" i="3"/>
  <c r="G428" i="3" s="1"/>
  <c r="F399" i="3"/>
  <c r="G399" i="3" s="1"/>
  <c r="F406" i="3"/>
  <c r="G406" i="3" s="1"/>
  <c r="F176" i="3" l="1"/>
  <c r="G176" i="3" s="1"/>
  <c r="F249" i="3"/>
  <c r="G249" i="3" s="1"/>
  <c r="F240" i="3"/>
  <c r="G240" i="3" s="1"/>
  <c r="F218" i="3"/>
  <c r="G218" i="3" s="1"/>
  <c r="F197" i="3"/>
  <c r="G197" i="3" s="1"/>
  <c r="F199" i="3"/>
  <c r="G199" i="3" s="1"/>
  <c r="F186" i="3"/>
  <c r="G186" i="3" s="1"/>
  <c r="F198" i="3"/>
  <c r="G198" i="3" s="1"/>
  <c r="F228" i="3" l="1"/>
  <c r="G228" i="3" s="1"/>
  <c r="F191" i="3"/>
  <c r="G191" i="3" s="1"/>
  <c r="F192" i="3"/>
  <c r="G192" i="3" s="1"/>
  <c r="F194" i="3"/>
  <c r="G194" i="3" s="1"/>
  <c r="F195" i="3"/>
  <c r="G195" i="3" s="1"/>
  <c r="F188" i="3"/>
  <c r="G188" i="3" s="1"/>
  <c r="F189" i="3"/>
  <c r="G189" i="3" s="1"/>
  <c r="F175" i="3"/>
  <c r="G175" i="3" s="1"/>
  <c r="F173" i="3"/>
  <c r="G173" i="3" s="1"/>
  <c r="F196" i="3"/>
  <c r="G196" i="3" s="1"/>
  <c r="F200" i="3"/>
  <c r="G200" i="3" s="1"/>
  <c r="F223" i="3"/>
  <c r="G223" i="3" s="1"/>
  <c r="F232" i="3" l="1"/>
  <c r="G232" i="3" s="1"/>
  <c r="F203" i="3"/>
  <c r="G203" i="3" s="1"/>
  <c r="E209" i="3"/>
  <c r="F201" i="3"/>
  <c r="G201" i="3" s="1"/>
  <c r="E187" i="3"/>
  <c r="F187" i="3" l="1"/>
  <c r="G187" i="3" s="1"/>
  <c r="E202" i="3"/>
  <c r="E236" i="3"/>
  <c r="E241" i="3" s="1"/>
  <c r="F238" i="3"/>
  <c r="G238" i="3" s="1"/>
  <c r="F235" i="3"/>
  <c r="F209" i="3"/>
  <c r="G209" i="3" s="1"/>
  <c r="G235" i="3" l="1"/>
  <c r="F236" i="3"/>
  <c r="G236" i="3" s="1"/>
  <c r="E247" i="3"/>
  <c r="F247" i="3" s="1"/>
  <c r="G247" i="3" s="1"/>
  <c r="E246" i="3"/>
  <c r="E234" i="3"/>
  <c r="F234" i="3" s="1"/>
  <c r="G234" i="3" s="1"/>
  <c r="F222" i="3"/>
  <c r="G222" i="3" s="1"/>
  <c r="F167" i="3"/>
  <c r="G167" i="3" s="1"/>
  <c r="E184" i="3"/>
  <c r="F184" i="3" s="1"/>
  <c r="G184" i="3" s="1"/>
  <c r="F241" i="3" l="1"/>
  <c r="G241" i="3" s="1"/>
  <c r="F246" i="3"/>
  <c r="G246" i="3" s="1"/>
  <c r="E248" i="3"/>
  <c r="F248" i="3" s="1"/>
  <c r="G248" i="3" s="1"/>
  <c r="E243" i="3" l="1"/>
  <c r="F210" i="3"/>
  <c r="G210" i="3" s="1"/>
  <c r="F185" i="3" l="1"/>
  <c r="G185" i="3" s="1"/>
  <c r="E242" i="3"/>
  <c r="F242" i="3" s="1"/>
  <c r="G242" i="3" s="1"/>
  <c r="F202" i="3"/>
  <c r="G202" i="3" s="1"/>
  <c r="F219" i="3"/>
  <c r="G219" i="3" s="1"/>
  <c r="E245" i="3"/>
  <c r="F243" i="3"/>
  <c r="G243" i="3" s="1"/>
  <c r="E250" i="3" l="1"/>
  <c r="F250" i="3" s="1"/>
  <c r="G250" i="3" s="1"/>
  <c r="E244" i="3"/>
  <c r="F244" i="3" s="1"/>
  <c r="G244" i="3" s="1"/>
  <c r="F245" i="3"/>
  <c r="G245" i="3" s="1"/>
  <c r="F340" i="3" l="1"/>
  <c r="G340" i="3" s="1"/>
  <c r="F344" i="3" l="1"/>
  <c r="G344" i="3" s="1"/>
  <c r="F352" i="3" l="1"/>
  <c r="G352" i="3" s="1"/>
  <c r="F349" i="3" l="1"/>
  <c r="G349" i="3" s="1"/>
  <c r="F367" i="3" l="1"/>
  <c r="G367" i="3" s="1"/>
  <c r="F283" i="3" l="1"/>
  <c r="G283" i="3" s="1"/>
  <c r="F78" i="3" l="1"/>
  <c r="G78" i="3" s="1"/>
  <c r="F427" i="3" l="1"/>
  <c r="G427" i="3" s="1"/>
  <c r="E387" i="3" l="1"/>
  <c r="F388" i="3"/>
  <c r="G388" i="3" s="1"/>
  <c r="E384" i="3" l="1"/>
  <c r="F387" i="3"/>
  <c r="G387" i="3" s="1"/>
  <c r="E376" i="3" l="1"/>
  <c r="F384" i="3"/>
  <c r="G384" i="3" s="1"/>
  <c r="F376" i="3" l="1"/>
  <c r="G376" i="3" s="1"/>
  <c r="E398" i="3"/>
  <c r="F398" i="3" s="1"/>
  <c r="G398" i="3" s="1"/>
  <c r="E375" i="3" l="1"/>
  <c r="F375" i="3" l="1"/>
  <c r="G375" i="3" s="1"/>
  <c r="E374" i="3"/>
  <c r="F374" i="3" l="1"/>
  <c r="G374" i="3" s="1"/>
  <c r="E373" i="3"/>
  <c r="F373" i="3" s="1"/>
  <c r="G373" i="3" s="1"/>
  <c r="F162" i="3" l="1"/>
  <c r="G162" i="3" s="1"/>
  <c r="F161" i="3"/>
  <c r="G161" i="3" s="1"/>
  <c r="F313" i="3" l="1"/>
  <c r="F311" i="3" l="1"/>
  <c r="E252" i="3" l="1"/>
  <c r="F252" i="3" s="1"/>
  <c r="G252" i="3" s="1"/>
  <c r="F251" i="3"/>
  <c r="G251" i="3" s="1"/>
  <c r="F32" i="3" l="1"/>
  <c r="G32" i="3" s="1"/>
  <c r="F58" i="3"/>
  <c r="G58" i="3" s="1"/>
  <c r="F47" i="3"/>
  <c r="G47" i="3" s="1"/>
  <c r="F57" i="3"/>
  <c r="G57" i="3" s="1"/>
  <c r="E56" i="3" l="1"/>
  <c r="E55" i="3"/>
  <c r="F56" i="3"/>
  <c r="G56" i="3" s="1"/>
  <c r="E90" i="3"/>
  <c r="F90" i="3" s="1"/>
  <c r="G90" i="3" s="1"/>
  <c r="F31" i="3"/>
  <c r="G31" i="3" s="1"/>
  <c r="E354" i="3"/>
  <c r="F354" i="3" s="1"/>
  <c r="G354" i="3" s="1"/>
  <c r="F29" i="3"/>
  <c r="G29" i="3" s="1"/>
  <c r="E350" i="3"/>
  <c r="F350" i="3" s="1"/>
  <c r="G350" i="3" s="1"/>
  <c r="E23" i="3"/>
  <c r="F55" i="3" l="1"/>
  <c r="G55" i="3" s="1"/>
  <c r="E53" i="3"/>
  <c r="F70" i="4"/>
  <c r="F68" i="4"/>
  <c r="E305" i="3"/>
  <c r="F305" i="3" s="1"/>
  <c r="F71" i="4"/>
  <c r="F23" i="3"/>
  <c r="G23" i="3" s="1"/>
  <c r="F69" i="4"/>
  <c r="H70" i="4" l="1"/>
  <c r="H71" i="4"/>
  <c r="H69" i="4"/>
  <c r="H68" i="4"/>
  <c r="F46" i="3"/>
  <c r="G46" i="3" s="1"/>
  <c r="E89" i="3"/>
  <c r="F89" i="3" s="1"/>
  <c r="G89" i="3" s="1"/>
  <c r="F53" i="3"/>
  <c r="G53" i="3" s="1"/>
  <c r="E61" i="3"/>
  <c r="F61" i="3" s="1"/>
  <c r="G61" i="3" s="1"/>
  <c r="F117" i="3" l="1"/>
  <c r="G117" i="3" s="1"/>
  <c r="E147" i="3"/>
  <c r="F147" i="3" s="1"/>
  <c r="G147" i="3" s="1"/>
  <c r="F118" i="3" l="1"/>
  <c r="G118" i="3" s="1"/>
  <c r="E148" i="3"/>
  <c r="F148" i="3" s="1"/>
  <c r="G148" i="3" s="1"/>
  <c r="E38" i="3" l="1"/>
  <c r="F44" i="3"/>
  <c r="G44" i="3" s="1"/>
  <c r="E87" i="3"/>
  <c r="F87" i="3" s="1"/>
  <c r="G87" i="3" s="1"/>
  <c r="F38" i="3" l="1"/>
  <c r="G38" i="3" s="1"/>
  <c r="E73" i="3"/>
  <c r="E81" i="3"/>
  <c r="F81" i="3" l="1"/>
  <c r="G81" i="3" s="1"/>
  <c r="E109" i="3"/>
  <c r="E76" i="3"/>
  <c r="F76" i="3" s="1"/>
  <c r="G76" i="3" s="1"/>
  <c r="F73" i="3"/>
  <c r="G73" i="3" s="1"/>
  <c r="E145" i="3" l="1"/>
  <c r="F145" i="3" s="1"/>
  <c r="G145" i="3" s="1"/>
  <c r="F115" i="3"/>
  <c r="G115" i="3" s="1"/>
  <c r="E160" i="3"/>
  <c r="E139" i="3"/>
  <c r="F139" i="3" s="1"/>
  <c r="G139" i="3" s="1"/>
  <c r="F109" i="3"/>
  <c r="G109" i="3" s="1"/>
  <c r="E165" i="3" l="1"/>
  <c r="F160" i="3"/>
  <c r="G160" i="3" s="1"/>
  <c r="F303" i="3" l="1"/>
  <c r="G303" i="3" s="1"/>
  <c r="F301" i="3"/>
  <c r="G301" i="3" s="1"/>
</calcChain>
</file>

<file path=xl/sharedStrings.xml><?xml version="1.0" encoding="utf-8"?>
<sst xmlns="http://schemas.openxmlformats.org/spreadsheetml/2006/main" count="2729" uniqueCount="1132">
  <si>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</si>
  <si>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</si>
  <si>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</si>
  <si>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</si>
  <si>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</si>
  <si>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</si>
  <si>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</si>
  <si>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</si>
  <si>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</si>
  <si>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</si>
  <si>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</si>
  <si>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</si>
  <si>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</si>
  <si>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</si>
  <si>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</si>
  <si>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</si>
  <si>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</si>
  <si>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</si>
  <si>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</si>
  <si>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</si>
  <si>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</si>
  <si>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</si>
  <si>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</si>
  <si>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</si>
  <si>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</si>
  <si>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</si>
  <si>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</si>
  <si>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</si>
  <si>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</si>
  <si>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</si>
  <si>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</si>
  <si>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</si>
  <si>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</si>
  <si>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</si>
  <si>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</si>
  <si>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</si>
  <si>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</si>
  <si>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</si>
  <si>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</si>
  <si>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</si>
  <si>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</si>
  <si>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</si>
  <si>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</si>
  <si>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</si>
  <si>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</si>
  <si>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</si>
  <si>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</si>
  <si>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</si>
  <si>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</si>
  <si>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</si>
  <si>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</si>
  <si>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</si>
  <si>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</si>
  <si>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</si>
  <si>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</si>
  <si>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</si>
  <si>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</si>
  <si>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</si>
  <si>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</si>
  <si>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</si>
  <si>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</si>
  <si>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</si>
  <si>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</si>
  <si>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</si>
  <si>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</si>
  <si>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</si>
  <si>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</si>
  <si>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</si>
  <si>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</si>
  <si>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</si>
  <si>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</si>
  <si>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</si>
  <si>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</si>
  <si>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</si>
  <si>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</si>
  <si>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</si>
  <si>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</si>
  <si>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</si>
  <si>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</si>
  <si>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</si>
  <si>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</si>
  <si>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</si>
  <si>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</si>
  <si>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</si>
  <si>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</si>
  <si>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</si>
  <si>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</si>
  <si>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</si>
  <si>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</si>
  <si>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</si>
  <si>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</si>
  <si>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</si>
  <si>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</si>
  <si>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</si>
  <si>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</si>
  <si>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</si>
  <si>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</si>
  <si>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</si>
  <si>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</si>
  <si>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</si>
  <si>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</si>
  <si>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</si>
  <si>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</si>
  <si>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</si>
  <si>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</si>
  <si>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</si>
  <si>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</si>
  <si>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</si>
  <si>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</si>
  <si>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</si>
  <si>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</si>
  <si>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</si>
  <si>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</si>
  <si>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</si>
  <si>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</si>
  <si>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</si>
  <si>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</si>
  <si>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</si>
  <si>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</si>
  <si>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</si>
  <si>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</si>
  <si>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</si>
  <si>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</si>
  <si>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</si>
  <si>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</si>
  <si>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</si>
  <si>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</si>
  <si>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</si>
  <si>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</si>
  <si>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</si>
  <si>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</si>
  <si>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</si>
  <si>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</si>
  <si>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</si>
  <si>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</si>
  <si>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</si>
  <si>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</si>
  <si>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</si>
  <si>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</si>
  <si>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</si>
  <si>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</si>
  <si>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</si>
  <si>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</si>
  <si>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</si>
  <si>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</si>
  <si>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</si>
  <si>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</si>
  <si>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</si>
  <si>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</si>
  <si>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</si>
  <si>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</si>
  <si>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</si>
  <si>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</si>
  <si>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</si>
  <si>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</si>
  <si>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</si>
  <si>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</si>
  <si>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</si>
  <si>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</si>
  <si>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</si>
  <si>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</si>
  <si>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</si>
  <si>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</si>
  <si>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</si>
  <si>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</si>
  <si>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</si>
  <si>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</si>
  <si>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</si>
  <si>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</si>
  <si>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</si>
  <si>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</si>
  <si>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</si>
  <si>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</si>
  <si>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</si>
  <si>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</si>
  <si>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</si>
  <si>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</si>
  <si>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</si>
  <si>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</si>
  <si>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</si>
  <si>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</si>
  <si>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</si>
  <si>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</si>
  <si>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</si>
  <si>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</si>
  <si>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</si>
  <si>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</si>
  <si>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</si>
  <si>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</si>
  <si>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</si>
  <si>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</si>
  <si>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</si>
  <si>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</si>
  <si>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</si>
  <si>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</si>
  <si>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</si>
  <si>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</si>
  <si>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</si>
  <si>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</si>
  <si>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</si>
  <si>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</si>
  <si>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</si>
  <si>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</si>
  <si>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</si>
  <si>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</si>
  <si>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</si>
  <si>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</si>
  <si>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</si>
  <si>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</si>
  <si>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</si>
  <si>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</si>
  <si>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</si>
  <si>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</si>
  <si>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</si>
  <si>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</si>
  <si>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</si>
  <si>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</si>
  <si>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</si>
  <si>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</si>
  <si>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</si>
  <si>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</si>
  <si>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</si>
  <si>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</si>
  <si>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</si>
  <si>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</si>
  <si>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</si>
  <si>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</si>
  <si>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</si>
  <si>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</si>
  <si>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</si>
  <si>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</si>
  <si>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</si>
  <si>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</si>
  <si>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</si>
  <si>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</si>
  <si>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</si>
  <si>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</si>
  <si>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</si>
  <si>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</si>
  <si>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</si>
  <si>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</si>
  <si>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</si>
  <si>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</si>
  <si>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</si>
  <si>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</si>
  <si>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</si>
  <si>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</si>
  <si>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</si>
  <si>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</si>
  <si>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</si>
  <si>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</si>
  <si>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</si>
  <si>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</si>
  <si>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</si>
  <si>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</si>
  <si>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</si>
  <si>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</si>
  <si>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</si>
  <si>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</si>
  <si>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</si>
  <si>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</si>
  <si>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</si>
  <si>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</si>
  <si>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</si>
  <si>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</si>
  <si>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</si>
  <si>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</si>
  <si>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</si>
  <si>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</si>
  <si>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</si>
  <si>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</si>
  <si>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</si>
  <si>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</si>
  <si>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</si>
  <si>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</si>
  <si>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</si>
  <si>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</si>
  <si>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</si>
  <si>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</si>
  <si>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</si>
  <si>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</si>
  <si>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</si>
  <si>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</si>
  <si>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</si>
  <si>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</si>
  <si>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</si>
  <si>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</si>
  <si>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</si>
  <si>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</si>
  <si>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</si>
  <si>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</si>
  <si>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</si>
  <si>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</si>
  <si>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</si>
  <si>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</si>
  <si>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</si>
  <si>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</si>
  <si>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</si>
  <si>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</si>
  <si>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</si>
  <si>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</si>
  <si>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</si>
  <si>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</si>
  <si>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</si>
  <si>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</si>
  <si>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</si>
  <si>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</si>
  <si>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</si>
  <si>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</si>
  <si>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</si>
  <si>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</si>
  <si>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</si>
  <si>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</si>
  <si>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</si>
  <si>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</si>
  <si>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</si>
  <si>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</si>
  <si>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</si>
  <si>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</si>
  <si>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</si>
  <si>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</si>
  <si>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</si>
  <si>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</si>
  <si>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</si>
  <si>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</si>
  <si>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</si>
  <si>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</si>
  <si>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</si>
  <si>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</si>
  <si>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</si>
  <si>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</si>
  <si>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</si>
  <si>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</si>
  <si>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</si>
  <si>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</si>
  <si>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</si>
  <si>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</si>
  <si>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</si>
  <si>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</si>
  <si>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</si>
  <si>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</si>
  <si>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</si>
  <si>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</si>
  <si>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</si>
  <si>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</si>
  <si>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</si>
  <si>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</si>
  <si>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</si>
  <si>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</si>
  <si>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</si>
  <si>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</si>
  <si>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</si>
  <si>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</si>
  <si>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</si>
  <si>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</si>
  <si>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</si>
  <si>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</si>
  <si>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</si>
  <si>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</si>
  <si>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</si>
  <si>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</si>
  <si>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</si>
  <si>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</si>
  <si>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</si>
  <si>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</si>
  <si>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</si>
  <si>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</si>
  <si>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</si>
  <si>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</si>
  <si>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</si>
  <si>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</si>
  <si>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</si>
  <si>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</si>
  <si>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</si>
  <si>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</si>
  <si>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</si>
  <si>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</si>
  <si>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</si>
  <si>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</si>
  <si>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</si>
  <si>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</si>
  <si>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</si>
  <si>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</si>
  <si>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</si>
  <si>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</si>
  <si>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</si>
  <si>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</si>
  <si>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</si>
  <si>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</si>
  <si>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</si>
  <si>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</si>
  <si>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</si>
  <si>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</si>
  <si>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</si>
  <si>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</si>
  <si>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</si>
  <si>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</si>
  <si>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</si>
  <si>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</si>
  <si>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</si>
  <si>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</si>
  <si>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</si>
  <si>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</si>
  <si>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</si>
  <si>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</si>
  <si>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</si>
  <si>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</si>
  <si>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</si>
  <si>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</si>
  <si>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</si>
  <si>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</si>
  <si>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</si>
  <si>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</si>
  <si>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</si>
  <si>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</si>
  <si>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</si>
  <si>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</si>
  <si>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</si>
  <si>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</si>
  <si>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</si>
  <si>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</si>
  <si>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</si>
  <si>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</si>
  <si>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</si>
  <si>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</si>
  <si>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</si>
  <si>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</si>
  <si>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</si>
  <si>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</si>
  <si>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</si>
  <si>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</si>
  <si>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</si>
  <si>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</si>
  <si>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</si>
  <si>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</si>
  <si>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</si>
  <si>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</si>
  <si>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</si>
  <si>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</si>
  <si>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</si>
  <si>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</si>
  <si>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</si>
  <si>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</si>
  <si>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</si>
  <si>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</si>
  <si>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</si>
  <si>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</si>
  <si>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</si>
  <si>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</si>
  <si>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</si>
  <si>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</si>
  <si>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</si>
  <si>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</si>
  <si>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</si>
  <si>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</si>
  <si>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</si>
  <si>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</si>
  <si>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</si>
  <si>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</si>
  <si>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</si>
  <si>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</si>
  <si>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</si>
  <si>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</si>
  <si>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</si>
  <si>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</si>
  <si>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</si>
  <si>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</si>
  <si>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</si>
  <si>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</si>
  <si>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</si>
  <si>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</si>
  <si>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</si>
  <si>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</si>
  <si>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</si>
  <si>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</si>
  <si>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</si>
  <si>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</si>
  <si>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</si>
  <si>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</si>
  <si>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</si>
  <si>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</si>
  <si>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</si>
  <si>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</si>
  <si>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</si>
  <si>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</si>
  <si>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</si>
  <si>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</si>
  <si>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</si>
  <si>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</si>
  <si>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</si>
  <si>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</si>
  <si>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</si>
  <si>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</si>
  <si>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</si>
  <si>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</si>
  <si>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</si>
  <si>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</si>
  <si>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</si>
  <si>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</si>
  <si>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</si>
  <si>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</si>
  <si>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</si>
  <si>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</si>
  <si>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</si>
  <si>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</si>
  <si>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</si>
  <si>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</si>
  <si>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</si>
  <si>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</si>
  <si>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</si>
  <si>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</si>
  <si>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</si>
  <si>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</si>
  <si>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</si>
  <si>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</si>
  <si>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</si>
  <si>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</si>
  <si>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</si>
  <si>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</si>
  <si>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</si>
  <si>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</si>
  <si>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</si>
  <si>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</si>
  <si>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</si>
  <si>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</si>
  <si>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</si>
  <si>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</si>
  <si>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</si>
  <si>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</si>
  <si>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</si>
  <si>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</si>
  <si>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</si>
  <si>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</si>
  <si>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</si>
  <si>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</si>
  <si>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</si>
  <si>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</si>
  <si>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</si>
  <si>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</si>
  <si>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</si>
  <si>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</si>
  <si>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</si>
  <si>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</si>
  <si>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</si>
  <si>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</si>
  <si>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</si>
  <si>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</si>
  <si>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</si>
  <si>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</si>
  <si>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</si>
  <si>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</si>
  <si>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</si>
  <si>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</si>
  <si>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</si>
  <si>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</si>
  <si>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</si>
  <si>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</si>
  <si>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</si>
  <si>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</si>
  <si>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</si>
  <si>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</si>
  <si>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</si>
  <si>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</si>
  <si>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</si>
  <si>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</si>
  <si>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</si>
  <si>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</si>
  <si>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</si>
  <si>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</si>
  <si>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</si>
  <si>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</si>
  <si>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</si>
  <si>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</si>
  <si>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</si>
  <si>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</si>
  <si>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</si>
  <si>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</si>
  <si>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</si>
  <si>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</si>
  <si>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</si>
  <si>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</si>
  <si>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</si>
  <si>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</si>
  <si>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</si>
  <si>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</si>
  <si>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</si>
  <si>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</si>
  <si>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</si>
  <si>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</si>
  <si>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</si>
  <si>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</si>
  <si>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</si>
  <si>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</si>
  <si>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</si>
  <si>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</si>
  <si>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</si>
  <si>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</si>
  <si>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</si>
  <si>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</si>
  <si>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</si>
  <si>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</si>
  <si>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</si>
  <si>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</si>
  <si>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</si>
  <si>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</si>
  <si>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</si>
  <si>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</si>
  <si>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</si>
  <si>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</si>
  <si>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</si>
  <si>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</si>
  <si>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</si>
  <si>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</si>
  <si>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</si>
  <si>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</si>
  <si>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</si>
  <si>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</si>
  <si>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</si>
  <si>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</si>
  <si>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</si>
  <si>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</si>
  <si>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</si>
  <si>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</si>
  <si>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</si>
  <si>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</si>
  <si>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</si>
  <si>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</si>
  <si>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</si>
  <si>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</si>
  <si>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</si>
  <si>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</si>
  <si>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</si>
  <si>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</si>
  <si>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</si>
  <si>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</si>
  <si>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</si>
  <si>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</si>
  <si>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</si>
  <si>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</si>
  <si>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</si>
  <si>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</si>
  <si>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</si>
  <si>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</si>
  <si>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</si>
  <si>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</si>
  <si>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</si>
  <si>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</si>
  <si>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</si>
  <si>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</si>
  <si>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</si>
  <si>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</si>
  <si>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</si>
  <si>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</si>
  <si>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</si>
  <si>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</si>
  <si>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</si>
  <si>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</si>
  <si>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</si>
  <si>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</si>
  <si>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</si>
  <si>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</si>
  <si>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</si>
  <si>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</si>
  <si>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</si>
  <si>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</si>
  <si>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</si>
  <si>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</si>
  <si>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</si>
  <si>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</si>
  <si>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</si>
  <si>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</si>
  <si>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</si>
  <si>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</si>
  <si>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</si>
  <si>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</si>
  <si>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</si>
  <si>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</si>
  <si>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</si>
  <si>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</si>
  <si>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</si>
  <si>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</si>
  <si>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</si>
  <si>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</si>
  <si>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</si>
  <si>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</si>
  <si>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</si>
  <si>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</si>
  <si>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</si>
  <si>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</si>
  <si>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</si>
  <si>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</si>
  <si>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</si>
  <si>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</si>
  <si>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</si>
  <si>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</si>
  <si>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</si>
  <si>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</si>
  <si>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</si>
  <si>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</si>
  <si>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</si>
  <si>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</si>
  <si>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</si>
  <si>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</si>
  <si>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</si>
  <si>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</si>
  <si>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</si>
  <si>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</si>
  <si>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</si>
  <si>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</si>
  <si>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</si>
  <si>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</si>
  <si>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</si>
  <si>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</si>
  <si>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</si>
  <si>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</si>
  <si>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</si>
  <si>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</si>
  <si>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</si>
  <si>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</si>
  <si>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</si>
  <si>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</si>
  <si>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</si>
  <si>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</si>
  <si>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</si>
  <si>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</si>
  <si>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</si>
  <si>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</si>
  <si>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</si>
  <si>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</si>
  <si>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</si>
  <si>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</si>
  <si>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</si>
  <si>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</si>
  <si>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</si>
  <si>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</si>
  <si>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</si>
  <si>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</si>
  <si>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</si>
  <si>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</si>
  <si>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</si>
  <si>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</si>
  <si>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</si>
  <si>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</si>
  <si>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</si>
  <si>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</si>
  <si>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</si>
  <si>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</si>
  <si>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</si>
  <si>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</si>
  <si>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</si>
  <si>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</si>
  <si>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</si>
  <si>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</si>
  <si>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</si>
  <si>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</si>
  <si>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</si>
  <si>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</si>
  <si>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</si>
  <si>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</si>
  <si>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</si>
  <si>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</si>
  <si>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</si>
  <si>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</si>
  <si>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</si>
  <si>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</si>
  <si>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</si>
  <si>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</si>
  <si>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</si>
  <si>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</si>
  <si>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</si>
  <si>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</si>
  <si>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</si>
  <si>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</si>
  <si>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</si>
  <si>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</si>
  <si>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</si>
  <si>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</si>
  <si>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</si>
  <si>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</si>
  <si>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</si>
  <si>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</si>
  <si>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</si>
  <si>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</si>
  <si>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</si>
  <si>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</si>
  <si>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</si>
  <si>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</si>
  <si>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</si>
  <si>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</si>
  <si>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</si>
  <si>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</si>
  <si>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</si>
  <si>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</si>
  <si>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</si>
  <si>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</si>
  <si>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</si>
  <si>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</si>
  <si>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</si>
  <si>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</si>
  <si>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</si>
  <si>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</si>
  <si>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</si>
  <si>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</si>
  <si>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</si>
  <si>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</si>
  <si>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</si>
  <si>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</si>
  <si>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</si>
  <si>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</si>
  <si>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</si>
  <si>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</si>
  <si>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</si>
  <si>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</si>
  <si>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</si>
  <si>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</si>
  <si>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</si>
  <si>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</si>
  <si>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</si>
  <si>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</si>
  <si>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</si>
  <si>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</si>
  <si>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</si>
  <si>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</si>
  <si>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</si>
  <si>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</si>
  <si>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</si>
  <si>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</si>
  <si>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</si>
  <si>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</si>
  <si>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</si>
  <si>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</si>
  <si>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</si>
  <si>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</si>
  <si>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</si>
  <si>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</si>
  <si>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</si>
  <si>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</si>
  <si>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</si>
  <si>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</si>
  <si>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</si>
  <si>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</si>
  <si>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</si>
  <si>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</si>
  <si>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</si>
  <si>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</si>
  <si>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</si>
  <si>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</si>
  <si>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</si>
  <si>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</si>
  <si>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</si>
  <si>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</si>
  <si>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</si>
  <si>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</si>
  <si>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</si>
  <si>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</si>
  <si>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</si>
  <si>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</si>
  <si>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</si>
  <si>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</si>
  <si>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</si>
  <si>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</si>
  <si>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</si>
  <si>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</si>
  <si>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</si>
  <si>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</si>
  <si>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</si>
  <si>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</si>
  <si>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</si>
  <si>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</si>
  <si>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</si>
  <si>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</si>
  <si>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</si>
  <si>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</si>
  <si>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</si>
  <si>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</si>
  <si>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</si>
  <si>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</si>
  <si>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</si>
  <si>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</si>
  <si>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</si>
  <si>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</si>
  <si>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</si>
  <si>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</si>
  <si>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</si>
  <si>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</si>
  <si>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</si>
  <si>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</si>
  <si>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</si>
  <si>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</si>
  <si>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</si>
  <si>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</si>
  <si>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</si>
  <si>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</si>
  <si>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</si>
  <si>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</si>
  <si>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</si>
  <si>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</si>
  <si>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</si>
  <si>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</si>
  <si>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</si>
  <si>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</si>
  <si>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</si>
  <si>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</si>
  <si>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</si>
  <si>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</si>
  <si>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</si>
  <si>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</si>
  <si>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</si>
  <si>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</si>
  <si>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</si>
  <si>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</si>
  <si>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</si>
  <si>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</si>
  <si>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</si>
  <si>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</si>
  <si>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</si>
  <si>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</si>
  <si>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</si>
  <si>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</si>
  <si>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</si>
  <si>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</si>
  <si>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</si>
  <si>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</si>
  <si>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</si>
  <si>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</si>
  <si>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</si>
  <si>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</si>
  <si>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</si>
  <si>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</si>
  <si>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</si>
  <si>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</si>
  <si>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</si>
  <si>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</si>
  <si>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</si>
  <si>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</si>
  <si>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</si>
  <si>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</si>
  <si>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</si>
  <si>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</si>
  <si>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</si>
  <si>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</si>
  <si>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</si>
  <si>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</si>
  <si>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</si>
  <si>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</si>
  <si>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</si>
  <si>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</si>
  <si>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</si>
  <si>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</si>
  <si>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</si>
  <si>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</si>
  <si>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</si>
  <si>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</si>
  <si>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</si>
  <si>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</si>
  <si>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</si>
  <si>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</si>
  <si>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</si>
  <si>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</si>
  <si>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</si>
  <si>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</si>
  <si>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</si>
  <si>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</si>
  <si>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</si>
  <si>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</si>
  <si>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</si>
  <si>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</si>
  <si>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</si>
  <si>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</si>
  <si>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</si>
  <si>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</si>
  <si>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</si>
  <si>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</si>
  <si>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</si>
  <si>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</si>
  <si>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</si>
  <si>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</si>
  <si>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</si>
  <si>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</si>
  <si>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</si>
  <si>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</si>
  <si>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</si>
  <si>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</si>
  <si>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</si>
  <si>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</si>
  <si>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</si>
  <si>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</si>
  <si>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</si>
  <si>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</si>
  <si>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</si>
  <si>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</si>
  <si>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</si>
  <si>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</si>
  <si>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</si>
  <si>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</si>
  <si>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</si>
  <si>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</si>
  <si>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</si>
  <si>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</si>
  <si>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</si>
  <si>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</si>
  <si>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</si>
  <si>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</si>
  <si>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</si>
  <si>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</si>
  <si>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</si>
  <si>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</si>
  <si>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</si>
  <si>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</si>
  <si>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</si>
  <si>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</si>
  <si>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</si>
  <si>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</si>
  <si>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</si>
  <si>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</si>
  <si>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</si>
  <si>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</si>
  <si>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</si>
  <si>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</si>
  <si>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</si>
  <si>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</si>
  <si>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</si>
  <si>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</si>
  <si>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</si>
  <si>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</si>
  <si>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</si>
  <si>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</si>
  <si>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</si>
  <si>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</si>
  <si>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</si>
  <si>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</si>
  <si>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</si>
  <si>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</si>
  <si>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</si>
  <si>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</si>
  <si>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</si>
  <si>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</si>
  <si>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</si>
  <si>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</si>
  <si>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</si>
  <si>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</si>
  <si>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</si>
  <si>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</si>
  <si>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</si>
  <si>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</si>
  <si>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</si>
  <si>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</si>
  <si>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</si>
  <si>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</si>
  <si>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</si>
  <si>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</si>
  <si>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</si>
  <si>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</si>
  <si>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</si>
  <si>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</si>
  <si>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</si>
  <si>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</si>
  <si>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</si>
  <si>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</si>
  <si>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</si>
  <si>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</si>
  <si>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</si>
  <si>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</si>
  <si>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</si>
  <si>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</si>
  <si>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</si>
  <si>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</si>
  <si>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</si>
  <si>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</si>
  <si>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</si>
  <si>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</si>
  <si>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</si>
  <si>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</si>
  <si>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</si>
  <si>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</si>
  <si>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</si>
  <si>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</si>
  <si>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</si>
  <si>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</si>
  <si>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</si>
  <si>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</si>
  <si>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</si>
  <si>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</si>
  <si>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</si>
  <si>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</si>
  <si>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</si>
  <si>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</si>
  <si>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</si>
  <si>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</si>
  <si>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</si>
  <si>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</si>
  <si>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</si>
  <si>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</si>
  <si>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</si>
  <si>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</si>
  <si>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</si>
  <si>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</si>
  <si>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</si>
  <si>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</si>
  <si>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</si>
  <si>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</si>
  <si>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</si>
  <si>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</si>
  <si>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</si>
  <si>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</si>
  <si>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</si>
  <si>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</si>
  <si>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</si>
  <si>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</si>
  <si>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</si>
  <si>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</si>
  <si>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</si>
  <si>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</si>
  <si>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21.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</si>
  <si>
    <t>Отклонения от плановых значений по итогам отчетного периода</t>
  </si>
  <si>
    <t xml:space="preserve">План </t>
  </si>
  <si>
    <t>в ед. измерений</t>
  </si>
  <si>
    <t>в процентах, %</t>
  </si>
  <si>
    <t>15.1.1</t>
  </si>
  <si>
    <t>15.1.2</t>
  </si>
  <si>
    <t>15.1.3</t>
  </si>
  <si>
    <t>23.3.7.1</t>
  </si>
  <si>
    <t>23.3.7.2</t>
  </si>
  <si>
    <t>Инвестиционная программа АО "Чеченэнерго"</t>
  </si>
  <si>
    <t>Субъект Российской Федерации: - Чеченская республика</t>
  </si>
  <si>
    <t>4</t>
  </si>
  <si>
    <t>6</t>
  </si>
  <si>
    <t>Необходимая валовая выручка сетевой организации в части содержания (строка 1.3-строка 2.2.1-строка 2.2.2-строка 2.1.2.1.1)</t>
  </si>
  <si>
    <t xml:space="preserve">2021 г. </t>
  </si>
  <si>
    <t>Факт</t>
  </si>
  <si>
    <t>Утвержденные плановые значения показателей приведены в соответствии с приказом Минэнерго России от 22.12.2021 №28@</t>
  </si>
  <si>
    <t xml:space="preserve">                    Год раскрытия (предоставления)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</si>
</sst>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</numFmts>
  <fonts count="7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 CYR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3" fillId="0" borderId="0"/>
    <xf numFmtId="0" fontId="1" fillId="0" borderId="0"/>
    <xf numFmtId="0" fontId="4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4" fillId="0" borderId="0"/>
    <xf numFmtId="0" fontId="41" fillId="0" borderId="0"/>
    <xf numFmtId="0" fontId="1" fillId="0" borderId="0"/>
    <xf numFmtId="0" fontId="19" fillId="0" borderId="0"/>
    <xf numFmtId="0" fontId="29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4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39" fillId="0" borderId="0" applyFill="0" applyBorder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1" fillId="0" borderId="0" applyFont="0" applyFill="0" applyBorder="0" applyAlignment="0" applyProtection="0"/>
    <xf numFmtId="165" fontId="41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1" fillId="0" borderId="0" applyFont="0" applyFill="0" applyBorder="0" applyAlignment="0" applyProtection="0"/>
    <xf numFmtId="165" fontId="40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1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427">
    <xf numFmtId="0" fontId="0" fillId="0" borderId="0" xfId="0"/>
    <xf numFmtId="0" fontId="27" fillId="0" borderId="10" xfId="0" applyFont="1" applyFill="1" applyBorder="1" applyAlignment="1" applyProtection="1">
      <alignment horizontal="left"/>
    </xf>
    <xf numFmtId="0" fontId="27" fillId="0" borderId="10" xfId="0" applyFont="1" applyFill="1" applyBorder="1" applyProtection="1"/>
    <xf numFmtId="168" fontId="28" fillId="0" borderId="10" xfId="0" applyNumberFormat="1" applyFont="1" applyFill="1" applyBorder="1" applyAlignment="1" applyProtection="1">
      <alignment horizontal="center"/>
    </xf>
    <xf numFmtId="49" fontId="28" fillId="0" borderId="11" xfId="0" applyNumberFormat="1" applyFont="1" applyFill="1" applyBorder="1" applyAlignment="1" applyProtection="1">
      <alignment horizontal="left" vertical="center" wrapText="1"/>
    </xf>
    <xf numFmtId="0" fontId="28" fillId="0" borderId="11" xfId="0" applyFont="1" applyFill="1" applyBorder="1" applyAlignment="1" applyProtection="1">
      <alignment horizontal="left" wrapText="1"/>
    </xf>
    <xf numFmtId="168" fontId="28" fillId="0" borderId="12" xfId="0" applyNumberFormat="1" applyFont="1" applyFill="1" applyBorder="1" applyAlignment="1" applyProtection="1">
      <alignment horizontal="center"/>
    </xf>
    <xf numFmtId="0" fontId="28" fillId="0" borderId="11" xfId="0" applyFont="1" applyFill="1" applyBorder="1" applyAlignment="1" applyProtection="1">
      <alignment horizontal="left" vertical="center" wrapText="1"/>
    </xf>
    <xf numFmtId="168" fontId="28" fillId="0" borderId="12" xfId="0" applyNumberFormat="1" applyFont="1" applyFill="1" applyBorder="1" applyAlignment="1" applyProtection="1">
      <alignment horizontal="center" vertic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 applyProtection="1">
      <alignment horizontal="center"/>
    </xf>
    <xf numFmtId="0" fontId="27" fillId="0" borderId="10" xfId="0" applyFont="1" applyBorder="1" applyProtection="1"/>
    <xf numFmtId="168" fontId="28" fillId="0" borderId="10" xfId="79" applyNumberFormat="1" applyFont="1" applyFill="1" applyBorder="1" applyAlignment="1" applyProtection="1">
      <alignment horizontal="center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28" fillId="0" borderId="11" xfId="0" applyFont="1" applyBorder="1" applyAlignment="1" applyProtection="1">
      <alignment horizontal="left" wrapText="1"/>
    </xf>
    <xf numFmtId="0" fontId="28" fillId="0" borderId="11" xfId="0" applyFont="1" applyBorder="1" applyAlignment="1" applyProtection="1">
      <alignment horizontal="left" vertical="center" wrapText="1"/>
    </xf>
    <xf numFmtId="0" fontId="28" fillId="0" borderId="12" xfId="0" applyFont="1" applyBorder="1" applyAlignment="1" applyProtection="1">
      <alignment horizontal="left" vertical="center" wrapText="1"/>
    </xf>
    <xf numFmtId="0" fontId="28" fillId="0" borderId="13" xfId="0" applyFont="1" applyBorder="1" applyAlignment="1" applyProtection="1">
      <alignment horizontal="left" vertical="center"/>
    </xf>
    <xf numFmtId="0" fontId="28" fillId="0" borderId="11" xfId="58" applyFont="1" applyFill="1" applyBorder="1" applyAlignment="1" applyProtection="1">
      <alignment horizontal="left" vertical="top" wrapText="1"/>
    </xf>
    <xf numFmtId="168" fontId="28" fillId="0" borderId="11" xfId="79" applyNumberFormat="1" applyFont="1" applyFill="1" applyBorder="1" applyAlignment="1" applyProtection="1">
      <alignment horizontal="center"/>
    </xf>
    <xf numFmtId="49" fontId="28" fillId="0" borderId="12" xfId="0" applyNumberFormat="1" applyFont="1" applyFill="1" applyBorder="1" applyAlignment="1" applyProtection="1">
      <alignment horizontal="center" vertical="center" wrapText="1"/>
    </xf>
    <xf numFmtId="0" fontId="28" fillId="0" borderId="11" xfId="58" applyFont="1" applyFill="1" applyBorder="1" applyAlignment="1" applyProtection="1">
      <alignment horizontal="left" vertical="top" wrapText="1" indent="3"/>
    </xf>
    <xf numFmtId="0" fontId="28" fillId="0" borderId="11" xfId="58" applyFont="1" applyFill="1" applyBorder="1" applyAlignment="1" applyProtection="1">
      <alignment horizontal="left" vertical="center" wrapText="1"/>
    </xf>
    <xf numFmtId="0" fontId="28" fillId="0" borderId="13" xfId="58" applyFont="1" applyFill="1" applyBorder="1" applyAlignment="1" applyProtection="1">
      <alignment horizontal="left" vertical="top" wrapText="1" indent="3"/>
    </xf>
    <xf numFmtId="168" fontId="28" fillId="0" borderId="14" xfId="79" applyNumberFormat="1" applyFont="1" applyFill="1" applyBorder="1" applyAlignment="1" applyProtection="1">
      <alignment horizontal="center"/>
    </xf>
    <xf numFmtId="0" fontId="31" fillId="0" borderId="10" xfId="0" applyFont="1" applyBorder="1" applyProtection="1"/>
    <xf numFmtId="168" fontId="28" fillId="24" borderId="10" xfId="0" applyNumberFormat="1" applyFont="1" applyFill="1" applyBorder="1" applyProtection="1"/>
    <xf numFmtId="168" fontId="28" fillId="24" borderId="12" xfId="0" applyNumberFormat="1" applyFont="1" applyFill="1" applyBorder="1" applyProtection="1"/>
    <xf numFmtId="168" fontId="28" fillId="24" borderId="11" xfId="0" applyNumberFormat="1" applyFont="1" applyFill="1" applyBorder="1" applyProtection="1"/>
    <xf numFmtId="168" fontId="28" fillId="24" borderId="11" xfId="0" applyNumberFormat="1" applyFont="1" applyFill="1" applyBorder="1" applyAlignment="1" applyProtection="1">
      <alignment vertical="center"/>
    </xf>
    <xf numFmtId="168" fontId="28" fillId="24" borderId="15" xfId="0" applyNumberFormat="1" applyFont="1" applyFill="1" applyBorder="1" applyProtection="1"/>
    <xf numFmtId="168" fontId="28" fillId="24" borderId="10" xfId="79" applyNumberFormat="1" applyFont="1" applyFill="1" applyBorder="1" applyAlignment="1" applyProtection="1">
      <alignment horizontal="right"/>
    </xf>
    <xf numFmtId="168" fontId="28" fillId="24" borderId="16" xfId="0" applyNumberFormat="1" applyFont="1" applyFill="1" applyBorder="1" applyProtection="1"/>
    <xf numFmtId="0" fontId="28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28" fillId="26" borderId="11" xfId="0" applyNumberFormat="1" applyFont="1" applyFill="1" applyBorder="1" applyAlignment="1" applyProtection="1">
      <alignment horizontal="left" vertical="center" wrapText="1"/>
    </xf>
    <xf numFmtId="0" fontId="28" fillId="26" borderId="11" xfId="0" applyFont="1" applyFill="1" applyBorder="1" applyAlignment="1" applyProtection="1">
      <alignment horizontal="left" wrapText="1"/>
    </xf>
    <xf numFmtId="168" fontId="28" fillId="26" borderId="12" xfId="0" applyNumberFormat="1" applyFont="1" applyFill="1" applyBorder="1" applyAlignment="1" applyProtection="1">
      <alignment horizontal="center"/>
    </xf>
    <xf numFmtId="168" fontId="28" fillId="26" borderId="11" xfId="0" applyNumberFormat="1" applyFont="1" applyFill="1" applyBorder="1" applyProtection="1"/>
    <xf numFmtId="49" fontId="28" fillId="27" borderId="11" xfId="0" applyNumberFormat="1" applyFont="1" applyFill="1" applyBorder="1" applyAlignment="1" applyProtection="1">
      <alignment horizontal="left" vertical="center" wrapText="1"/>
    </xf>
    <xf numFmtId="0" fontId="28" fillId="27" borderId="11" xfId="58" applyFont="1" applyFill="1" applyBorder="1" applyAlignment="1" applyProtection="1">
      <alignment vertical="top" wrapText="1"/>
    </xf>
    <xf numFmtId="168" fontId="28" fillId="27" borderId="12" xfId="0" applyNumberFormat="1" applyFont="1" applyFill="1" applyBorder="1" applyAlignment="1" applyProtection="1">
      <alignment horizontal="center"/>
    </xf>
    <xf numFmtId="168" fontId="28" fillId="27" borderId="11" xfId="0" applyNumberFormat="1" applyFont="1" applyFill="1" applyBorder="1" applyAlignment="1" applyProtection="1">
      <alignment vertical="center"/>
    </xf>
    <xf numFmtId="49" fontId="28" fillId="26" borderId="11" xfId="0" applyNumberFormat="1" applyFont="1" applyFill="1" applyBorder="1" applyAlignment="1" applyProtection="1">
      <alignment horizontal="center" vertical="center" wrapText="1"/>
    </xf>
    <xf numFmtId="0" fontId="28" fillId="26" borderId="11" xfId="0" applyFont="1" applyFill="1" applyBorder="1" applyAlignment="1" applyProtection="1">
      <alignment horizontal="left" vertical="center" wrapText="1"/>
    </xf>
    <xf numFmtId="168" fontId="28" fillId="26" borderId="12" xfId="0" applyNumberFormat="1" applyFont="1" applyFill="1" applyBorder="1" applyAlignment="1" applyProtection="1">
      <alignment horizontal="center" vertical="center"/>
    </xf>
    <xf numFmtId="168" fontId="28" fillId="26" borderId="11" xfId="0" applyNumberFormat="1" applyFont="1" applyFill="1" applyBorder="1" applyAlignment="1" applyProtection="1">
      <alignment vertical="center"/>
    </xf>
    <xf numFmtId="0" fontId="28" fillId="26" borderId="11" xfId="58" applyFont="1" applyFill="1" applyBorder="1" applyAlignment="1" applyProtection="1">
      <alignment horizontal="left" vertical="top" wrapText="1"/>
    </xf>
    <xf numFmtId="168" fontId="28" fillId="26" borderId="11" xfId="79" applyNumberFormat="1" applyFont="1" applyFill="1" applyBorder="1" applyAlignment="1" applyProtection="1">
      <alignment horizontal="center"/>
    </xf>
    <xf numFmtId="168" fontId="28" fillId="27" borderId="11" xfId="0" applyNumberFormat="1" applyFont="1" applyFill="1" applyBorder="1" applyProtection="1"/>
    <xf numFmtId="49" fontId="28" fillId="28" borderId="11" xfId="0" applyNumberFormat="1" applyFont="1" applyFill="1" applyBorder="1" applyAlignment="1" applyProtection="1">
      <alignment horizontal="center" vertical="center" wrapText="1"/>
    </xf>
    <xf numFmtId="0" fontId="28" fillId="28" borderId="11" xfId="58" applyFont="1" applyFill="1" applyBorder="1" applyAlignment="1" applyProtection="1">
      <alignment horizontal="left" vertical="top" wrapText="1"/>
    </xf>
    <xf numFmtId="168" fontId="28" fillId="28" borderId="11" xfId="79" applyNumberFormat="1" applyFont="1" applyFill="1" applyBorder="1" applyAlignment="1" applyProtection="1">
      <alignment horizontal="center"/>
    </xf>
    <xf numFmtId="168" fontId="28" fillId="28" borderId="11" xfId="0" applyNumberFormat="1" applyFont="1" applyFill="1" applyBorder="1" applyProtection="1"/>
    <xf numFmtId="0" fontId="42" fillId="0" borderId="0" xfId="0" applyFont="1" applyAlignment="1">
      <alignment horizontal="center" vertical="center" wrapText="1"/>
    </xf>
    <xf numFmtId="168" fontId="28" fillId="24" borderId="12" xfId="0" applyNumberFormat="1" applyFont="1" applyFill="1" applyBorder="1" applyAlignment="1" applyProtection="1">
      <alignment vertical="center"/>
    </xf>
    <xf numFmtId="168" fontId="28" fillId="24" borderId="13" xfId="0" applyNumberFormat="1" applyFont="1" applyFill="1" applyBorder="1" applyAlignment="1" applyProtection="1">
      <alignment vertical="center"/>
    </xf>
    <xf numFmtId="168" fontId="28" fillId="24" borderId="14" xfId="0" applyNumberFormat="1" applyFont="1" applyFill="1" applyBorder="1" applyProtection="1"/>
    <xf numFmtId="168" fontId="28" fillId="0" borderId="12" xfId="0" applyNumberFormat="1" applyFont="1" applyBorder="1" applyProtection="1">
      <protection locked="0"/>
    </xf>
    <xf numFmtId="168" fontId="28" fillId="0" borderId="12" xfId="0" applyNumberFormat="1" applyFont="1" applyBorder="1" applyAlignment="1" applyProtection="1">
      <alignment vertical="center"/>
      <protection locked="0"/>
    </xf>
    <xf numFmtId="168" fontId="28" fillId="25" borderId="12" xfId="0" applyNumberFormat="1" applyFont="1" applyFill="1" applyBorder="1" applyProtection="1">
      <protection locked="0"/>
    </xf>
    <xf numFmtId="168" fontId="28" fillId="24" borderId="11" xfId="79" applyNumberFormat="1" applyFont="1" applyFill="1" applyBorder="1" applyAlignment="1" applyProtection="1">
      <alignment horizontal="right"/>
    </xf>
    <xf numFmtId="168" fontId="28" fillId="25" borderId="14" xfId="79" applyNumberFormat="1" applyFont="1" applyFill="1" applyBorder="1" applyAlignment="1" applyProtection="1">
      <alignment horizontal="right"/>
      <protection locked="0"/>
    </xf>
    <xf numFmtId="168" fontId="28" fillId="26" borderId="12" xfId="0" applyNumberFormat="1" applyFont="1" applyFill="1" applyBorder="1" applyProtection="1">
      <protection locked="0"/>
    </xf>
    <xf numFmtId="168" fontId="28" fillId="26" borderId="12" xfId="0" applyNumberFormat="1" applyFont="1" applyFill="1" applyBorder="1" applyAlignment="1" applyProtection="1">
      <alignment vertical="center"/>
      <protection locked="0"/>
    </xf>
    <xf numFmtId="168" fontId="28" fillId="26" borderId="11" xfId="79" applyNumberFormat="1" applyFont="1" applyFill="1" applyBorder="1" applyAlignment="1" applyProtection="1">
      <alignment horizontal="right"/>
    </xf>
    <xf numFmtId="168" fontId="28" fillId="27" borderId="11" xfId="79" applyNumberFormat="1" applyFont="1" applyFill="1" applyBorder="1" applyAlignment="1" applyProtection="1">
      <alignment horizontal="right"/>
    </xf>
    <xf numFmtId="0" fontId="42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6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6" fillId="0" borderId="0" xfId="0" applyNumberFormat="1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3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3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3" applyFont="1" applyFill="1" applyBorder="1" applyAlignment="1">
      <alignment horizontal="right" vertical="center"/>
    </xf>
    <xf numFmtId="2" fontId="1" fillId="26" borderId="19" xfId="73" applyNumberFormat="1" applyFont="1" applyFill="1" applyBorder="1" applyAlignment="1">
      <alignment horizontal="right" vertical="center"/>
    </xf>
    <xf numFmtId="170" fontId="2" fillId="0" borderId="19" xfId="0" applyNumberFormat="1" applyFont="1" applyFill="1" applyBorder="1" applyAlignment="1">
      <alignment horizontal="right" vertical="center"/>
    </xf>
    <xf numFmtId="0" fontId="32" fillId="0" borderId="19" xfId="0" applyFont="1" applyFill="1" applyBorder="1" applyAlignment="1">
      <alignment vertical="center"/>
    </xf>
    <xf numFmtId="1" fontId="32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3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3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2" fillId="0" borderId="19" xfId="73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2" fontId="2" fillId="0" borderId="19" xfId="73" applyNumberFormat="1" applyFont="1" applyFill="1" applyBorder="1" applyAlignment="1">
      <alignment horizontal="center" vertical="center" wrapText="1"/>
    </xf>
    <xf numFmtId="165" fontId="2" fillId="0" borderId="19" xfId="73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3" applyNumberFormat="1" applyFont="1" applyFill="1" applyBorder="1" applyAlignment="1">
      <alignment horizontal="center" vertical="center"/>
    </xf>
    <xf numFmtId="172" fontId="1" fillId="0" borderId="19" xfId="73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3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3" fillId="0" borderId="19" xfId="43" applyFont="1" applyFill="1" applyBorder="1" applyAlignment="1">
      <alignment horizontal="left" vertical="center" wrapText="1"/>
    </xf>
    <xf numFmtId="165" fontId="2" fillId="0" borderId="19" xfId="7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3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5" fillId="0" borderId="0" xfId="0" applyFont="1" applyFill="1" applyBorder="1" applyAlignment="1">
      <alignment horizontal="left" vertical="center" wrapText="1"/>
    </xf>
    <xf numFmtId="169" fontId="46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center" vertical="center"/>
    </xf>
    <xf numFmtId="2" fontId="34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2" fillId="0" borderId="19" xfId="0" applyFont="1" applyFill="1" applyBorder="1" applyAlignment="1">
      <alignment horizontal="left" vertical="center" indent="3"/>
    </xf>
    <xf numFmtId="2" fontId="32" fillId="0" borderId="19" xfId="0" applyNumberFormat="1" applyFont="1" applyFill="1" applyBorder="1" applyAlignment="1">
      <alignment horizontal="center" vertical="center"/>
    </xf>
    <xf numFmtId="165" fontId="32" fillId="0" borderId="19" xfId="73" applyFont="1" applyFill="1" applyBorder="1" applyAlignment="1">
      <alignment horizontal="center" vertical="center"/>
    </xf>
    <xf numFmtId="165" fontId="32" fillId="0" borderId="19" xfId="73" applyFont="1" applyFill="1" applyBorder="1" applyAlignment="1">
      <alignment horizontal="left" vertical="center" indent="1"/>
    </xf>
    <xf numFmtId="0" fontId="32" fillId="0" borderId="19" xfId="0" applyFont="1" applyFill="1" applyBorder="1" applyAlignment="1">
      <alignment horizontal="left" vertical="center" indent="1"/>
    </xf>
    <xf numFmtId="170" fontId="32" fillId="0" borderId="19" xfId="0" applyNumberFormat="1" applyFont="1" applyFill="1" applyBorder="1" applyAlignment="1">
      <alignment horizontal="center" vertical="center"/>
    </xf>
    <xf numFmtId="170" fontId="34" fillId="0" borderId="19" xfId="0" applyNumberFormat="1" applyFont="1" applyFill="1" applyBorder="1" applyAlignment="1">
      <alignment horizontal="center" vertical="center"/>
    </xf>
    <xf numFmtId="165" fontId="32" fillId="0" borderId="19" xfId="73" applyFont="1" applyFill="1" applyBorder="1" applyAlignment="1">
      <alignment vertical="center"/>
    </xf>
    <xf numFmtId="9" fontId="32" fillId="0" borderId="19" xfId="67" applyFont="1" applyFill="1" applyBorder="1" applyAlignment="1">
      <alignment vertical="center"/>
    </xf>
    <xf numFmtId="0" fontId="34" fillId="26" borderId="19" xfId="0" applyFont="1" applyFill="1" applyBorder="1" applyAlignment="1">
      <alignment vertical="center"/>
    </xf>
    <xf numFmtId="165" fontId="32" fillId="0" borderId="19" xfId="72" applyFont="1" applyFill="1" applyBorder="1" applyAlignment="1">
      <alignment vertical="center"/>
    </xf>
    <xf numFmtId="165" fontId="47" fillId="0" borderId="19" xfId="72" applyFont="1" applyFill="1" applyBorder="1" applyAlignment="1">
      <alignment vertical="center"/>
    </xf>
    <xf numFmtId="165" fontId="41" fillId="0" borderId="19" xfId="72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1" fillId="0" borderId="0" xfId="67" applyFont="1" applyFill="1" applyAlignment="1">
      <alignment vertical="center"/>
    </xf>
    <xf numFmtId="0" fontId="35" fillId="0" borderId="19" xfId="50" applyNumberFormat="1" applyFont="1" applyFill="1" applyBorder="1" applyAlignment="1" applyProtection="1">
      <alignment horizontal="left" vertical="center" wrapText="1"/>
    </xf>
    <xf numFmtId="1" fontId="32" fillId="0" borderId="19" xfId="0" applyNumberFormat="1" applyFont="1" applyFill="1" applyBorder="1" applyAlignment="1">
      <alignment horizontal="center" vertical="center"/>
    </xf>
    <xf numFmtId="165" fontId="32" fillId="0" borderId="19" xfId="72" applyFont="1" applyFill="1" applyBorder="1" applyAlignment="1">
      <alignment horizontal="center" vertical="center"/>
    </xf>
    <xf numFmtId="165" fontId="47" fillId="0" borderId="19" xfId="72" applyFont="1" applyFill="1" applyBorder="1" applyAlignment="1">
      <alignment horizontal="center" vertical="center"/>
    </xf>
    <xf numFmtId="0" fontId="32" fillId="0" borderId="19" xfId="0" applyNumberFormat="1" applyFont="1" applyFill="1" applyBorder="1" applyAlignment="1">
      <alignment horizontal="left" vertical="center"/>
    </xf>
    <xf numFmtId="1" fontId="32" fillId="0" borderId="19" xfId="73" applyNumberFormat="1" applyFont="1" applyFill="1" applyBorder="1" applyAlignment="1">
      <alignment horizontal="center" vertical="center"/>
    </xf>
    <xf numFmtId="170" fontId="32" fillId="0" borderId="19" xfId="73" applyNumberFormat="1" applyFont="1" applyFill="1" applyBorder="1" applyAlignment="1">
      <alignment horizontal="center" vertical="center"/>
    </xf>
    <xf numFmtId="170" fontId="47" fillId="0" borderId="19" xfId="73" applyNumberFormat="1" applyFont="1" applyFill="1" applyBorder="1" applyAlignment="1">
      <alignment horizontal="center" vertical="center"/>
    </xf>
    <xf numFmtId="170" fontId="47" fillId="0" borderId="19" xfId="0" applyNumberFormat="1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vertical="center"/>
    </xf>
    <xf numFmtId="0" fontId="32" fillId="0" borderId="19" xfId="0" applyFont="1" applyFill="1" applyBorder="1" applyAlignment="1">
      <alignment horizontal="left" vertical="center"/>
    </xf>
    <xf numFmtId="1" fontId="35" fillId="0" borderId="19" xfId="57" applyNumberFormat="1" applyFont="1" applyFill="1" applyBorder="1" applyAlignment="1" applyProtection="1">
      <alignment horizontal="left" vertical="center" wrapText="1"/>
    </xf>
    <xf numFmtId="0" fontId="35" fillId="0" borderId="19" xfId="37" applyFont="1" applyFill="1" applyBorder="1" applyAlignment="1" applyProtection="1">
      <alignment horizontal="left" vertical="center" wrapText="1"/>
    </xf>
    <xf numFmtId="0" fontId="36" fillId="0" borderId="19" xfId="0" applyFont="1" applyFill="1" applyBorder="1" applyAlignment="1">
      <alignment vertical="center"/>
    </xf>
    <xf numFmtId="0" fontId="48" fillId="0" borderId="19" xfId="0" applyFont="1" applyFill="1" applyBorder="1" applyAlignment="1">
      <alignment vertical="center"/>
    </xf>
    <xf numFmtId="1" fontId="47" fillId="0" borderId="19" xfId="0" applyNumberFormat="1" applyFont="1" applyFill="1" applyBorder="1" applyAlignment="1">
      <alignment horizontal="center" vertical="center"/>
    </xf>
    <xf numFmtId="0" fontId="32" fillId="26" borderId="19" xfId="0" applyFont="1" applyFill="1" applyBorder="1" applyAlignment="1">
      <alignment horizontal="left" vertical="center" indent="1"/>
    </xf>
    <xf numFmtId="0" fontId="32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49" fillId="0" borderId="0" xfId="56" applyFont="1" applyFill="1" applyAlignment="1">
      <alignment vertical="center"/>
    </xf>
    <xf numFmtId="0" fontId="50" fillId="0" borderId="0" xfId="56" applyFont="1" applyFill="1" applyAlignment="1">
      <alignment horizontal="center" vertical="center"/>
    </xf>
    <xf numFmtId="0" fontId="51" fillId="0" borderId="0" xfId="56" applyFont="1" applyAlignment="1">
      <alignment horizontal="center" vertical="center"/>
    </xf>
    <xf numFmtId="0" fontId="37" fillId="0" borderId="0" xfId="41" applyFont="1" applyFill="1" applyAlignment="1">
      <alignment vertical="center"/>
    </xf>
    <xf numFmtId="0" fontId="52" fillId="30" borderId="0" xfId="56" applyFont="1" applyFill="1" applyAlignment="1">
      <alignment horizontal="center" vertical="center"/>
    </xf>
    <xf numFmtId="0" fontId="53" fillId="30" borderId="0" xfId="56" applyFont="1" applyFill="1" applyAlignment="1">
      <alignment horizontal="center" vertical="center" wrapText="1"/>
    </xf>
    <xf numFmtId="0" fontId="51" fillId="0" borderId="0" xfId="56" applyFont="1" applyFill="1" applyAlignment="1">
      <alignment horizontal="center" vertical="center"/>
    </xf>
    <xf numFmtId="173" fontId="54" fillId="0" borderId="0" xfId="78" applyNumberFormat="1" applyFont="1" applyAlignment="1">
      <alignment horizontal="center" vertical="center"/>
    </xf>
    <xf numFmtId="173" fontId="55" fillId="0" borderId="0" xfId="78" applyNumberFormat="1" applyFont="1" applyAlignment="1">
      <alignment horizontal="center" vertical="center"/>
    </xf>
    <xf numFmtId="0" fontId="54" fillId="0" borderId="0" xfId="41" applyFont="1" applyFill="1" applyAlignment="1">
      <alignment vertical="center" wrapText="1"/>
    </xf>
    <xf numFmtId="0" fontId="54" fillId="0" borderId="0" xfId="56" applyFont="1" applyAlignment="1">
      <alignment vertical="center" wrapText="1"/>
    </xf>
    <xf numFmtId="0" fontId="37" fillId="0" borderId="0" xfId="42" applyFont="1" applyFill="1" applyAlignment="1">
      <alignment vertical="center"/>
    </xf>
    <xf numFmtId="1" fontId="51" fillId="0" borderId="0" xfId="56" applyNumberFormat="1" applyFont="1" applyFill="1" applyAlignment="1">
      <alignment horizontal="center" vertical="center"/>
    </xf>
    <xf numFmtId="172" fontId="55" fillId="0" borderId="0" xfId="78" applyNumberFormat="1" applyFont="1" applyAlignment="1">
      <alignment horizontal="center" vertical="center"/>
    </xf>
    <xf numFmtId="172" fontId="54" fillId="0" borderId="0" xfId="78" applyNumberFormat="1" applyFont="1" applyAlignment="1">
      <alignment horizontal="center" vertical="center"/>
    </xf>
    <xf numFmtId="0" fontId="56" fillId="0" borderId="0" xfId="56" applyFont="1" applyFill="1" applyAlignment="1">
      <alignment horizontal="center" vertical="center"/>
    </xf>
    <xf numFmtId="172" fontId="54" fillId="0" borderId="0" xfId="78" applyNumberFormat="1" applyFont="1" applyAlignment="1">
      <alignment horizontal="center" vertical="center" wrapText="1"/>
    </xf>
    <xf numFmtId="174" fontId="51" fillId="0" borderId="0" xfId="56" applyNumberFormat="1" applyFont="1" applyAlignment="1">
      <alignment vertical="center"/>
    </xf>
    <xf numFmtId="0" fontId="51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7" fillId="0" borderId="0" xfId="41" applyFont="1" applyFill="1" applyAlignment="1">
      <alignment vertical="center" wrapText="1"/>
    </xf>
    <xf numFmtId="0" fontId="56" fillId="0" borderId="0" xfId="56" applyFont="1" applyAlignment="1">
      <alignment horizontal="center" vertical="center"/>
    </xf>
    <xf numFmtId="165" fontId="54" fillId="0" borderId="0" xfId="78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/>
    </xf>
    <xf numFmtId="4" fontId="51" fillId="0" borderId="0" xfId="56" applyNumberFormat="1" applyFont="1" applyAlignment="1">
      <alignment horizontal="center" vertical="center"/>
    </xf>
    <xf numFmtId="0" fontId="55" fillId="31" borderId="0" xfId="56" applyFont="1" applyFill="1" applyAlignment="1">
      <alignment horizontal="center" vertical="center"/>
    </xf>
    <xf numFmtId="172" fontId="55" fillId="31" borderId="0" xfId="78" applyNumberFormat="1" applyFont="1" applyFill="1" applyAlignment="1">
      <alignment horizontal="center" vertical="center"/>
    </xf>
    <xf numFmtId="173" fontId="55" fillId="31" borderId="0" xfId="78" applyNumberFormat="1" applyFont="1" applyFill="1" applyAlignment="1">
      <alignment horizontal="center" vertical="center"/>
    </xf>
    <xf numFmtId="0" fontId="54" fillId="0" borderId="0" xfId="56" applyFont="1" applyAlignment="1">
      <alignment horizontal="right" vertical="center"/>
    </xf>
    <xf numFmtId="175" fontId="54" fillId="0" borderId="0" xfId="68" applyNumberFormat="1" applyFont="1" applyAlignment="1">
      <alignment horizontal="center" vertical="center"/>
    </xf>
    <xf numFmtId="176" fontId="50" fillId="0" borderId="0" xfId="56" applyNumberFormat="1" applyFont="1" applyAlignment="1">
      <alignment horizontal="center" vertical="center"/>
    </xf>
    <xf numFmtId="0" fontId="55" fillId="0" borderId="0" xfId="56" applyFont="1" applyAlignment="1">
      <alignment horizontal="right" vertical="center"/>
    </xf>
    <xf numFmtId="174" fontId="51" fillId="0" borderId="0" xfId="56" applyNumberFormat="1" applyFont="1" applyAlignment="1">
      <alignment horizontal="center" vertical="center"/>
    </xf>
    <xf numFmtId="0" fontId="55" fillId="0" borderId="0" xfId="56" applyFont="1" applyAlignment="1">
      <alignment horizontal="center" vertical="center"/>
    </xf>
    <xf numFmtId="0" fontId="50" fillId="0" borderId="0" xfId="56" applyFont="1" applyAlignment="1">
      <alignment horizontal="center" vertical="center" wrapText="1"/>
    </xf>
    <xf numFmtId="3" fontId="51" fillId="0" borderId="0" xfId="56" applyNumberFormat="1" applyFont="1" applyAlignment="1">
      <alignment horizontal="center" vertical="center"/>
    </xf>
    <xf numFmtId="0" fontId="53" fillId="30" borderId="0" xfId="56" applyFont="1" applyFill="1" applyAlignment="1">
      <alignment horizontal="center" vertical="center"/>
    </xf>
    <xf numFmtId="0" fontId="57" fillId="31" borderId="0" xfId="56" applyFont="1" applyFill="1" applyAlignment="1">
      <alignment horizontal="center" vertical="center"/>
    </xf>
    <xf numFmtId="172" fontId="57" fillId="31" borderId="0" xfId="78" applyNumberFormat="1" applyFont="1" applyFill="1" applyAlignment="1">
      <alignment horizontal="center" vertical="center"/>
    </xf>
    <xf numFmtId="0" fontId="58" fillId="0" borderId="0" xfId="56" applyFont="1" applyAlignment="1">
      <alignment horizontal="right" vertical="center"/>
    </xf>
    <xf numFmtId="172" fontId="58" fillId="0" borderId="0" xfId="78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172" fontId="59" fillId="0" borderId="0" xfId="78" applyNumberFormat="1" applyFont="1" applyAlignment="1">
      <alignment horizontal="center" vertical="center"/>
    </xf>
    <xf numFmtId="3" fontId="54" fillId="0" borderId="0" xfId="56" applyNumberFormat="1" applyFont="1" applyAlignment="1">
      <alignment horizontal="right" vertical="center"/>
    </xf>
    <xf numFmtId="0" fontId="51" fillId="0" borderId="0" xfId="56" applyFont="1" applyAlignment="1">
      <alignment horizontal="right" vertical="center"/>
    </xf>
    <xf numFmtId="1" fontId="51" fillId="0" borderId="0" xfId="56" applyNumberFormat="1" applyFont="1" applyAlignment="1">
      <alignment vertical="center"/>
    </xf>
    <xf numFmtId="172" fontId="57" fillId="31" borderId="0" xfId="56" applyNumberFormat="1" applyFont="1" applyFill="1" applyAlignment="1">
      <alignment horizontal="center" vertical="center"/>
    </xf>
    <xf numFmtId="0" fontId="37" fillId="26" borderId="0" xfId="41" applyFont="1" applyFill="1" applyAlignment="1">
      <alignment vertical="center" wrapText="1"/>
    </xf>
    <xf numFmtId="0" fontId="55" fillId="31" borderId="0" xfId="56" applyFont="1" applyFill="1" applyAlignment="1">
      <alignment horizontal="right" vertical="center"/>
    </xf>
    <xf numFmtId="172" fontId="55" fillId="31" borderId="0" xfId="56" applyNumberFormat="1" applyFont="1" applyFill="1" applyAlignment="1">
      <alignment horizontal="center" vertical="center"/>
    </xf>
    <xf numFmtId="172" fontId="54" fillId="0" borderId="0" xfId="56" applyNumberFormat="1" applyFont="1" applyAlignment="1">
      <alignment horizontal="center" vertical="center"/>
    </xf>
    <xf numFmtId="9" fontId="54" fillId="0" borderId="0" xfId="66" applyFont="1" applyAlignment="1">
      <alignment horizontal="center" vertical="center"/>
    </xf>
    <xf numFmtId="3" fontId="50" fillId="0" borderId="0" xfId="56" applyNumberFormat="1" applyFont="1" applyAlignment="1">
      <alignment horizontal="center" vertical="center"/>
    </xf>
    <xf numFmtId="172" fontId="55" fillId="0" borderId="0" xfId="77" applyNumberFormat="1" applyFont="1" applyAlignment="1">
      <alignment horizontal="center" vertical="center"/>
    </xf>
    <xf numFmtId="172" fontId="60" fillId="0" borderId="0" xfId="56" applyNumberFormat="1" applyFont="1" applyAlignment="1">
      <alignment horizontal="center" vertical="center"/>
    </xf>
    <xf numFmtId="172" fontId="54" fillId="0" borderId="0" xfId="77" applyNumberFormat="1" applyFont="1" applyAlignment="1">
      <alignment horizontal="center" vertical="center"/>
    </xf>
    <xf numFmtId="9" fontId="60" fillId="26" borderId="0" xfId="68" applyFont="1" applyFill="1" applyAlignment="1">
      <alignment horizontal="center" vertical="center"/>
    </xf>
    <xf numFmtId="172" fontId="50" fillId="0" borderId="0" xfId="78" applyNumberFormat="1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0" fontId="54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1" fillId="0" borderId="0" xfId="6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175" fontId="54" fillId="0" borderId="0" xfId="67" applyNumberFormat="1" applyFont="1" applyAlignment="1">
      <alignment horizontal="center" vertical="center"/>
    </xf>
    <xf numFmtId="0" fontId="51" fillId="0" borderId="0" xfId="56" applyFont="1" applyAlignment="1">
      <alignment vertical="center" wrapText="1"/>
    </xf>
    <xf numFmtId="175" fontId="54" fillId="0" borderId="0" xfId="66" applyNumberFormat="1" applyFont="1" applyAlignment="1">
      <alignment horizontal="center" vertical="center"/>
    </xf>
    <xf numFmtId="0" fontId="62" fillId="0" borderId="0" xfId="0" applyFont="1" applyAlignment="1">
      <alignment vertical="center" wrapText="1"/>
    </xf>
    <xf numFmtId="0" fontId="62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46" fillId="0" borderId="10" xfId="0" applyFont="1" applyBorder="1" applyAlignment="1">
      <alignment horizontal="left" vertical="top" wrapText="1"/>
    </xf>
    <xf numFmtId="3" fontId="46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54" fillId="0" borderId="0" xfId="56" applyFont="1" applyAlignment="1">
      <alignment horizontal="center" vertical="center" wrapText="1"/>
    </xf>
    <xf numFmtId="0" fontId="2" fillId="32" borderId="43" xfId="0" applyFont="1" applyFill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54" fillId="0" borderId="0" xfId="56" applyFont="1" applyAlignment="1">
      <alignment horizontal="left" vertical="center" wrapText="1"/>
    </xf>
    <xf numFmtId="0" fontId="54" fillId="0" borderId="0" xfId="41" applyFont="1" applyFill="1" applyAlignment="1">
      <alignment horizontal="center" vertical="center" wrapText="1"/>
    </xf>
    <xf numFmtId="49" fontId="63" fillId="0" borderId="0" xfId="43" applyNumberFormat="1" applyFont="1" applyFill="1" applyAlignment="1">
      <alignment horizontal="center" vertical="center"/>
    </xf>
    <xf numFmtId="0" fontId="47" fillId="0" borderId="0" xfId="43" applyFont="1" applyFill="1" applyAlignment="1">
      <alignment wrapText="1"/>
    </xf>
    <xf numFmtId="0" fontId="63" fillId="0" borderId="0" xfId="43" applyFont="1" applyFill="1" applyAlignment="1">
      <alignment horizontal="center" vertical="center" wrapText="1"/>
    </xf>
    <xf numFmtId="0" fontId="47" fillId="0" borderId="0" xfId="43" applyFont="1" applyFill="1"/>
    <xf numFmtId="0" fontId="64" fillId="0" borderId="0" xfId="0" applyFont="1" applyFill="1" applyAlignment="1">
      <alignment horizontal="right" vertical="center"/>
    </xf>
    <xf numFmtId="0" fontId="65" fillId="0" borderId="0" xfId="43" applyFont="1" applyFill="1" applyAlignment="1">
      <alignment horizontal="center" vertical="center" wrapText="1"/>
    </xf>
    <xf numFmtId="0" fontId="65" fillId="0" borderId="0" xfId="43" applyFont="1" applyFill="1" applyAlignment="1">
      <alignment horizontal="center" vertical="center" wrapText="1"/>
    </xf>
    <xf numFmtId="0" fontId="64" fillId="0" borderId="0" xfId="0" applyFont="1" applyFill="1" applyAlignment="1">
      <alignment horizontal="left" vertical="center"/>
    </xf>
    <xf numFmtId="0" fontId="66" fillId="0" borderId="0" xfId="0" applyFont="1" applyFill="1" applyAlignment="1">
      <alignment horizontal="center" vertical="top"/>
    </xf>
    <xf numFmtId="0" fontId="64" fillId="0" borderId="0" xfId="0" applyFont="1" applyFill="1" applyAlignment="1">
      <alignment horizontal="justify" vertical="center"/>
    </xf>
    <xf numFmtId="0" fontId="64" fillId="0" borderId="0" xfId="0" applyFont="1" applyFill="1" applyAlignment="1">
      <alignment horizontal="center" vertical="center"/>
    </xf>
    <xf numFmtId="0" fontId="64" fillId="0" borderId="0" xfId="0" applyFont="1" applyFill="1" applyAlignment="1">
      <alignment horizontal="left" vertical="center" wrapText="1"/>
    </xf>
    <xf numFmtId="0" fontId="66" fillId="0" borderId="0" xfId="0" applyFont="1" applyFill="1" applyAlignment="1">
      <alignment horizontal="left" vertical="top"/>
    </xf>
    <xf numFmtId="4" fontId="47" fillId="0" borderId="0" xfId="43" applyNumberFormat="1" applyFont="1" applyFill="1"/>
    <xf numFmtId="0" fontId="67" fillId="0" borderId="45" xfId="43" applyFont="1" applyFill="1" applyBorder="1" applyAlignment="1">
      <alignment horizontal="center" vertical="center" wrapText="1"/>
    </xf>
    <xf numFmtId="0" fontId="67" fillId="0" borderId="0" xfId="43" applyFont="1" applyFill="1" applyBorder="1" applyAlignment="1">
      <alignment horizontal="center" vertical="center" wrapText="1"/>
    </xf>
    <xf numFmtId="49" fontId="68" fillId="0" borderId="37" xfId="43" applyNumberFormat="1" applyFont="1" applyFill="1" applyBorder="1" applyAlignment="1">
      <alignment horizontal="center" vertical="center" wrapText="1"/>
    </xf>
    <xf numFmtId="0" fontId="69" fillId="0" borderId="38" xfId="43" applyFont="1" applyFill="1" applyBorder="1" applyAlignment="1">
      <alignment horizontal="center" vertical="center" wrapText="1"/>
    </xf>
    <xf numFmtId="0" fontId="69" fillId="0" borderId="36" xfId="43" applyFont="1" applyFill="1" applyBorder="1" applyAlignment="1">
      <alignment horizontal="center" vertical="center" wrapText="1"/>
    </xf>
    <xf numFmtId="0" fontId="70" fillId="0" borderId="21" xfId="43" applyFont="1" applyFill="1" applyBorder="1" applyAlignment="1">
      <alignment horizontal="center" vertical="center" wrapText="1"/>
    </xf>
    <xf numFmtId="0" fontId="70" fillId="0" borderId="46" xfId="43" applyFont="1" applyFill="1" applyBorder="1" applyAlignment="1">
      <alignment horizontal="center" vertical="center" wrapText="1"/>
    </xf>
    <xf numFmtId="0" fontId="70" fillId="0" borderId="47" xfId="43" applyFont="1" applyFill="1" applyBorder="1" applyAlignment="1">
      <alignment horizontal="center" vertical="center" wrapText="1"/>
    </xf>
    <xf numFmtId="0" fontId="70" fillId="0" borderId="0" xfId="43" applyFont="1" applyFill="1" applyBorder="1" applyAlignment="1">
      <alignment horizontal="center" vertical="center" wrapText="1"/>
    </xf>
    <xf numFmtId="49" fontId="68" fillId="0" borderId="28" xfId="43" applyNumberFormat="1" applyFont="1" applyFill="1" applyBorder="1" applyAlignment="1">
      <alignment horizontal="center" vertical="center" wrapText="1"/>
    </xf>
    <xf numFmtId="0" fontId="69" fillId="0" borderId="19" xfId="43" applyFont="1" applyFill="1" applyBorder="1" applyAlignment="1">
      <alignment horizontal="center" vertical="center" wrapText="1"/>
    </xf>
    <xf numFmtId="0" fontId="69" fillId="0" borderId="32" xfId="43" applyFont="1" applyFill="1" applyBorder="1" applyAlignment="1">
      <alignment horizontal="center" vertical="center" wrapText="1"/>
    </xf>
    <xf numFmtId="0" fontId="71" fillId="0" borderId="19" xfId="43" applyFont="1" applyFill="1" applyBorder="1" applyAlignment="1">
      <alignment horizontal="center" vertical="center" wrapText="1"/>
    </xf>
    <xf numFmtId="0" fontId="71" fillId="0" borderId="42" xfId="43" applyFont="1" applyFill="1" applyBorder="1" applyAlignment="1">
      <alignment horizontal="center" vertical="center" wrapText="1"/>
    </xf>
    <xf numFmtId="0" fontId="71" fillId="0" borderId="0" xfId="43" applyFont="1" applyFill="1" applyBorder="1" applyAlignment="1">
      <alignment horizontal="center" vertical="center" wrapText="1"/>
    </xf>
    <xf numFmtId="49" fontId="72" fillId="0" borderId="17" xfId="43" applyNumberFormat="1" applyFont="1" applyFill="1" applyBorder="1" applyAlignment="1">
      <alignment horizontal="center" vertical="center"/>
    </xf>
    <xf numFmtId="0" fontId="72" fillId="0" borderId="17" xfId="43" applyFont="1" applyFill="1" applyBorder="1" applyAlignment="1">
      <alignment horizontal="center" vertical="center" wrapText="1"/>
    </xf>
    <xf numFmtId="0" fontId="72" fillId="0" borderId="33" xfId="43" applyFont="1" applyFill="1" applyBorder="1" applyAlignment="1">
      <alignment horizontal="center" vertical="center" wrapText="1"/>
    </xf>
    <xf numFmtId="0" fontId="72" fillId="0" borderId="0" xfId="43" applyFont="1" applyFill="1" applyBorder="1" applyAlignment="1">
      <alignment horizontal="center" vertical="center" wrapText="1"/>
    </xf>
    <xf numFmtId="0" fontId="47" fillId="0" borderId="0" xfId="43" applyFont="1" applyFill="1" applyAlignment="1">
      <alignment vertical="center"/>
    </xf>
    <xf numFmtId="49" fontId="64" fillId="0" borderId="20" xfId="43" applyNumberFormat="1" applyFont="1" applyFill="1" applyBorder="1" applyAlignment="1">
      <alignment horizontal="center" vertical="center"/>
    </xf>
    <xf numFmtId="49" fontId="64" fillId="0" borderId="44" xfId="43" applyNumberFormat="1" applyFont="1" applyFill="1" applyBorder="1" applyAlignment="1">
      <alignment horizontal="center" vertical="center"/>
    </xf>
    <xf numFmtId="49" fontId="64" fillId="0" borderId="0" xfId="43" applyNumberFormat="1" applyFont="1" applyFill="1" applyBorder="1" applyAlignment="1">
      <alignment horizontal="center" vertical="center"/>
    </xf>
    <xf numFmtId="49" fontId="63" fillId="0" borderId="37" xfId="0" applyNumberFormat="1" applyFont="1" applyFill="1" applyBorder="1" applyAlignment="1">
      <alignment horizontal="center" vertical="center"/>
    </xf>
    <xf numFmtId="0" fontId="47" fillId="0" borderId="38" xfId="0" applyFont="1" applyFill="1" applyBorder="1" applyAlignment="1">
      <alignment vertical="center" wrapText="1"/>
    </xf>
    <xf numFmtId="0" fontId="63" fillId="0" borderId="36" xfId="43" applyFont="1" applyFill="1" applyBorder="1" applyAlignment="1">
      <alignment horizontal="center" vertical="center"/>
    </xf>
    <xf numFmtId="4" fontId="63" fillId="0" borderId="38" xfId="72" applyNumberFormat="1" applyFont="1" applyFill="1" applyBorder="1" applyAlignment="1">
      <alignment horizontal="center" vertical="center"/>
    </xf>
    <xf numFmtId="4" fontId="63" fillId="0" borderId="38" xfId="0" applyNumberFormat="1" applyFont="1" applyFill="1" applyBorder="1" applyAlignment="1">
      <alignment horizontal="center" vertical="center"/>
    </xf>
    <xf numFmtId="175" fontId="63" fillId="0" borderId="38" xfId="0" applyNumberFormat="1" applyFont="1" applyFill="1" applyBorder="1" applyAlignment="1">
      <alignment horizontal="center" vertical="center"/>
    </xf>
    <xf numFmtId="175" fontId="63" fillId="0" borderId="0" xfId="0" applyNumberFormat="1" applyFont="1" applyFill="1" applyBorder="1" applyAlignment="1">
      <alignment horizontal="center" vertical="center"/>
    </xf>
    <xf numFmtId="4" fontId="47" fillId="0" borderId="0" xfId="43" applyNumberFormat="1" applyFont="1" applyFill="1" applyAlignment="1">
      <alignment vertical="center"/>
    </xf>
    <xf numFmtId="49" fontId="63" fillId="0" borderId="28" xfId="0" applyNumberFormat="1" applyFont="1" applyFill="1" applyBorder="1" applyAlignment="1">
      <alignment horizontal="center" vertical="center"/>
    </xf>
    <xf numFmtId="0" fontId="47" fillId="0" borderId="19" xfId="43" applyFont="1" applyFill="1" applyBorder="1" applyAlignment="1">
      <alignment horizontal="left" vertical="center" indent="1"/>
    </xf>
    <xf numFmtId="0" fontId="63" fillId="0" borderId="32" xfId="43" applyFont="1" applyFill="1" applyBorder="1" applyAlignment="1">
      <alignment horizontal="center" vertical="center"/>
    </xf>
    <xf numFmtId="4" fontId="63" fillId="0" borderId="19" xfId="72" applyNumberFormat="1" applyFont="1" applyFill="1" applyBorder="1" applyAlignment="1">
      <alignment horizontal="center" vertical="center"/>
    </xf>
    <xf numFmtId="4" fontId="63" fillId="0" borderId="19" xfId="0" applyNumberFormat="1" applyFont="1" applyFill="1" applyBorder="1" applyAlignment="1">
      <alignment horizontal="center" vertical="center"/>
    </xf>
    <xf numFmtId="175" fontId="63" fillId="0" borderId="19" xfId="0" applyNumberFormat="1" applyFont="1" applyFill="1" applyBorder="1" applyAlignment="1">
      <alignment horizontal="center" vertical="center"/>
    </xf>
    <xf numFmtId="0" fontId="47" fillId="0" borderId="19" xfId="43" applyFont="1" applyFill="1" applyBorder="1" applyAlignment="1">
      <alignment horizontal="left" vertical="center" wrapText="1" indent="1"/>
    </xf>
    <xf numFmtId="0" fontId="47" fillId="0" borderId="19" xfId="43" applyFont="1" applyFill="1" applyBorder="1" applyAlignment="1">
      <alignment horizontal="left" vertical="center" indent="3"/>
    </xf>
    <xf numFmtId="0" fontId="47" fillId="0" borderId="41" xfId="0" applyFont="1" applyFill="1" applyBorder="1" applyAlignment="1">
      <alignment vertical="center" wrapText="1"/>
    </xf>
    <xf numFmtId="0" fontId="47" fillId="0" borderId="19" xfId="43" applyFont="1" applyFill="1" applyBorder="1" applyAlignment="1">
      <alignment horizontal="left" vertical="center" wrapText="1" indent="3"/>
    </xf>
    <xf numFmtId="0" fontId="47" fillId="0" borderId="19" xfId="0" applyFont="1" applyFill="1" applyBorder="1" applyAlignment="1">
      <alignment horizontal="left" vertical="center" wrapText="1" indent="1"/>
    </xf>
    <xf numFmtId="0" fontId="47" fillId="0" borderId="19" xfId="43" applyFont="1" applyFill="1" applyBorder="1" applyAlignment="1">
      <alignment horizontal="left" vertical="center" wrapText="1" indent="5"/>
    </xf>
    <xf numFmtId="0" fontId="47" fillId="0" borderId="19" xfId="0" applyFont="1" applyFill="1" applyBorder="1" applyAlignment="1">
      <alignment horizontal="left" vertical="center" wrapText="1" indent="7"/>
    </xf>
    <xf numFmtId="168" fontId="47" fillId="0" borderId="0" xfId="43" applyNumberFormat="1" applyFont="1" applyFill="1" applyAlignment="1">
      <alignment vertical="center"/>
    </xf>
    <xf numFmtId="49" fontId="63" fillId="0" borderId="30" xfId="0" applyNumberFormat="1" applyFont="1" applyFill="1" applyBorder="1" applyAlignment="1">
      <alignment horizontal="center" vertical="center"/>
    </xf>
    <xf numFmtId="0" fontId="47" fillId="0" borderId="17" xfId="43" applyFont="1" applyFill="1" applyBorder="1" applyAlignment="1">
      <alignment horizontal="left" vertical="center" indent="3"/>
    </xf>
    <xf numFmtId="0" fontId="63" fillId="0" borderId="35" xfId="43" applyFont="1" applyFill="1" applyBorder="1" applyAlignment="1">
      <alignment horizontal="center" vertical="center"/>
    </xf>
    <xf numFmtId="4" fontId="63" fillId="0" borderId="17" xfId="0" applyNumberFormat="1" applyFont="1" applyFill="1" applyBorder="1" applyAlignment="1">
      <alignment horizontal="center" vertical="center"/>
    </xf>
    <xf numFmtId="175" fontId="63" fillId="0" borderId="17" xfId="0" applyNumberFormat="1" applyFont="1" applyFill="1" applyBorder="1" applyAlignment="1">
      <alignment horizontal="center" vertical="center"/>
    </xf>
    <xf numFmtId="0" fontId="47" fillId="0" borderId="38" xfId="0" applyFont="1" applyFill="1" applyBorder="1" applyAlignment="1">
      <alignment horizontal="left" vertical="center" wrapText="1" indent="1"/>
    </xf>
    <xf numFmtId="165" fontId="63" fillId="0" borderId="0" xfId="72" applyFont="1" applyFill="1" applyBorder="1" applyAlignment="1">
      <alignment horizontal="center" vertical="center"/>
    </xf>
    <xf numFmtId="49" fontId="63" fillId="0" borderId="29" xfId="0" applyNumberFormat="1" applyFont="1" applyFill="1" applyBorder="1" applyAlignment="1">
      <alignment horizontal="center" vertical="center"/>
    </xf>
    <xf numFmtId="0" fontId="47" fillId="0" borderId="31" xfId="43" applyFont="1" applyFill="1" applyBorder="1" applyAlignment="1">
      <alignment horizontal="left" vertical="center" indent="3"/>
    </xf>
    <xf numFmtId="0" fontId="63" fillId="0" borderId="33" xfId="43" applyFont="1" applyFill="1" applyBorder="1" applyAlignment="1">
      <alignment horizontal="center" vertical="center"/>
    </xf>
    <xf numFmtId="4" fontId="63" fillId="0" borderId="31" xfId="0" applyNumberFormat="1" applyFont="1" applyFill="1" applyBorder="1" applyAlignment="1">
      <alignment horizontal="center" vertical="center"/>
    </xf>
    <xf numFmtId="175" fontId="63" fillId="0" borderId="31" xfId="0" applyNumberFormat="1" applyFont="1" applyFill="1" applyBorder="1" applyAlignment="1">
      <alignment horizontal="center" vertical="center"/>
    </xf>
    <xf numFmtId="49" fontId="63" fillId="0" borderId="39" xfId="0" applyNumberFormat="1" applyFont="1" applyFill="1" applyBorder="1" applyAlignment="1">
      <alignment horizontal="center" vertical="center"/>
    </xf>
    <xf numFmtId="0" fontId="63" fillId="0" borderId="40" xfId="43" applyFont="1" applyFill="1" applyBorder="1" applyAlignment="1">
      <alignment horizontal="center" vertical="center"/>
    </xf>
    <xf numFmtId="4" fontId="63" fillId="0" borderId="41" xfId="0" applyNumberFormat="1" applyFont="1" applyFill="1" applyBorder="1" applyAlignment="1">
      <alignment horizontal="center" vertical="center"/>
    </xf>
    <xf numFmtId="175" fontId="63" fillId="0" borderId="41" xfId="0" applyNumberFormat="1" applyFont="1" applyFill="1" applyBorder="1" applyAlignment="1">
      <alignment horizontal="center" vertical="center"/>
    </xf>
    <xf numFmtId="0" fontId="47" fillId="0" borderId="19" xfId="0" applyFont="1" applyFill="1" applyBorder="1" applyAlignment="1">
      <alignment vertical="center" wrapText="1"/>
    </xf>
    <xf numFmtId="4" fontId="63" fillId="0" borderId="0" xfId="0" applyNumberFormat="1" applyFont="1" applyFill="1" applyBorder="1" applyAlignment="1">
      <alignment horizontal="center" vertical="center"/>
    </xf>
    <xf numFmtId="0" fontId="47" fillId="0" borderId="31" xfId="0" applyFont="1" applyFill="1" applyBorder="1" applyAlignment="1">
      <alignment horizontal="left" vertical="center" wrapText="1" indent="1"/>
    </xf>
    <xf numFmtId="0" fontId="47" fillId="0" borderId="17" xfId="0" applyFont="1" applyFill="1" applyBorder="1" applyAlignment="1">
      <alignment vertical="center" wrapText="1"/>
    </xf>
    <xf numFmtId="10" fontId="63" fillId="0" borderId="19" xfId="63" applyNumberFormat="1" applyFont="1" applyFill="1" applyBorder="1" applyAlignment="1">
      <alignment horizontal="center" vertical="center"/>
    </xf>
    <xf numFmtId="175" fontId="63" fillId="0" borderId="19" xfId="63" applyNumberFormat="1" applyFont="1" applyFill="1" applyBorder="1" applyAlignment="1">
      <alignment horizontal="center" vertical="center"/>
    </xf>
    <xf numFmtId="10" fontId="63" fillId="0" borderId="0" xfId="63" applyNumberFormat="1" applyFont="1" applyFill="1" applyBorder="1" applyAlignment="1">
      <alignment horizontal="center" vertical="center"/>
    </xf>
    <xf numFmtId="10" fontId="49" fillId="0" borderId="17" xfId="63" applyNumberFormat="1" applyFont="1" applyFill="1" applyBorder="1" applyAlignment="1">
      <alignment horizontal="center" vertical="center"/>
    </xf>
    <xf numFmtId="10" fontId="49" fillId="0" borderId="0" xfId="63" applyNumberFormat="1" applyFont="1" applyFill="1" applyBorder="1" applyAlignment="1">
      <alignment horizontal="center" vertical="center"/>
    </xf>
    <xf numFmtId="0" fontId="47" fillId="0" borderId="19" xfId="43" applyFont="1" applyFill="1" applyBorder="1" applyAlignment="1">
      <alignment horizontal="left" vertical="center" indent="5"/>
    </xf>
    <xf numFmtId="10" fontId="49" fillId="0" borderId="19" xfId="63" applyNumberFormat="1" applyFont="1" applyFill="1" applyBorder="1" applyAlignment="1">
      <alignment horizontal="center" vertical="center"/>
    </xf>
    <xf numFmtId="0" fontId="47" fillId="0" borderId="31" xfId="43" applyFont="1" applyFill="1" applyBorder="1" applyAlignment="1">
      <alignment horizontal="left" vertical="center" indent="5"/>
    </xf>
    <xf numFmtId="10" fontId="49" fillId="0" borderId="31" xfId="63" applyNumberFormat="1" applyFont="1" applyFill="1" applyBorder="1" applyAlignment="1">
      <alignment horizontal="center" vertical="center"/>
    </xf>
    <xf numFmtId="49" fontId="64" fillId="0" borderId="25" xfId="43" applyNumberFormat="1" applyFont="1" applyFill="1" applyBorder="1" applyAlignment="1">
      <alignment horizontal="center" vertical="center"/>
    </xf>
    <xf numFmtId="49" fontId="64" fillId="0" borderId="45" xfId="43" applyNumberFormat="1" applyFont="1" applyFill="1" applyBorder="1" applyAlignment="1">
      <alignment horizontal="center" vertical="center"/>
    </xf>
    <xf numFmtId="4" fontId="49" fillId="0" borderId="19" xfId="0" applyNumberFormat="1" applyFont="1" applyFill="1" applyBorder="1" applyAlignment="1">
      <alignment horizontal="center" vertical="center"/>
    </xf>
    <xf numFmtId="4" fontId="49" fillId="0" borderId="0" xfId="0" applyNumberFormat="1" applyFont="1" applyFill="1" applyBorder="1" applyAlignment="1">
      <alignment horizontal="center" vertical="center"/>
    </xf>
    <xf numFmtId="0" fontId="49" fillId="0" borderId="32" xfId="0" applyFont="1" applyFill="1" applyBorder="1" applyAlignment="1">
      <alignment horizontal="center" vertical="center"/>
    </xf>
    <xf numFmtId="0" fontId="47" fillId="0" borderId="31" xfId="0" applyFont="1" applyFill="1" applyBorder="1" applyAlignment="1">
      <alignment vertical="center" wrapText="1"/>
    </xf>
    <xf numFmtId="3" fontId="63" fillId="0" borderId="31" xfId="72" applyNumberFormat="1" applyFont="1" applyFill="1" applyBorder="1" applyAlignment="1">
      <alignment horizontal="center" vertical="center"/>
    </xf>
    <xf numFmtId="4" fontId="63" fillId="0" borderId="31" xfId="72" applyNumberFormat="1" applyFont="1" applyFill="1" applyBorder="1" applyAlignment="1">
      <alignment horizontal="center" vertical="center"/>
    </xf>
    <xf numFmtId="175" fontId="63" fillId="0" borderId="31" xfId="72" applyNumberFormat="1" applyFont="1" applyFill="1" applyBorder="1" applyAlignment="1">
      <alignment horizontal="center" vertical="center"/>
    </xf>
    <xf numFmtId="3" fontId="47" fillId="0" borderId="0" xfId="43" applyNumberFormat="1" applyFont="1" applyFill="1"/>
    <xf numFmtId="0" fontId="67" fillId="0" borderId="26" xfId="43" applyFont="1" applyFill="1" applyBorder="1" applyAlignment="1">
      <alignment horizontal="center" vertical="center" wrapText="1"/>
    </xf>
    <xf numFmtId="0" fontId="67" fillId="0" borderId="0" xfId="43" applyFont="1" applyFill="1" applyBorder="1" applyAlignment="1">
      <alignment horizontal="center" vertical="center" wrapText="1"/>
    </xf>
    <xf numFmtId="49" fontId="63" fillId="0" borderId="37" xfId="43" applyNumberFormat="1" applyFont="1" applyFill="1" applyBorder="1" applyAlignment="1">
      <alignment horizontal="center" vertical="center" wrapText="1"/>
    </xf>
    <xf numFmtId="0" fontId="47" fillId="0" borderId="38" xfId="43" applyFont="1" applyFill="1" applyBorder="1" applyAlignment="1">
      <alignment horizontal="center" vertical="center" wrapText="1"/>
    </xf>
    <xf numFmtId="0" fontId="47" fillId="0" borderId="36" xfId="43" applyFont="1" applyFill="1" applyBorder="1" applyAlignment="1">
      <alignment horizontal="center" vertical="center" wrapText="1"/>
    </xf>
    <xf numFmtId="49" fontId="63" fillId="0" borderId="28" xfId="43" applyNumberFormat="1" applyFont="1" applyFill="1" applyBorder="1" applyAlignment="1">
      <alignment horizontal="center" vertical="center" wrapText="1"/>
    </xf>
    <xf numFmtId="0" fontId="47" fillId="0" borderId="19" xfId="43" applyFont="1" applyFill="1" applyBorder="1" applyAlignment="1">
      <alignment horizontal="center" vertical="center" wrapText="1"/>
    </xf>
    <xf numFmtId="0" fontId="47" fillId="0" borderId="32" xfId="43" applyFont="1" applyFill="1" applyBorder="1" applyAlignment="1">
      <alignment horizontal="center" vertical="center" wrapText="1"/>
    </xf>
    <xf numFmtId="49" fontId="72" fillId="0" borderId="29" xfId="43" applyNumberFormat="1" applyFont="1" applyFill="1" applyBorder="1" applyAlignment="1">
      <alignment horizontal="center" vertical="center"/>
    </xf>
    <xf numFmtId="0" fontId="72" fillId="0" borderId="31" xfId="43" applyFont="1" applyFill="1" applyBorder="1" applyAlignment="1">
      <alignment horizontal="center" vertical="center" wrapText="1"/>
    </xf>
    <xf numFmtId="0" fontId="72" fillId="0" borderId="31" xfId="43" applyFont="1" applyFill="1" applyBorder="1" applyAlignment="1">
      <alignment horizontal="center" vertical="center"/>
    </xf>
    <xf numFmtId="0" fontId="72" fillId="0" borderId="0" xfId="43" applyFont="1" applyFill="1" applyBorder="1" applyAlignment="1">
      <alignment horizontal="center" vertical="center"/>
    </xf>
    <xf numFmtId="0" fontId="47" fillId="0" borderId="21" xfId="43" applyFont="1" applyFill="1" applyBorder="1" applyAlignment="1">
      <alignment horizontal="left" vertical="center" wrapText="1"/>
    </xf>
    <xf numFmtId="0" fontId="47" fillId="0" borderId="46" xfId="43" applyFont="1" applyFill="1" applyBorder="1" applyAlignment="1">
      <alignment horizontal="left" vertical="center" wrapText="1"/>
    </xf>
    <xf numFmtId="4" fontId="63" fillId="0" borderId="41" xfId="43" applyNumberFormat="1" applyFont="1" applyFill="1" applyBorder="1" applyAlignment="1">
      <alignment horizontal="center" vertical="center" wrapText="1"/>
    </xf>
    <xf numFmtId="175" fontId="63" fillId="0" borderId="41" xfId="43" applyNumberFormat="1" applyFont="1" applyFill="1" applyBorder="1" applyAlignment="1">
      <alignment horizontal="center" vertical="center" wrapText="1"/>
    </xf>
    <xf numFmtId="175" fontId="63" fillId="0" borderId="0" xfId="43" applyNumberFormat="1" applyFont="1" applyFill="1" applyBorder="1" applyAlignment="1">
      <alignment horizontal="center" vertical="center" wrapText="1"/>
    </xf>
    <xf numFmtId="0" fontId="47" fillId="0" borderId="19" xfId="0" applyFont="1" applyFill="1" applyBorder="1" applyAlignment="1">
      <alignment vertical="center"/>
    </xf>
    <xf numFmtId="4" fontId="63" fillId="0" borderId="19" xfId="43" applyNumberFormat="1" applyFont="1" applyFill="1" applyBorder="1" applyAlignment="1">
      <alignment horizontal="center" vertical="center" wrapText="1"/>
    </xf>
    <xf numFmtId="175" fontId="63" fillId="0" borderId="19" xfId="43" applyNumberFormat="1" applyFont="1" applyFill="1" applyBorder="1" applyAlignment="1">
      <alignment horizontal="center" vertical="center" wrapText="1"/>
    </xf>
    <xf numFmtId="0" fontId="47" fillId="0" borderId="19" xfId="43" applyFont="1" applyFill="1" applyBorder="1" applyAlignment="1">
      <alignment horizontal="left" vertical="center" indent="7"/>
    </xf>
    <xf numFmtId="0" fontId="47" fillId="0" borderId="17" xfId="0" applyFont="1" applyFill="1" applyBorder="1" applyAlignment="1">
      <alignment horizontal="left" vertical="center" wrapText="1" indent="1"/>
    </xf>
    <xf numFmtId="4" fontId="63" fillId="0" borderId="17" xfId="43" applyNumberFormat="1" applyFont="1" applyFill="1" applyBorder="1" applyAlignment="1">
      <alignment horizontal="center" vertical="center" wrapText="1"/>
    </xf>
    <xf numFmtId="175" fontId="63" fillId="0" borderId="17" xfId="43" applyNumberFormat="1" applyFont="1" applyFill="1" applyBorder="1" applyAlignment="1">
      <alignment horizontal="center" vertical="center" wrapText="1"/>
    </xf>
    <xf numFmtId="0" fontId="63" fillId="0" borderId="36" xfId="43" applyFont="1" applyFill="1" applyBorder="1" applyAlignment="1">
      <alignment horizontal="center" vertical="center" wrapText="1"/>
    </xf>
    <xf numFmtId="4" fontId="63" fillId="0" borderId="38" xfId="43" applyNumberFormat="1" applyFont="1" applyFill="1" applyBorder="1" applyAlignment="1">
      <alignment horizontal="center" vertical="center"/>
    </xf>
    <xf numFmtId="4" fontId="63" fillId="0" borderId="0" xfId="43" applyNumberFormat="1" applyFont="1" applyFill="1" applyBorder="1" applyAlignment="1">
      <alignment horizontal="center" vertical="center"/>
    </xf>
    <xf numFmtId="49" fontId="63" fillId="0" borderId="28" xfId="43" applyNumberFormat="1" applyFont="1" applyFill="1" applyBorder="1" applyAlignment="1">
      <alignment horizontal="center" vertical="center"/>
    </xf>
    <xf numFmtId="4" fontId="63" fillId="0" borderId="19" xfId="43" applyNumberFormat="1" applyFont="1" applyFill="1" applyBorder="1" applyAlignment="1">
      <alignment horizontal="center" vertical="center"/>
    </xf>
    <xf numFmtId="175" fontId="63" fillId="0" borderId="19" xfId="43" applyNumberFormat="1" applyFont="1" applyFill="1" applyBorder="1" applyAlignment="1">
      <alignment horizontal="center" vertical="center"/>
    </xf>
    <xf numFmtId="175" fontId="63" fillId="0" borderId="0" xfId="43" applyNumberFormat="1" applyFont="1" applyFill="1" applyBorder="1" applyAlignment="1">
      <alignment horizontal="center" vertical="center"/>
    </xf>
    <xf numFmtId="0" fontId="63" fillId="0" borderId="32" xfId="43" applyFont="1" applyFill="1" applyBorder="1" applyAlignment="1">
      <alignment horizontal="center" vertical="center" wrapText="1"/>
    </xf>
    <xf numFmtId="49" fontId="63" fillId="0" borderId="29" xfId="43" applyNumberFormat="1" applyFont="1" applyFill="1" applyBorder="1" applyAlignment="1">
      <alignment horizontal="center" vertical="center"/>
    </xf>
    <xf numFmtId="0" fontId="47" fillId="0" borderId="31" xfId="43" applyFont="1" applyFill="1" applyBorder="1" applyAlignment="1">
      <alignment horizontal="left" vertical="center" wrapText="1" indent="3"/>
    </xf>
    <xf numFmtId="4" fontId="63" fillId="0" borderId="31" xfId="43" applyNumberFormat="1" applyFont="1" applyFill="1" applyBorder="1" applyAlignment="1">
      <alignment horizontal="center" vertical="center"/>
    </xf>
    <xf numFmtId="175" fontId="63" fillId="0" borderId="31" xfId="43" applyNumberFormat="1" applyFont="1" applyFill="1" applyBorder="1" applyAlignment="1">
      <alignment horizontal="center" vertical="center"/>
    </xf>
    <xf numFmtId="49" fontId="68" fillId="0" borderId="34" xfId="43" applyNumberFormat="1" applyFont="1" applyFill="1" applyBorder="1" applyAlignment="1">
      <alignment horizontal="left" vertical="center"/>
    </xf>
    <xf numFmtId="49" fontId="63" fillId="0" borderId="0" xfId="43" applyNumberFormat="1" applyFont="1" applyFill="1" applyAlignment="1">
      <alignment horizontal="left" vertical="center"/>
    </xf>
    <xf numFmtId="49" fontId="63" fillId="0" borderId="0" xfId="43" applyNumberFormat="1" applyFont="1" applyFill="1" applyAlignment="1">
      <alignment horizontal="left" vertical="center"/>
    </xf>
    <xf numFmtId="49" fontId="63" fillId="0" borderId="0" xfId="43" applyNumberFormat="1" applyFont="1" applyFill="1" applyAlignment="1">
      <alignment horizontal="left" vertical="top" wrapText="1"/>
    </xf>
    <xf numFmtId="49" fontId="63" fillId="0" borderId="0" xfId="43" applyNumberFormat="1" applyFont="1" applyFill="1" applyAlignment="1">
      <alignment horizontal="left" vertical="top" wrapText="1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" xfId="63" builtinId="5"/>
    <cellStyle name="Процентный 2" xfId="64"/>
    <cellStyle name="Процентный 2 3" xfId="65"/>
    <cellStyle name="Процентный 2 3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2" builtinId="3"/>
    <cellStyle name="Финансовый 2" xfId="73"/>
    <cellStyle name="Финансовый 2 2 2 2 2" xfId="74"/>
    <cellStyle name="Финансовый 3" xfId="75"/>
    <cellStyle name="Финансовый 5" xfId="76"/>
    <cellStyle name="Финансовый 5 2" xfId="77"/>
    <cellStyle name="Финансовый 6" xfId="78"/>
    <cellStyle name="Финансовый_Смета 2000 г." xfId="79"/>
    <cellStyle name="Хороший 2" xfId="8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283" t="s">
        <v>236</v>
      </c>
      <c r="B1" s="284"/>
      <c r="C1" s="284"/>
      <c r="D1" s="284"/>
      <c r="E1" s="284"/>
      <c r="F1" s="284"/>
      <c r="G1" s="284"/>
    </row>
    <row r="2" spans="1:8" ht="16.5" thickBot="1" x14ac:dyDescent="0.3">
      <c r="A2" s="69" t="s">
        <v>0</v>
      </c>
      <c r="B2" s="70" t="s">
        <v>237</v>
      </c>
      <c r="C2" s="71" t="s">
        <v>238</v>
      </c>
      <c r="D2" s="71" t="s">
        <v>239</v>
      </c>
      <c r="E2" s="71" t="s">
        <v>240</v>
      </c>
      <c r="F2" s="71" t="s">
        <v>241</v>
      </c>
      <c r="G2" s="71" t="s">
        <v>198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242</v>
      </c>
      <c r="B4" s="78" t="s">
        <v>243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244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245</v>
      </c>
      <c r="B6" s="83" t="s">
        <v>246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247</v>
      </c>
      <c r="B7" s="83" t="s">
        <v>248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249</v>
      </c>
      <c r="B8" s="78" t="s">
        <v>250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76</v>
      </c>
      <c r="B9" s="78" t="s">
        <v>251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244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245</v>
      </c>
      <c r="B11" s="83" t="s">
        <v>252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247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253</v>
      </c>
      <c r="B13" s="83" t="s">
        <v>254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255</v>
      </c>
      <c r="B16" s="78" t="s">
        <v>256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257</v>
      </c>
      <c r="B17" s="78" t="s">
        <v>258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244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259</v>
      </c>
      <c r="B19" s="83" t="s">
        <v>260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261</v>
      </c>
      <c r="B20" s="83" t="s">
        <v>262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263</v>
      </c>
      <c r="B21" s="83" t="s">
        <v>264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265</v>
      </c>
      <c r="B22" s="78" t="s">
        <v>266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267</v>
      </c>
      <c r="B23" s="78" t="s">
        <v>268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76</v>
      </c>
      <c r="B24" s="83" t="s">
        <v>269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270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245</v>
      </c>
      <c r="B26" s="83" t="s">
        <v>271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247</v>
      </c>
      <c r="B27" s="99" t="s">
        <v>272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111</v>
      </c>
      <c r="B28" s="83" t="s">
        <v>273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270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274</v>
      </c>
      <c r="B30" s="83" t="s">
        <v>275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276</v>
      </c>
      <c r="B31" s="78" t="s">
        <v>277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278</v>
      </c>
      <c r="B32" s="78" t="s">
        <v>279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280</v>
      </c>
      <c r="B33" s="78" t="s">
        <v>281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282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244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255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283</v>
      </c>
      <c r="B40" s="78" t="s">
        <v>284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76</v>
      </c>
      <c r="B41" s="108" t="s">
        <v>285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111</v>
      </c>
      <c r="B42" s="83" t="s">
        <v>286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287</v>
      </c>
      <c r="C43" s="90" t="s">
        <v>288</v>
      </c>
      <c r="D43" s="112" t="s">
        <v>289</v>
      </c>
      <c r="E43" s="112" t="s">
        <v>288</v>
      </c>
      <c r="F43" s="112" t="s">
        <v>288</v>
      </c>
      <c r="G43" s="80" t="e">
        <f>#N/A</f>
        <v>#N/A</v>
      </c>
    </row>
    <row r="44" spans="1:8" x14ac:dyDescent="0.25">
      <c r="A44" s="77" t="s">
        <v>290</v>
      </c>
      <c r="B44" s="78" t="s">
        <v>291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76</v>
      </c>
      <c r="B45" s="108" t="s">
        <v>292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111</v>
      </c>
      <c r="B46" s="83" t="s">
        <v>293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287</v>
      </c>
      <c r="C47" s="90" t="s">
        <v>288</v>
      </c>
      <c r="D47" s="112" t="s">
        <v>289</v>
      </c>
      <c r="E47" s="114" t="s">
        <v>289</v>
      </c>
      <c r="F47" s="112" t="s">
        <v>289</v>
      </c>
      <c r="G47" s="80" t="e">
        <f>#N/A</f>
        <v>#N/A</v>
      </c>
    </row>
    <row r="48" spans="1:8" x14ac:dyDescent="0.25">
      <c r="A48" s="77" t="s">
        <v>294</v>
      </c>
      <c r="B48" s="78" t="s">
        <v>295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296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76</v>
      </c>
      <c r="B50" s="83" t="s">
        <v>297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245</v>
      </c>
      <c r="B51" s="83" t="s">
        <v>298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111</v>
      </c>
      <c r="B52" s="83" t="s">
        <v>299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300</v>
      </c>
      <c r="B53" s="78" t="s">
        <v>301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302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76</v>
      </c>
      <c r="B55" s="83" t="s">
        <v>303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245</v>
      </c>
      <c r="B56" s="83" t="s">
        <v>298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111</v>
      </c>
      <c r="B57" s="83" t="s">
        <v>299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304</v>
      </c>
      <c r="B58" s="78" t="s">
        <v>305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306</v>
      </c>
      <c r="B59" s="78" t="s">
        <v>307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76</v>
      </c>
      <c r="B60" s="83" t="s">
        <v>308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111</v>
      </c>
      <c r="B61" s="83" t="s">
        <v>309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310</v>
      </c>
      <c r="B62" s="78" t="s">
        <v>311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312</v>
      </c>
      <c r="B63" s="78" t="s">
        <v>313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298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312</v>
      </c>
      <c r="B65" s="78" t="s">
        <v>314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315</v>
      </c>
      <c r="B66" s="78" t="s">
        <v>316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317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111</v>
      </c>
      <c r="B70" s="120" t="s">
        <v>318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319</v>
      </c>
    </row>
    <row r="71" spans="1:8" x14ac:dyDescent="0.25">
      <c r="A71" s="82" t="s">
        <v>182</v>
      </c>
      <c r="B71" s="83" t="s">
        <v>320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285" t="s">
        <v>321</v>
      </c>
      <c r="B72" s="285"/>
      <c r="C72" s="285"/>
      <c r="D72" s="285"/>
      <c r="E72" s="285"/>
      <c r="F72" s="285"/>
      <c r="G72" s="285"/>
    </row>
    <row r="73" spans="1:8" ht="15" x14ac:dyDescent="0.25">
      <c r="A73" s="285"/>
      <c r="B73" s="285"/>
      <c r="C73" s="285"/>
      <c r="D73" s="285"/>
      <c r="E73" s="285"/>
      <c r="F73" s="285"/>
      <c r="G73" s="285"/>
    </row>
    <row r="74" spans="1:8" x14ac:dyDescent="0.25">
      <c r="A74" s="122" t="s">
        <v>322</v>
      </c>
      <c r="B74" s="122" t="s">
        <v>197</v>
      </c>
      <c r="C74" s="122" t="s">
        <v>323</v>
      </c>
      <c r="D74" s="122" t="s">
        <v>324</v>
      </c>
      <c r="E74" s="122" t="s">
        <v>325</v>
      </c>
      <c r="F74" s="122" t="s">
        <v>326</v>
      </c>
      <c r="G74" s="122" t="s">
        <v>198</v>
      </c>
    </row>
    <row r="75" spans="1:8" x14ac:dyDescent="0.25">
      <c r="A75" s="123"/>
      <c r="B75" s="123" t="s">
        <v>199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200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201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202</v>
      </c>
      <c r="B78" s="131" t="s">
        <v>203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204</v>
      </c>
      <c r="B79" s="127" t="s">
        <v>205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206</v>
      </c>
      <c r="B80" s="131" t="s">
        <v>207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208</v>
      </c>
      <c r="B81" s="127" t="s">
        <v>209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210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211</v>
      </c>
      <c r="B83" s="127" t="s">
        <v>212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210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213</v>
      </c>
      <c r="B85" s="127" t="s">
        <v>214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215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216</v>
      </c>
      <c r="B87" s="131" t="s">
        <v>327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217</v>
      </c>
      <c r="B88" s="127" t="s">
        <v>218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219</v>
      </c>
      <c r="B89" s="127" t="s">
        <v>220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221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39</v>
      </c>
      <c r="B91" s="127" t="s">
        <v>328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74</v>
      </c>
      <c r="B92" s="127" t="s">
        <v>222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75</v>
      </c>
      <c r="B93" s="127" t="s">
        <v>223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224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225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226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227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40</v>
      </c>
      <c r="B98" s="127" t="s">
        <v>228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229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230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231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232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41</v>
      </c>
      <c r="B103" s="127" t="s">
        <v>233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42</v>
      </c>
      <c r="B104" s="127" t="s">
        <v>234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43</v>
      </c>
      <c r="B105" s="127" t="s">
        <v>235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329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330</v>
      </c>
      <c r="C107" s="141"/>
      <c r="D107" s="136" t="s">
        <v>289</v>
      </c>
      <c r="E107" s="136" t="s">
        <v>289</v>
      </c>
      <c r="F107" s="136" t="s">
        <v>289</v>
      </c>
      <c r="G107" s="124" t="e">
        <f>#N/A</f>
        <v>#N/A</v>
      </c>
    </row>
    <row r="108" spans="1:7" x14ac:dyDescent="0.25">
      <c r="A108" s="138"/>
      <c r="B108" s="141" t="s">
        <v>331</v>
      </c>
      <c r="C108" s="141"/>
      <c r="D108" s="136" t="s">
        <v>289</v>
      </c>
      <c r="E108" s="136" t="s">
        <v>289</v>
      </c>
      <c r="F108" s="136" t="s">
        <v>289</v>
      </c>
      <c r="G108" s="124" t="e">
        <f>#N/A</f>
        <v>#N/A</v>
      </c>
    </row>
    <row r="109" spans="1:7" x14ac:dyDescent="0.25">
      <c r="A109" s="138"/>
      <c r="B109" s="141" t="s">
        <v>332</v>
      </c>
      <c r="C109" s="141"/>
      <c r="D109" s="136" t="s">
        <v>289</v>
      </c>
      <c r="E109" s="136" t="s">
        <v>289</v>
      </c>
      <c r="F109" s="136" t="s">
        <v>289</v>
      </c>
      <c r="G109" s="136" t="s">
        <v>289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333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334</v>
      </c>
      <c r="B113" s="149" t="s">
        <v>335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336</v>
      </c>
      <c r="B114" s="149" t="s">
        <v>337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338</v>
      </c>
      <c r="B115" s="149" t="s">
        <v>339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340</v>
      </c>
      <c r="B116" s="149" t="s">
        <v>341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342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343</v>
      </c>
      <c r="B119" s="149" t="s">
        <v>344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345</v>
      </c>
      <c r="B120" s="149" t="s">
        <v>346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285" t="s">
        <v>347</v>
      </c>
      <c r="B122" s="285"/>
      <c r="C122" s="285"/>
      <c r="D122" s="285"/>
      <c r="E122" s="285"/>
      <c r="F122" s="285"/>
      <c r="G122" s="285"/>
      <c r="H122" s="110"/>
      <c r="I122" s="110"/>
      <c r="J122" s="110"/>
      <c r="K122" s="110"/>
      <c r="L122" s="110"/>
    </row>
    <row r="123" spans="1:12" x14ac:dyDescent="0.25">
      <c r="A123" s="285"/>
      <c r="B123" s="285"/>
      <c r="C123" s="285"/>
      <c r="D123" s="285"/>
      <c r="E123" s="285"/>
      <c r="F123" s="285"/>
      <c r="G123" s="285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198</v>
      </c>
    </row>
    <row r="125" spans="1:12" x14ac:dyDescent="0.25">
      <c r="A125" s="153"/>
      <c r="B125" s="108" t="s">
        <v>348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349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350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351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352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353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354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355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349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350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351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352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353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356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357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358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359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279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360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361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362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363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364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365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366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367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352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368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369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370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365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366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371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352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372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373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374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375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376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364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377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378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379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364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380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381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382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383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384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385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386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387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388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389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384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390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391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392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393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394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395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198</v>
      </c>
      <c r="H190" s="199" t="s">
        <v>396</v>
      </c>
      <c r="I190" s="152"/>
    </row>
    <row r="191" spans="1:9" x14ac:dyDescent="0.25">
      <c r="A191" s="194"/>
      <c r="B191" s="200" t="s">
        <v>313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397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398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399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395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198</v>
      </c>
      <c r="H195" s="199" t="s">
        <v>396</v>
      </c>
      <c r="I195" s="152"/>
    </row>
    <row r="196" spans="1:9" x14ac:dyDescent="0.25">
      <c r="A196" s="205"/>
      <c r="B196" s="200" t="s">
        <v>295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400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401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286" t="s">
        <v>402</v>
      </c>
      <c r="I198" s="152"/>
    </row>
    <row r="199" spans="1:9" x14ac:dyDescent="0.25">
      <c r="A199" s="205"/>
      <c r="B199" s="209" t="s">
        <v>403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286"/>
      <c r="I199" s="152"/>
    </row>
    <row r="200" spans="1:9" x14ac:dyDescent="0.25">
      <c r="A200" s="205"/>
      <c r="B200" s="196" t="s">
        <v>404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405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395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198</v>
      </c>
      <c r="H203" s="199" t="s">
        <v>396</v>
      </c>
      <c r="I203" s="152"/>
    </row>
    <row r="204" spans="1:9" x14ac:dyDescent="0.25">
      <c r="A204" s="194"/>
      <c r="B204" s="200" t="s">
        <v>348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287" t="s">
        <v>406</v>
      </c>
      <c r="I204" s="152"/>
    </row>
    <row r="205" spans="1:9" x14ac:dyDescent="0.25">
      <c r="A205" s="194"/>
      <c r="B205" s="196" t="s">
        <v>354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287"/>
      <c r="I205" s="152"/>
    </row>
    <row r="206" spans="1:9" x14ac:dyDescent="0.25">
      <c r="A206" s="194"/>
      <c r="B206" s="196" t="s">
        <v>357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287"/>
      <c r="I206" s="152"/>
    </row>
    <row r="207" spans="1:9" x14ac:dyDescent="0.25">
      <c r="A207" s="194"/>
      <c r="B207" s="196" t="s">
        <v>358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287"/>
      <c r="I207" s="213"/>
    </row>
    <row r="208" spans="1:9" x14ac:dyDescent="0.25">
      <c r="A208" s="194"/>
      <c r="B208" s="196" t="s">
        <v>275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279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360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407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395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198</v>
      </c>
      <c r="H213" s="199" t="s">
        <v>396</v>
      </c>
      <c r="I213" s="152"/>
    </row>
    <row r="214" spans="1:9" x14ac:dyDescent="0.25">
      <c r="A214" s="205"/>
      <c r="B214" s="200" t="s">
        <v>408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409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410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411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395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198</v>
      </c>
      <c r="H219" s="199" t="s">
        <v>396</v>
      </c>
      <c r="I219" s="152"/>
    </row>
    <row r="220" spans="1:9" x14ac:dyDescent="0.25">
      <c r="A220" s="205"/>
      <c r="B220" s="219" t="s">
        <v>412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413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414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415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416</v>
      </c>
      <c r="I223" s="152"/>
    </row>
    <row r="224" spans="1:9" x14ac:dyDescent="0.25">
      <c r="A224" s="205"/>
      <c r="B224" s="219" t="s">
        <v>417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418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419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420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421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422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423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424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423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425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426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427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428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429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430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431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432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433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434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395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198</v>
      </c>
      <c r="H247" s="199" t="s">
        <v>396</v>
      </c>
      <c r="I247" s="152"/>
    </row>
    <row r="248" spans="1:9" ht="17.25" x14ac:dyDescent="0.25">
      <c r="A248" s="205"/>
      <c r="B248" s="231" t="s">
        <v>435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436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437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438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439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440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438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439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441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442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443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444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445</v>
      </c>
      <c r="C261" s="239" t="s">
        <v>446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447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395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198</v>
      </c>
      <c r="H264" s="199" t="s">
        <v>396</v>
      </c>
      <c r="I264" s="152"/>
    </row>
    <row r="265" spans="1:9" ht="45" x14ac:dyDescent="0.25">
      <c r="A265" s="194"/>
      <c r="B265" s="231" t="s">
        <v>448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449</v>
      </c>
      <c r="I265" s="152"/>
    </row>
    <row r="266" spans="1:9" x14ac:dyDescent="0.25">
      <c r="A266" s="194"/>
      <c r="B266" s="242" t="s">
        <v>450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451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452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453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454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455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456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457</v>
      </c>
      <c r="I273" s="152"/>
    </row>
    <row r="274" spans="1:9" x14ac:dyDescent="0.25">
      <c r="A274" s="194"/>
      <c r="B274" s="217" t="s">
        <v>458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458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459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460</v>
      </c>
      <c r="I277" s="152"/>
    </row>
    <row r="278" spans="1:9" x14ac:dyDescent="0.25">
      <c r="A278" s="254"/>
      <c r="B278" s="217" t="s">
        <v>461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462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463</v>
      </c>
      <c r="I279" s="255"/>
    </row>
    <row r="280" spans="1:9" ht="31.5" x14ac:dyDescent="0.25">
      <c r="A280" s="254"/>
      <c r="B280" s="252" t="s">
        <v>464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465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198</v>
      </c>
      <c r="H285" s="199" t="s">
        <v>396</v>
      </c>
      <c r="I285" s="152"/>
    </row>
    <row r="286" spans="1:9" x14ac:dyDescent="0.25">
      <c r="A286" s="254"/>
      <c r="B286" s="196" t="s">
        <v>466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282" t="s">
        <v>467</v>
      </c>
      <c r="I286" s="152"/>
    </row>
    <row r="287" spans="1:9" x14ac:dyDescent="0.25">
      <c r="A287" s="254"/>
      <c r="B287" s="196" t="s">
        <v>468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282"/>
      <c r="I287" s="152"/>
    </row>
    <row r="288" spans="1:9" x14ac:dyDescent="0.25">
      <c r="A288" s="254"/>
      <c r="B288" s="196" t="s">
        <v>469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282"/>
      <c r="I288" s="152"/>
    </row>
    <row r="289" spans="1:9" x14ac:dyDescent="0.25">
      <c r="A289" s="254"/>
      <c r="B289" s="257" t="s">
        <v>470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282"/>
      <c r="I289" s="152"/>
    </row>
    <row r="290" spans="1:9" x14ac:dyDescent="0.25">
      <c r="A290" s="254"/>
      <c r="B290" s="257" t="s">
        <v>252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282"/>
      <c r="I290" s="152"/>
    </row>
    <row r="291" spans="1:9" x14ac:dyDescent="0.25">
      <c r="A291" s="254"/>
      <c r="B291" s="196" t="s">
        <v>471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282"/>
      <c r="I291" s="152"/>
    </row>
    <row r="292" spans="1:9" x14ac:dyDescent="0.25">
      <c r="A292" s="254"/>
      <c r="B292" s="217" t="s">
        <v>472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473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9"/>
  <sheetViews>
    <sheetView tabSelected="1" view="pageBreakPreview" topLeftCell="A303" zoomScale="70" zoomScaleNormal="100" zoomScaleSheetLayoutView="70" workbookViewId="0">
      <selection activeCell="H344" sqref="H1:H1048576"/>
    </sheetView>
  </sheetViews>
  <sheetFormatPr defaultColWidth="10.28515625" defaultRowHeight="15.75" outlineLevelRow="1" x14ac:dyDescent="0.25"/>
  <cols>
    <col min="1" max="1" width="10.140625" style="288" customWidth="1"/>
    <col min="2" max="2" width="85.28515625" style="289" customWidth="1"/>
    <col min="3" max="3" width="12.28515625" style="290" customWidth="1"/>
    <col min="4" max="8" width="20.7109375" style="291" customWidth="1"/>
    <col min="9" max="9" width="13.5703125" style="291" customWidth="1"/>
    <col min="10" max="10" width="4.5703125" style="291" customWidth="1"/>
    <col min="11" max="11" width="2.5703125" style="291" customWidth="1"/>
    <col min="12" max="12" width="3.85546875" style="291" customWidth="1"/>
    <col min="13" max="13" width="13.28515625" style="291" customWidth="1"/>
    <col min="14" max="16384" width="10.28515625" style="291"/>
  </cols>
  <sheetData>
    <row r="1" spans="1:8" ht="18.75" x14ac:dyDescent="0.25">
      <c r="E1" s="292"/>
    </row>
    <row r="2" spans="1:8" ht="18.75" x14ac:dyDescent="0.25">
      <c r="E2" s="292"/>
    </row>
    <row r="3" spans="1:8" ht="18.75" x14ac:dyDescent="0.25">
      <c r="E3" s="292"/>
    </row>
    <row r="6" spans="1:8" ht="15.75" customHeight="1" x14ac:dyDescent="0.25">
      <c r="A6" s="293" t="s">
        <v>1113</v>
      </c>
      <c r="B6" s="293"/>
      <c r="C6" s="293"/>
      <c r="D6" s="293"/>
      <c r="E6" s="293"/>
      <c r="F6" s="293"/>
      <c r="G6" s="293"/>
      <c r="H6" s="294"/>
    </row>
    <row r="7" spans="1:8" ht="29.25" customHeight="1" x14ac:dyDescent="0.25">
      <c r="A7" s="293"/>
      <c r="B7" s="293"/>
      <c r="C7" s="293"/>
      <c r="D7" s="293"/>
      <c r="E7" s="293"/>
      <c r="F7" s="293"/>
      <c r="G7" s="293"/>
      <c r="H7" s="294"/>
    </row>
    <row r="8" spans="1:8" ht="7.5" customHeight="1" x14ac:dyDescent="0.25"/>
    <row r="9" spans="1:8" ht="17.25" customHeight="1" x14ac:dyDescent="0.25">
      <c r="A9" s="295" t="s">
        <v>1123</v>
      </c>
      <c r="B9" s="295"/>
    </row>
    <row r="10" spans="1:8" ht="10.5" customHeight="1" x14ac:dyDescent="0.25">
      <c r="B10" s="296" t="s">
        <v>609</v>
      </c>
    </row>
    <row r="11" spans="1:8" ht="18.75" x14ac:dyDescent="0.25">
      <c r="B11" s="297" t="s">
        <v>1124</v>
      </c>
    </row>
    <row r="12" spans="1:8" ht="15.75" customHeight="1" x14ac:dyDescent="0.25">
      <c r="A12" s="298" t="s">
        <v>1131</v>
      </c>
      <c r="B12" s="298"/>
    </row>
    <row r="13" spans="1:8" ht="5.25" customHeight="1" x14ac:dyDescent="0.25">
      <c r="B13" s="297"/>
    </row>
    <row r="14" spans="1:8" ht="40.5" customHeight="1" x14ac:dyDescent="0.25">
      <c r="A14" s="299" t="s">
        <v>1130</v>
      </c>
      <c r="B14" s="299"/>
    </row>
    <row r="15" spans="1:8" x14ac:dyDescent="0.25">
      <c r="A15" s="300" t="s">
        <v>608</v>
      </c>
      <c r="B15" s="300"/>
    </row>
    <row r="16" spans="1:8" x14ac:dyDescent="0.25">
      <c r="A16" s="291"/>
      <c r="B16" s="291"/>
      <c r="C16" s="291"/>
    </row>
    <row r="17" spans="1:14" x14ac:dyDescent="0.25">
      <c r="A17" s="291"/>
      <c r="B17" s="291"/>
      <c r="C17" s="291"/>
      <c r="E17" s="301"/>
    </row>
    <row r="18" spans="1:14" ht="18.75" customHeight="1" thickBot="1" x14ac:dyDescent="0.3">
      <c r="A18" s="302" t="s">
        <v>923</v>
      </c>
      <c r="B18" s="302"/>
      <c r="C18" s="302"/>
      <c r="D18" s="302"/>
      <c r="E18" s="302"/>
      <c r="F18" s="302"/>
      <c r="G18" s="302"/>
      <c r="H18" s="303"/>
    </row>
    <row r="19" spans="1:14" ht="35.25" customHeight="1" x14ac:dyDescent="0.25">
      <c r="A19" s="304" t="s">
        <v>0</v>
      </c>
      <c r="B19" s="305" t="s">
        <v>1</v>
      </c>
      <c r="C19" s="306" t="s">
        <v>610</v>
      </c>
      <c r="D19" s="307" t="s">
        <v>1128</v>
      </c>
      <c r="E19" s="308"/>
      <c r="F19" s="309" t="s">
        <v>1114</v>
      </c>
      <c r="G19" s="308"/>
      <c r="H19" s="310"/>
    </row>
    <row r="20" spans="1:14" x14ac:dyDescent="0.25">
      <c r="A20" s="311"/>
      <c r="B20" s="312"/>
      <c r="C20" s="313"/>
      <c r="D20" s="314" t="s">
        <v>1115</v>
      </c>
      <c r="E20" s="315" t="s">
        <v>1129</v>
      </c>
      <c r="F20" s="315" t="s">
        <v>1116</v>
      </c>
      <c r="G20" s="314" t="s">
        <v>1117</v>
      </c>
      <c r="H20" s="316"/>
    </row>
    <row r="21" spans="1:14" s="321" customFormat="1" ht="16.5" thickBot="1" x14ac:dyDescent="0.3">
      <c r="A21" s="317">
        <v>1</v>
      </c>
      <c r="B21" s="318">
        <v>2</v>
      </c>
      <c r="C21" s="319">
        <v>3</v>
      </c>
      <c r="D21" s="317" t="s">
        <v>1125</v>
      </c>
      <c r="E21" s="318">
        <v>5</v>
      </c>
      <c r="F21" s="317" t="s">
        <v>1126</v>
      </c>
      <c r="G21" s="318">
        <v>7</v>
      </c>
      <c r="H21" s="320"/>
      <c r="I21" s="291"/>
    </row>
    <row r="22" spans="1:14" s="321" customFormat="1" ht="19.5" thickBot="1" x14ac:dyDescent="0.3">
      <c r="A22" s="322" t="s">
        <v>533</v>
      </c>
      <c r="B22" s="323"/>
      <c r="C22" s="323"/>
      <c r="D22" s="323"/>
      <c r="E22" s="323"/>
      <c r="F22" s="323"/>
      <c r="G22" s="323"/>
      <c r="H22" s="324"/>
      <c r="I22" s="291"/>
    </row>
    <row r="23" spans="1:14" s="321" customFormat="1" x14ac:dyDescent="0.25">
      <c r="A23" s="325" t="s">
        <v>16</v>
      </c>
      <c r="B23" s="326" t="s">
        <v>1029</v>
      </c>
      <c r="C23" s="327" t="s">
        <v>755</v>
      </c>
      <c r="D23" s="328">
        <f>D29+D31+D32+D37</f>
        <v>7109.3747323706821</v>
      </c>
      <c r="E23" s="329">
        <f>E29+E31+E32+E37</f>
        <v>6356.3096712583338</v>
      </c>
      <c r="F23" s="329">
        <f>E23-D23</f>
        <v>-753.0650611123483</v>
      </c>
      <c r="G23" s="330">
        <f>IFERROR(F23/D23,0)</f>
        <v>-0.10592563895717343</v>
      </c>
      <c r="H23" s="331"/>
      <c r="I23" s="301"/>
      <c r="J23" s="301"/>
      <c r="M23" s="332"/>
      <c r="N23" s="332"/>
    </row>
    <row r="24" spans="1:14" s="321" customFormat="1" ht="15.75" hidden="1" customHeight="1" outlineLevel="1" x14ac:dyDescent="0.25">
      <c r="A24" s="333" t="s">
        <v>17</v>
      </c>
      <c r="B24" s="334" t="s">
        <v>1030</v>
      </c>
      <c r="C24" s="335" t="s">
        <v>755</v>
      </c>
      <c r="D24" s="336" t="s">
        <v>289</v>
      </c>
      <c r="E24" s="337" t="s">
        <v>289</v>
      </c>
      <c r="F24" s="337" t="s">
        <v>289</v>
      </c>
      <c r="G24" s="338" t="s">
        <v>289</v>
      </c>
      <c r="H24" s="331"/>
      <c r="I24" s="301"/>
      <c r="J24" s="301"/>
      <c r="M24" s="332"/>
    </row>
    <row r="25" spans="1:14" s="321" customFormat="1" ht="31.5" hidden="1" customHeight="1" outlineLevel="1" x14ac:dyDescent="0.25">
      <c r="A25" s="333" t="s">
        <v>202</v>
      </c>
      <c r="B25" s="339" t="s">
        <v>908</v>
      </c>
      <c r="C25" s="335" t="s">
        <v>755</v>
      </c>
      <c r="D25" s="336" t="s">
        <v>289</v>
      </c>
      <c r="E25" s="337" t="s">
        <v>289</v>
      </c>
      <c r="F25" s="337" t="s">
        <v>289</v>
      </c>
      <c r="G25" s="338" t="s">
        <v>289</v>
      </c>
      <c r="H25" s="331"/>
      <c r="I25" s="301"/>
      <c r="J25" s="301"/>
      <c r="M25" s="332"/>
    </row>
    <row r="26" spans="1:14" s="321" customFormat="1" ht="31.5" hidden="1" customHeight="1" outlineLevel="1" x14ac:dyDescent="0.25">
      <c r="A26" s="333" t="s">
        <v>204</v>
      </c>
      <c r="B26" s="339" t="s">
        <v>909</v>
      </c>
      <c r="C26" s="335" t="s">
        <v>755</v>
      </c>
      <c r="D26" s="336" t="s">
        <v>289</v>
      </c>
      <c r="E26" s="337" t="s">
        <v>289</v>
      </c>
      <c r="F26" s="337" t="s">
        <v>289</v>
      </c>
      <c r="G26" s="338" t="s">
        <v>289</v>
      </c>
      <c r="H26" s="331"/>
      <c r="I26" s="301"/>
      <c r="J26" s="301"/>
      <c r="M26" s="332"/>
    </row>
    <row r="27" spans="1:14" s="321" customFormat="1" ht="31.5" hidden="1" customHeight="1" outlineLevel="1" x14ac:dyDescent="0.25">
      <c r="A27" s="333" t="s">
        <v>206</v>
      </c>
      <c r="B27" s="339" t="s">
        <v>894</v>
      </c>
      <c r="C27" s="335" t="s">
        <v>755</v>
      </c>
      <c r="D27" s="336" t="s">
        <v>289</v>
      </c>
      <c r="E27" s="337" t="s">
        <v>289</v>
      </c>
      <c r="F27" s="337" t="s">
        <v>289</v>
      </c>
      <c r="G27" s="338" t="s">
        <v>289</v>
      </c>
      <c r="H27" s="331"/>
      <c r="I27" s="301"/>
      <c r="J27" s="301"/>
      <c r="M27" s="332"/>
    </row>
    <row r="28" spans="1:14" s="321" customFormat="1" ht="15.75" hidden="1" customHeight="1" outlineLevel="1" x14ac:dyDescent="0.25">
      <c r="A28" s="333" t="s">
        <v>18</v>
      </c>
      <c r="B28" s="334" t="s">
        <v>1069</v>
      </c>
      <c r="C28" s="335" t="s">
        <v>755</v>
      </c>
      <c r="D28" s="336" t="s">
        <v>289</v>
      </c>
      <c r="E28" s="337" t="s">
        <v>289</v>
      </c>
      <c r="F28" s="337" t="s">
        <v>289</v>
      </c>
      <c r="G28" s="338" t="s">
        <v>289</v>
      </c>
      <c r="H28" s="331"/>
      <c r="I28" s="301"/>
      <c r="J28" s="301"/>
      <c r="M28" s="332"/>
    </row>
    <row r="29" spans="1:14" s="321" customFormat="1" collapsed="1" x14ac:dyDescent="0.25">
      <c r="A29" s="333" t="s">
        <v>21</v>
      </c>
      <c r="B29" s="334" t="s">
        <v>954</v>
      </c>
      <c r="C29" s="335" t="s">
        <v>755</v>
      </c>
      <c r="D29" s="336">
        <v>4148.1712271272017</v>
      </c>
      <c r="E29" s="337">
        <v>3834.1660921266666</v>
      </c>
      <c r="F29" s="337">
        <f>E29-D29</f>
        <v>-314.00513500053512</v>
      </c>
      <c r="G29" s="338">
        <f t="shared" ref="G29:G90" si="0">IFERROR(F29/D29,0)</f>
        <v>-7.5697245317907974E-2</v>
      </c>
      <c r="H29" s="331"/>
      <c r="I29" s="301"/>
      <c r="J29" s="301"/>
      <c r="M29" s="332"/>
    </row>
    <row r="30" spans="1:14" s="321" customFormat="1" ht="15.75" hidden="1" customHeight="1" outlineLevel="1" x14ac:dyDescent="0.25">
      <c r="A30" s="333" t="s">
        <v>39</v>
      </c>
      <c r="B30" s="334" t="s">
        <v>1070</v>
      </c>
      <c r="C30" s="335" t="s">
        <v>755</v>
      </c>
      <c r="D30" s="336" t="s">
        <v>289</v>
      </c>
      <c r="E30" s="336" t="s">
        <v>289</v>
      </c>
      <c r="F30" s="337" t="s">
        <v>289</v>
      </c>
      <c r="G30" s="338" t="s">
        <v>289</v>
      </c>
      <c r="H30" s="331"/>
      <c r="I30" s="301"/>
      <c r="J30" s="301"/>
      <c r="M30" s="332"/>
    </row>
    <row r="31" spans="1:14" s="321" customFormat="1" collapsed="1" x14ac:dyDescent="0.25">
      <c r="A31" s="333" t="s">
        <v>75</v>
      </c>
      <c r="B31" s="334" t="s">
        <v>955</v>
      </c>
      <c r="C31" s="335" t="s">
        <v>755</v>
      </c>
      <c r="D31" s="336">
        <v>10.814468710157167</v>
      </c>
      <c r="E31" s="337">
        <v>4.9054145916666663</v>
      </c>
      <c r="F31" s="337">
        <f t="shared" ref="F31:F90" si="1">E31-D31</f>
        <v>-5.9090541184905003</v>
      </c>
      <c r="G31" s="338">
        <f t="shared" si="0"/>
        <v>-0.54640262752257052</v>
      </c>
      <c r="H31" s="331"/>
      <c r="I31" s="301"/>
      <c r="J31" s="301"/>
      <c r="M31" s="332"/>
    </row>
    <row r="32" spans="1:14" s="321" customFormat="1" x14ac:dyDescent="0.25">
      <c r="A32" s="333" t="s">
        <v>85</v>
      </c>
      <c r="B32" s="334" t="s">
        <v>956</v>
      </c>
      <c r="C32" s="335" t="s">
        <v>755</v>
      </c>
      <c r="D32" s="336">
        <v>2906.8733905792315</v>
      </c>
      <c r="E32" s="337">
        <v>2477.0531487983335</v>
      </c>
      <c r="F32" s="337">
        <f t="shared" si="1"/>
        <v>-429.82024178089796</v>
      </c>
      <c r="G32" s="338">
        <f t="shared" si="0"/>
        <v>-0.14786342025555191</v>
      </c>
      <c r="H32" s="331"/>
      <c r="I32" s="301"/>
      <c r="J32" s="301"/>
      <c r="M32" s="332"/>
    </row>
    <row r="33" spans="1:14" s="321" customFormat="1" ht="15.75" hidden="1" customHeight="1" outlineLevel="1" x14ac:dyDescent="0.25">
      <c r="A33" s="333" t="s">
        <v>748</v>
      </c>
      <c r="B33" s="334" t="s">
        <v>1077</v>
      </c>
      <c r="C33" s="335" t="s">
        <v>755</v>
      </c>
      <c r="D33" s="336" t="s">
        <v>289</v>
      </c>
      <c r="E33" s="336" t="s">
        <v>289</v>
      </c>
      <c r="F33" s="337" t="s">
        <v>289</v>
      </c>
      <c r="G33" s="338" t="s">
        <v>289</v>
      </c>
      <c r="H33" s="331"/>
      <c r="I33" s="301"/>
      <c r="J33" s="301"/>
      <c r="M33" s="332"/>
    </row>
    <row r="34" spans="1:14" s="321" customFormat="1" ht="31.5" hidden="1" customHeight="1" outlineLevel="1" x14ac:dyDescent="0.25">
      <c r="A34" s="333" t="s">
        <v>749</v>
      </c>
      <c r="B34" s="339" t="s">
        <v>825</v>
      </c>
      <c r="C34" s="335" t="s">
        <v>755</v>
      </c>
      <c r="D34" s="336" t="s">
        <v>289</v>
      </c>
      <c r="E34" s="336" t="s">
        <v>289</v>
      </c>
      <c r="F34" s="337" t="s">
        <v>289</v>
      </c>
      <c r="G34" s="338" t="s">
        <v>289</v>
      </c>
      <c r="H34" s="331"/>
      <c r="I34" s="301"/>
      <c r="J34" s="301"/>
      <c r="M34" s="332"/>
    </row>
    <row r="35" spans="1:14" s="321" customFormat="1" ht="15.75" hidden="1" customHeight="1" outlineLevel="1" x14ac:dyDescent="0.25">
      <c r="A35" s="333" t="s">
        <v>994</v>
      </c>
      <c r="B35" s="340" t="s">
        <v>649</v>
      </c>
      <c r="C35" s="335" t="s">
        <v>755</v>
      </c>
      <c r="D35" s="336" t="s">
        <v>289</v>
      </c>
      <c r="E35" s="336" t="s">
        <v>289</v>
      </c>
      <c r="F35" s="337" t="s">
        <v>289</v>
      </c>
      <c r="G35" s="338" t="s">
        <v>289</v>
      </c>
      <c r="H35" s="331"/>
      <c r="I35" s="301"/>
      <c r="J35" s="301"/>
      <c r="M35" s="332"/>
    </row>
    <row r="36" spans="1:14" s="321" customFormat="1" ht="15.75" hidden="1" customHeight="1" outlineLevel="1" x14ac:dyDescent="0.25">
      <c r="A36" s="333" t="s">
        <v>995</v>
      </c>
      <c r="B36" s="340" t="s">
        <v>637</v>
      </c>
      <c r="C36" s="335" t="s">
        <v>755</v>
      </c>
      <c r="D36" s="336" t="s">
        <v>289</v>
      </c>
      <c r="E36" s="336" t="s">
        <v>289</v>
      </c>
      <c r="F36" s="337" t="s">
        <v>289</v>
      </c>
      <c r="G36" s="338" t="s">
        <v>289</v>
      </c>
      <c r="H36" s="331"/>
      <c r="I36" s="301"/>
      <c r="J36" s="301"/>
      <c r="M36" s="332"/>
    </row>
    <row r="37" spans="1:14" s="321" customFormat="1" collapsed="1" x14ac:dyDescent="0.25">
      <c r="A37" s="333" t="s">
        <v>750</v>
      </c>
      <c r="B37" s="334" t="s">
        <v>957</v>
      </c>
      <c r="C37" s="335" t="s">
        <v>755</v>
      </c>
      <c r="D37" s="336">
        <v>43.515645954090836</v>
      </c>
      <c r="E37" s="337">
        <v>40.185015741666675</v>
      </c>
      <c r="F37" s="337">
        <f t="shared" si="1"/>
        <v>-3.3306302124241611</v>
      </c>
      <c r="G37" s="338">
        <f t="shared" si="0"/>
        <v>-7.6538682568058125E-2</v>
      </c>
      <c r="H37" s="331"/>
      <c r="I37" s="301"/>
      <c r="J37" s="301"/>
      <c r="M37" s="332"/>
    </row>
    <row r="38" spans="1:14" s="321" customFormat="1" ht="31.5" x14ac:dyDescent="0.25">
      <c r="A38" s="333" t="s">
        <v>19</v>
      </c>
      <c r="B38" s="341" t="s">
        <v>1031</v>
      </c>
      <c r="C38" s="335" t="s">
        <v>755</v>
      </c>
      <c r="D38" s="337">
        <v>7354.5500620265639</v>
      </c>
      <c r="E38" s="337">
        <f>E44+E46+E47+E52</f>
        <v>7793.0697936999995</v>
      </c>
      <c r="F38" s="337">
        <f t="shared" si="1"/>
        <v>438.51973167343567</v>
      </c>
      <c r="G38" s="338">
        <f t="shared" si="0"/>
        <v>5.9625636915251412E-2</v>
      </c>
      <c r="H38" s="331"/>
      <c r="I38" s="301"/>
      <c r="J38" s="301"/>
      <c r="M38" s="332"/>
      <c r="N38" s="332"/>
    </row>
    <row r="39" spans="1:14" s="321" customFormat="1" ht="15.75" hidden="1" customHeight="1" outlineLevel="1" x14ac:dyDescent="0.25">
      <c r="A39" s="333" t="s">
        <v>23</v>
      </c>
      <c r="B39" s="334" t="s">
        <v>1030</v>
      </c>
      <c r="C39" s="335" t="s">
        <v>755</v>
      </c>
      <c r="D39" s="337" t="s">
        <v>289</v>
      </c>
      <c r="E39" s="337" t="s">
        <v>289</v>
      </c>
      <c r="F39" s="337" t="s">
        <v>289</v>
      </c>
      <c r="G39" s="338" t="s">
        <v>289</v>
      </c>
      <c r="H39" s="331"/>
      <c r="I39" s="301"/>
      <c r="J39" s="301"/>
      <c r="M39" s="332"/>
    </row>
    <row r="40" spans="1:14" s="321" customFormat="1" ht="31.5" hidden="1" customHeight="1" outlineLevel="1" x14ac:dyDescent="0.25">
      <c r="A40" s="333" t="s">
        <v>848</v>
      </c>
      <c r="B40" s="342" t="s">
        <v>908</v>
      </c>
      <c r="C40" s="335" t="s">
        <v>755</v>
      </c>
      <c r="D40" s="337" t="s">
        <v>289</v>
      </c>
      <c r="E40" s="337" t="s">
        <v>289</v>
      </c>
      <c r="F40" s="337" t="s">
        <v>289</v>
      </c>
      <c r="G40" s="338" t="s">
        <v>289</v>
      </c>
      <c r="H40" s="331"/>
      <c r="I40" s="301"/>
      <c r="J40" s="301"/>
      <c r="M40" s="332"/>
    </row>
    <row r="41" spans="1:14" s="321" customFormat="1" ht="31.5" hidden="1" customHeight="1" outlineLevel="1" x14ac:dyDescent="0.25">
      <c r="A41" s="333" t="s">
        <v>849</v>
      </c>
      <c r="B41" s="342" t="s">
        <v>909</v>
      </c>
      <c r="C41" s="335" t="s">
        <v>755</v>
      </c>
      <c r="D41" s="337" t="s">
        <v>289</v>
      </c>
      <c r="E41" s="337" t="s">
        <v>289</v>
      </c>
      <c r="F41" s="337" t="s">
        <v>289</v>
      </c>
      <c r="G41" s="338" t="s">
        <v>289</v>
      </c>
      <c r="H41" s="331"/>
      <c r="I41" s="301"/>
      <c r="J41" s="301"/>
      <c r="M41" s="332"/>
    </row>
    <row r="42" spans="1:14" s="321" customFormat="1" ht="31.5" hidden="1" customHeight="1" outlineLevel="1" x14ac:dyDescent="0.25">
      <c r="A42" s="333" t="s">
        <v>854</v>
      </c>
      <c r="B42" s="342" t="s">
        <v>894</v>
      </c>
      <c r="C42" s="335" t="s">
        <v>755</v>
      </c>
      <c r="D42" s="337" t="s">
        <v>289</v>
      </c>
      <c r="E42" s="337" t="s">
        <v>289</v>
      </c>
      <c r="F42" s="337" t="s">
        <v>289</v>
      </c>
      <c r="G42" s="338" t="s">
        <v>289</v>
      </c>
      <c r="H42" s="331"/>
      <c r="I42" s="301"/>
      <c r="J42" s="301"/>
      <c r="M42" s="332"/>
    </row>
    <row r="43" spans="1:14" s="321" customFormat="1" ht="15.75" hidden="1" customHeight="1" outlineLevel="1" x14ac:dyDescent="0.25">
      <c r="A43" s="333" t="s">
        <v>24</v>
      </c>
      <c r="B43" s="334" t="s">
        <v>1069</v>
      </c>
      <c r="C43" s="335" t="s">
        <v>755</v>
      </c>
      <c r="D43" s="337" t="s">
        <v>289</v>
      </c>
      <c r="E43" s="337" t="s">
        <v>289</v>
      </c>
      <c r="F43" s="337" t="s">
        <v>289</v>
      </c>
      <c r="G43" s="338" t="s">
        <v>289</v>
      </c>
      <c r="H43" s="331"/>
      <c r="I43" s="301"/>
      <c r="J43" s="301"/>
      <c r="M43" s="332"/>
    </row>
    <row r="44" spans="1:14" s="321" customFormat="1" collapsed="1" x14ac:dyDescent="0.25">
      <c r="A44" s="333" t="s">
        <v>30</v>
      </c>
      <c r="B44" s="334" t="s">
        <v>954</v>
      </c>
      <c r="C44" s="335" t="s">
        <v>755</v>
      </c>
      <c r="D44" s="337">
        <v>3880.8640177439747</v>
      </c>
      <c r="E44" s="337">
        <v>4598.7900443758945</v>
      </c>
      <c r="F44" s="337">
        <f t="shared" si="1"/>
        <v>717.92602663191974</v>
      </c>
      <c r="G44" s="338">
        <f t="shared" si="0"/>
        <v>0.18499128630878048</v>
      </c>
      <c r="H44" s="331"/>
      <c r="I44" s="301"/>
      <c r="J44" s="301"/>
      <c r="M44" s="332"/>
    </row>
    <row r="45" spans="1:14" s="321" customFormat="1" ht="15.75" hidden="1" customHeight="1" outlineLevel="1" x14ac:dyDescent="0.25">
      <c r="A45" s="333" t="s">
        <v>40</v>
      </c>
      <c r="B45" s="334" t="s">
        <v>1070</v>
      </c>
      <c r="C45" s="335" t="s">
        <v>755</v>
      </c>
      <c r="D45" s="337" t="s">
        <v>289</v>
      </c>
      <c r="E45" s="337" t="s">
        <v>289</v>
      </c>
      <c r="F45" s="337" t="s">
        <v>289</v>
      </c>
      <c r="G45" s="338" t="s">
        <v>289</v>
      </c>
      <c r="H45" s="331"/>
      <c r="I45" s="301"/>
      <c r="J45" s="301"/>
      <c r="M45" s="332"/>
    </row>
    <row r="46" spans="1:14" s="321" customFormat="1" collapsed="1" x14ac:dyDescent="0.25">
      <c r="A46" s="333" t="s">
        <v>41</v>
      </c>
      <c r="B46" s="334" t="s">
        <v>955</v>
      </c>
      <c r="C46" s="335" t="s">
        <v>755</v>
      </c>
      <c r="D46" s="337">
        <v>3.2394319023772629</v>
      </c>
      <c r="E46" s="337">
        <v>7.0970000000000004</v>
      </c>
      <c r="F46" s="337">
        <f t="shared" si="1"/>
        <v>3.8575680976227376</v>
      </c>
      <c r="G46" s="338">
        <f t="shared" si="0"/>
        <v>1.1908162337945287</v>
      </c>
      <c r="H46" s="331"/>
      <c r="I46" s="301"/>
      <c r="J46" s="301"/>
      <c r="M46" s="332"/>
    </row>
    <row r="47" spans="1:14" s="321" customFormat="1" x14ac:dyDescent="0.25">
      <c r="A47" s="333" t="s">
        <v>42</v>
      </c>
      <c r="B47" s="334" t="s">
        <v>956</v>
      </c>
      <c r="C47" s="335" t="s">
        <v>755</v>
      </c>
      <c r="D47" s="337">
        <v>3443.8484112387096</v>
      </c>
      <c r="E47" s="337">
        <v>3153.0367493231474</v>
      </c>
      <c r="F47" s="337">
        <f t="shared" si="1"/>
        <v>-290.81166191556213</v>
      </c>
      <c r="G47" s="338">
        <f t="shared" si="0"/>
        <v>-8.4443804485273721E-2</v>
      </c>
      <c r="H47" s="331"/>
      <c r="I47" s="301"/>
      <c r="J47" s="301"/>
      <c r="M47" s="332"/>
    </row>
    <row r="48" spans="1:14" s="321" customFormat="1" ht="15.75" hidden="1" customHeight="1" outlineLevel="1" x14ac:dyDescent="0.25">
      <c r="A48" s="333" t="s">
        <v>43</v>
      </c>
      <c r="B48" s="334" t="s">
        <v>1077</v>
      </c>
      <c r="C48" s="335" t="s">
        <v>755</v>
      </c>
      <c r="D48" s="337" t="s">
        <v>289</v>
      </c>
      <c r="E48" s="337" t="s">
        <v>289</v>
      </c>
      <c r="F48" s="337" t="s">
        <v>289</v>
      </c>
      <c r="G48" s="338" t="s">
        <v>289</v>
      </c>
      <c r="H48" s="331"/>
      <c r="I48" s="301"/>
      <c r="J48" s="301"/>
      <c r="M48" s="332"/>
    </row>
    <row r="49" spans="1:13" s="321" customFormat="1" ht="31.5" hidden="1" customHeight="1" outlineLevel="1" x14ac:dyDescent="0.25">
      <c r="A49" s="333" t="s">
        <v>44</v>
      </c>
      <c r="B49" s="339" t="s">
        <v>825</v>
      </c>
      <c r="C49" s="335" t="s">
        <v>755</v>
      </c>
      <c r="D49" s="337" t="s">
        <v>289</v>
      </c>
      <c r="E49" s="337" t="s">
        <v>289</v>
      </c>
      <c r="F49" s="337" t="s">
        <v>289</v>
      </c>
      <c r="G49" s="338" t="s">
        <v>289</v>
      </c>
      <c r="H49" s="331"/>
      <c r="I49" s="301"/>
      <c r="J49" s="301"/>
      <c r="M49" s="332"/>
    </row>
    <row r="50" spans="1:13" s="321" customFormat="1" ht="15.75" hidden="1" customHeight="1" outlineLevel="1" x14ac:dyDescent="0.25">
      <c r="A50" s="333" t="s">
        <v>996</v>
      </c>
      <c r="B50" s="342" t="s">
        <v>649</v>
      </c>
      <c r="C50" s="335" t="s">
        <v>755</v>
      </c>
      <c r="D50" s="337" t="s">
        <v>289</v>
      </c>
      <c r="E50" s="337" t="s">
        <v>289</v>
      </c>
      <c r="F50" s="337" t="s">
        <v>289</v>
      </c>
      <c r="G50" s="338" t="s">
        <v>289</v>
      </c>
      <c r="H50" s="331"/>
      <c r="I50" s="301"/>
      <c r="J50" s="301"/>
      <c r="M50" s="332"/>
    </row>
    <row r="51" spans="1:13" s="321" customFormat="1" ht="15.75" hidden="1" customHeight="1" outlineLevel="1" x14ac:dyDescent="0.25">
      <c r="A51" s="333" t="s">
        <v>997</v>
      </c>
      <c r="B51" s="342" t="s">
        <v>637</v>
      </c>
      <c r="C51" s="335" t="s">
        <v>755</v>
      </c>
      <c r="D51" s="337" t="s">
        <v>289</v>
      </c>
      <c r="E51" s="337" t="s">
        <v>289</v>
      </c>
      <c r="F51" s="337" t="s">
        <v>289</v>
      </c>
      <c r="G51" s="338" t="s">
        <v>289</v>
      </c>
      <c r="H51" s="331"/>
      <c r="I51" s="301"/>
      <c r="J51" s="301"/>
      <c r="M51" s="332"/>
    </row>
    <row r="52" spans="1:13" s="321" customFormat="1" collapsed="1" x14ac:dyDescent="0.25">
      <c r="A52" s="333" t="s">
        <v>45</v>
      </c>
      <c r="B52" s="334" t="s">
        <v>957</v>
      </c>
      <c r="C52" s="335" t="s">
        <v>755</v>
      </c>
      <c r="D52" s="337">
        <v>26.59820114150277</v>
      </c>
      <c r="E52" s="337">
        <v>34.146000000958459</v>
      </c>
      <c r="F52" s="337">
        <f t="shared" si="1"/>
        <v>7.5477988594556891</v>
      </c>
      <c r="G52" s="338">
        <f t="shared" si="0"/>
        <v>0.28377102719470776</v>
      </c>
      <c r="H52" s="331"/>
      <c r="I52" s="301"/>
      <c r="J52" s="301"/>
      <c r="M52" s="332"/>
    </row>
    <row r="53" spans="1:13" s="321" customFormat="1" x14ac:dyDescent="0.25">
      <c r="A53" s="333" t="s">
        <v>847</v>
      </c>
      <c r="B53" s="343" t="s">
        <v>1032</v>
      </c>
      <c r="C53" s="335" t="s">
        <v>755</v>
      </c>
      <c r="D53" s="337">
        <v>4324.2142646712127</v>
      </c>
      <c r="E53" s="337">
        <f>E55+E60</f>
        <v>4824.9641304200004</v>
      </c>
      <c r="F53" s="337">
        <f t="shared" si="1"/>
        <v>500.74986574878767</v>
      </c>
      <c r="G53" s="338">
        <f t="shared" si="0"/>
        <v>0.11580135374879758</v>
      </c>
      <c r="H53" s="331"/>
      <c r="I53" s="301"/>
      <c r="J53" s="301"/>
      <c r="M53" s="332"/>
    </row>
    <row r="54" spans="1:13" s="321" customFormat="1" x14ac:dyDescent="0.25">
      <c r="A54" s="333" t="s">
        <v>848</v>
      </c>
      <c r="B54" s="342" t="s">
        <v>944</v>
      </c>
      <c r="C54" s="335" t="s">
        <v>755</v>
      </c>
      <c r="D54" s="337">
        <v>0</v>
      </c>
      <c r="E54" s="337">
        <v>0</v>
      </c>
      <c r="F54" s="337">
        <f t="shared" si="1"/>
        <v>0</v>
      </c>
      <c r="G54" s="338">
        <f t="shared" si="0"/>
        <v>0</v>
      </c>
      <c r="H54" s="331"/>
      <c r="I54" s="301"/>
      <c r="J54" s="301"/>
      <c r="M54" s="332"/>
    </row>
    <row r="55" spans="1:13" s="321" customFormat="1" x14ac:dyDescent="0.25">
      <c r="A55" s="333" t="s">
        <v>849</v>
      </c>
      <c r="B55" s="340" t="s">
        <v>945</v>
      </c>
      <c r="C55" s="335" t="s">
        <v>755</v>
      </c>
      <c r="D55" s="337">
        <v>3997.3015884979168</v>
      </c>
      <c r="E55" s="337">
        <f>E56</f>
        <v>4496.8759827500007</v>
      </c>
      <c r="F55" s="337">
        <f t="shared" si="1"/>
        <v>499.57439425208395</v>
      </c>
      <c r="G55" s="338">
        <f t="shared" si="0"/>
        <v>0.12497790901982234</v>
      </c>
      <c r="H55" s="331"/>
      <c r="I55" s="301"/>
      <c r="J55" s="301"/>
      <c r="M55" s="332"/>
    </row>
    <row r="56" spans="1:13" s="321" customFormat="1" x14ac:dyDescent="0.25">
      <c r="A56" s="333" t="s">
        <v>850</v>
      </c>
      <c r="B56" s="344" t="s">
        <v>651</v>
      </c>
      <c r="C56" s="335" t="s">
        <v>755</v>
      </c>
      <c r="D56" s="337">
        <v>3997.3015884979168</v>
      </c>
      <c r="E56" s="337">
        <f>E57+E58</f>
        <v>4496.8759827500007</v>
      </c>
      <c r="F56" s="337">
        <f t="shared" si="1"/>
        <v>499.57439425208395</v>
      </c>
      <c r="G56" s="338">
        <f t="shared" si="0"/>
        <v>0.12497790901982234</v>
      </c>
      <c r="H56" s="331"/>
      <c r="I56" s="301"/>
      <c r="J56" s="301"/>
      <c r="M56" s="332"/>
    </row>
    <row r="57" spans="1:13" s="321" customFormat="1" ht="31.5" x14ac:dyDescent="0.25">
      <c r="A57" s="333" t="s">
        <v>851</v>
      </c>
      <c r="B57" s="345" t="s">
        <v>522</v>
      </c>
      <c r="C57" s="335" t="s">
        <v>755</v>
      </c>
      <c r="D57" s="337">
        <v>1293.8282199999996</v>
      </c>
      <c r="E57" s="337">
        <v>1890.12055988</v>
      </c>
      <c r="F57" s="337">
        <f t="shared" si="1"/>
        <v>596.29233988000033</v>
      </c>
      <c r="G57" s="338">
        <f t="shared" si="0"/>
        <v>0.46087442727134248</v>
      </c>
      <c r="H57" s="331"/>
      <c r="I57" s="301"/>
      <c r="J57" s="301"/>
      <c r="M57" s="332"/>
    </row>
    <row r="58" spans="1:13" s="321" customFormat="1" x14ac:dyDescent="0.25">
      <c r="A58" s="333" t="s">
        <v>852</v>
      </c>
      <c r="B58" s="345" t="s">
        <v>650</v>
      </c>
      <c r="C58" s="335" t="s">
        <v>755</v>
      </c>
      <c r="D58" s="337">
        <v>2703.4733684979174</v>
      </c>
      <c r="E58" s="337">
        <v>2606.7554228700005</v>
      </c>
      <c r="F58" s="337">
        <f t="shared" si="1"/>
        <v>-96.717945627916833</v>
      </c>
      <c r="G58" s="338">
        <f t="shared" si="0"/>
        <v>-3.5775438646785895E-2</v>
      </c>
      <c r="H58" s="331"/>
      <c r="I58" s="301"/>
      <c r="J58" s="301"/>
      <c r="M58" s="332"/>
    </row>
    <row r="59" spans="1:13" s="321" customFormat="1" ht="15.75" hidden="1" customHeight="1" outlineLevel="1" x14ac:dyDescent="0.25">
      <c r="A59" s="333" t="s">
        <v>853</v>
      </c>
      <c r="B59" s="344" t="s">
        <v>611</v>
      </c>
      <c r="C59" s="335" t="s">
        <v>755</v>
      </c>
      <c r="D59" s="337" t="s">
        <v>289</v>
      </c>
      <c r="E59" s="337" t="s">
        <v>289</v>
      </c>
      <c r="F59" s="337" t="s">
        <v>289</v>
      </c>
      <c r="G59" s="338" t="s">
        <v>289</v>
      </c>
      <c r="H59" s="331"/>
      <c r="I59" s="301"/>
      <c r="J59" s="301"/>
      <c r="M59" s="332"/>
    </row>
    <row r="60" spans="1:13" s="321" customFormat="1" collapsed="1" x14ac:dyDescent="0.25">
      <c r="A60" s="333" t="s">
        <v>854</v>
      </c>
      <c r="B60" s="340" t="s">
        <v>946</v>
      </c>
      <c r="C60" s="335" t="s">
        <v>755</v>
      </c>
      <c r="D60" s="337">
        <v>326.91267617329572</v>
      </c>
      <c r="E60" s="337">
        <v>328.08814766999996</v>
      </c>
      <c r="F60" s="337">
        <f t="shared" si="1"/>
        <v>1.1754714967042332</v>
      </c>
      <c r="G60" s="338">
        <f t="shared" si="0"/>
        <v>3.595674265261951E-3</v>
      </c>
      <c r="H60" s="331"/>
      <c r="I60" s="301"/>
      <c r="J60" s="301"/>
      <c r="M60" s="332"/>
    </row>
    <row r="61" spans="1:13" s="321" customFormat="1" x14ac:dyDescent="0.25">
      <c r="A61" s="333" t="s">
        <v>855</v>
      </c>
      <c r="B61" s="340" t="s">
        <v>947</v>
      </c>
      <c r="C61" s="335" t="s">
        <v>755</v>
      </c>
      <c r="D61" s="337">
        <v>0</v>
      </c>
      <c r="E61" s="337">
        <f>E53-E54-E55-E60</f>
        <v>0</v>
      </c>
      <c r="F61" s="337">
        <f t="shared" si="1"/>
        <v>0</v>
      </c>
      <c r="G61" s="338">
        <f t="shared" si="0"/>
        <v>0</v>
      </c>
      <c r="H61" s="331"/>
      <c r="I61" s="301"/>
      <c r="J61" s="301"/>
      <c r="M61" s="332"/>
    </row>
    <row r="62" spans="1:13" s="321" customFormat="1" x14ac:dyDescent="0.25">
      <c r="A62" s="333" t="s">
        <v>856</v>
      </c>
      <c r="B62" s="343" t="s">
        <v>1033</v>
      </c>
      <c r="C62" s="335" t="s">
        <v>755</v>
      </c>
      <c r="D62" s="337">
        <v>667.58345958755808</v>
      </c>
      <c r="E62" s="337">
        <v>533.28898057000015</v>
      </c>
      <c r="F62" s="337">
        <f t="shared" si="1"/>
        <v>-134.29447901755793</v>
      </c>
      <c r="G62" s="338">
        <f t="shared" si="0"/>
        <v>-0.20116507844656134</v>
      </c>
      <c r="H62" s="331"/>
      <c r="I62" s="301"/>
      <c r="J62" s="301"/>
      <c r="M62" s="332"/>
    </row>
    <row r="63" spans="1:13" s="321" customFormat="1" ht="31.5" x14ac:dyDescent="0.25">
      <c r="A63" s="333" t="s">
        <v>857</v>
      </c>
      <c r="B63" s="342" t="s">
        <v>739</v>
      </c>
      <c r="C63" s="335" t="s">
        <v>755</v>
      </c>
      <c r="D63" s="337">
        <v>508.85607997975529</v>
      </c>
      <c r="E63" s="337">
        <v>394.97309848000003</v>
      </c>
      <c r="F63" s="337">
        <f t="shared" si="1"/>
        <v>-113.88298149975526</v>
      </c>
      <c r="G63" s="338">
        <f t="shared" si="0"/>
        <v>-0.22380194711299523</v>
      </c>
      <c r="H63" s="331"/>
      <c r="I63" s="301"/>
      <c r="J63" s="301"/>
      <c r="M63" s="332"/>
    </row>
    <row r="64" spans="1:13" s="321" customFormat="1" ht="31.5" x14ac:dyDescent="0.25">
      <c r="A64" s="333" t="s">
        <v>858</v>
      </c>
      <c r="B64" s="342" t="s">
        <v>741</v>
      </c>
      <c r="C64" s="335" t="s">
        <v>755</v>
      </c>
      <c r="D64" s="337">
        <v>99.463833757802803</v>
      </c>
      <c r="E64" s="337">
        <v>91.030749780000008</v>
      </c>
      <c r="F64" s="337">
        <f t="shared" si="1"/>
        <v>-8.4330839778027951</v>
      </c>
      <c r="G64" s="338">
        <f t="shared" si="0"/>
        <v>-8.4785430635396467E-2</v>
      </c>
      <c r="H64" s="331"/>
      <c r="I64" s="301"/>
      <c r="J64" s="301"/>
      <c r="M64" s="332"/>
    </row>
    <row r="65" spans="1:14" s="321" customFormat="1" x14ac:dyDescent="0.25">
      <c r="A65" s="333" t="s">
        <v>859</v>
      </c>
      <c r="B65" s="340" t="s">
        <v>1071</v>
      </c>
      <c r="C65" s="335" t="s">
        <v>755</v>
      </c>
      <c r="D65" s="337">
        <v>0</v>
      </c>
      <c r="E65" s="337">
        <v>0</v>
      </c>
      <c r="F65" s="337">
        <f t="shared" si="1"/>
        <v>0</v>
      </c>
      <c r="G65" s="338">
        <f t="shared" si="0"/>
        <v>0</v>
      </c>
      <c r="H65" s="331"/>
      <c r="I65" s="301"/>
      <c r="J65" s="301"/>
      <c r="M65" s="332"/>
    </row>
    <row r="66" spans="1:14" s="321" customFormat="1" x14ac:dyDescent="0.25">
      <c r="A66" s="333" t="s">
        <v>860</v>
      </c>
      <c r="B66" s="340" t="s">
        <v>1092</v>
      </c>
      <c r="C66" s="335" t="s">
        <v>755</v>
      </c>
      <c r="D66" s="337">
        <v>20.850786729999996</v>
      </c>
      <c r="E66" s="337">
        <v>17.418567679999999</v>
      </c>
      <c r="F66" s="337">
        <f t="shared" si="1"/>
        <v>-3.4322190499999969</v>
      </c>
      <c r="G66" s="338">
        <f t="shared" si="0"/>
        <v>-0.16460861138931221</v>
      </c>
      <c r="H66" s="331"/>
      <c r="I66" s="301"/>
      <c r="J66" s="301"/>
      <c r="M66" s="332"/>
    </row>
    <row r="67" spans="1:14" s="321" customFormat="1" x14ac:dyDescent="0.25">
      <c r="A67" s="333" t="s">
        <v>861</v>
      </c>
      <c r="B67" s="340" t="s">
        <v>523</v>
      </c>
      <c r="C67" s="335" t="s">
        <v>755</v>
      </c>
      <c r="D67" s="337">
        <v>38.41275911999999</v>
      </c>
      <c r="E67" s="337">
        <f>E62-E63-E64-E65-E66</f>
        <v>29.866564630000109</v>
      </c>
      <c r="F67" s="337">
        <f t="shared" si="1"/>
        <v>-8.5461944899998805</v>
      </c>
      <c r="G67" s="338">
        <f t="shared" si="0"/>
        <v>-0.22248322395436099</v>
      </c>
      <c r="H67" s="331"/>
      <c r="I67" s="301"/>
      <c r="J67" s="301"/>
      <c r="M67" s="332"/>
    </row>
    <row r="68" spans="1:14" s="321" customFormat="1" x14ac:dyDescent="0.25">
      <c r="A68" s="333" t="s">
        <v>862</v>
      </c>
      <c r="B68" s="343" t="s">
        <v>828</v>
      </c>
      <c r="C68" s="335" t="s">
        <v>755</v>
      </c>
      <c r="D68" s="337">
        <v>1217.6039526188285</v>
      </c>
      <c r="E68" s="337">
        <v>1255.5499990100002</v>
      </c>
      <c r="F68" s="337">
        <f t="shared" si="1"/>
        <v>37.946046391171649</v>
      </c>
      <c r="G68" s="338">
        <f t="shared" si="0"/>
        <v>3.1164523004017116E-2</v>
      </c>
      <c r="H68" s="331"/>
      <c r="I68" s="301"/>
      <c r="J68" s="301"/>
      <c r="M68" s="332"/>
    </row>
    <row r="69" spans="1:14" s="321" customFormat="1" x14ac:dyDescent="0.25">
      <c r="A69" s="333" t="s">
        <v>863</v>
      </c>
      <c r="B69" s="343" t="s">
        <v>829</v>
      </c>
      <c r="C69" s="335" t="s">
        <v>755</v>
      </c>
      <c r="D69" s="337">
        <v>641.09892396000021</v>
      </c>
      <c r="E69" s="337">
        <v>710.98821900000007</v>
      </c>
      <c r="F69" s="337">
        <f t="shared" si="1"/>
        <v>69.889295039999865</v>
      </c>
      <c r="G69" s="338">
        <f t="shared" si="0"/>
        <v>0.10901483753599379</v>
      </c>
      <c r="H69" s="331"/>
      <c r="I69" s="301"/>
      <c r="J69" s="301"/>
      <c r="M69" s="332"/>
    </row>
    <row r="70" spans="1:14" s="321" customFormat="1" x14ac:dyDescent="0.25">
      <c r="A70" s="333" t="s">
        <v>864</v>
      </c>
      <c r="B70" s="343" t="s">
        <v>1034</v>
      </c>
      <c r="C70" s="335" t="s">
        <v>755</v>
      </c>
      <c r="D70" s="337">
        <v>136.93951878153399</v>
      </c>
      <c r="E70" s="337">
        <v>155.75945467</v>
      </c>
      <c r="F70" s="337">
        <f t="shared" si="1"/>
        <v>18.819935888466006</v>
      </c>
      <c r="G70" s="338">
        <f t="shared" si="0"/>
        <v>0.13743246694542813</v>
      </c>
      <c r="H70" s="331"/>
      <c r="I70" s="301"/>
      <c r="J70" s="301"/>
      <c r="M70" s="332"/>
    </row>
    <row r="71" spans="1:14" s="321" customFormat="1" x14ac:dyDescent="0.25">
      <c r="A71" s="333" t="s">
        <v>116</v>
      </c>
      <c r="B71" s="340" t="s">
        <v>803</v>
      </c>
      <c r="C71" s="335" t="s">
        <v>755</v>
      </c>
      <c r="D71" s="337">
        <v>126.98979878153399</v>
      </c>
      <c r="E71" s="337">
        <v>154.41269500000001</v>
      </c>
      <c r="F71" s="337">
        <f t="shared" si="1"/>
        <v>27.422896218466022</v>
      </c>
      <c r="G71" s="338">
        <f t="shared" si="0"/>
        <v>0.2159456624200406</v>
      </c>
      <c r="H71" s="331"/>
      <c r="I71" s="301"/>
      <c r="J71" s="301"/>
      <c r="M71" s="332"/>
    </row>
    <row r="72" spans="1:14" s="321" customFormat="1" x14ac:dyDescent="0.25">
      <c r="A72" s="333" t="s">
        <v>800</v>
      </c>
      <c r="B72" s="340" t="s">
        <v>67</v>
      </c>
      <c r="C72" s="335" t="s">
        <v>755</v>
      </c>
      <c r="D72" s="337">
        <v>9.9497199999999992</v>
      </c>
      <c r="E72" s="337">
        <f>E70-E71</f>
        <v>1.3467596699999831</v>
      </c>
      <c r="F72" s="337">
        <f t="shared" si="1"/>
        <v>-8.6029603300000161</v>
      </c>
      <c r="G72" s="338">
        <f t="shared" si="0"/>
        <v>-0.86464346031848305</v>
      </c>
      <c r="H72" s="331"/>
      <c r="I72" s="301"/>
      <c r="J72" s="301"/>
      <c r="M72" s="332"/>
    </row>
    <row r="73" spans="1:14" s="321" customFormat="1" x14ac:dyDescent="0.25">
      <c r="A73" s="333" t="s">
        <v>865</v>
      </c>
      <c r="B73" s="343" t="s">
        <v>1035</v>
      </c>
      <c r="C73" s="335" t="s">
        <v>755</v>
      </c>
      <c r="D73" s="337">
        <v>346.25915567743033</v>
      </c>
      <c r="E73" s="337">
        <f>E38-E53-E62-E68-E69-E70</f>
        <v>312.51901002999875</v>
      </c>
      <c r="F73" s="337">
        <f t="shared" si="1"/>
        <v>-33.740145647431575</v>
      </c>
      <c r="G73" s="338">
        <f t="shared" si="0"/>
        <v>-9.7441887367343355E-2</v>
      </c>
      <c r="H73" s="331"/>
      <c r="I73" s="301"/>
      <c r="J73" s="301"/>
      <c r="M73" s="332"/>
      <c r="N73" s="346"/>
    </row>
    <row r="74" spans="1:14" s="321" customFormat="1" x14ac:dyDescent="0.25">
      <c r="A74" s="333" t="s">
        <v>866</v>
      </c>
      <c r="B74" s="340" t="s">
        <v>524</v>
      </c>
      <c r="C74" s="335" t="s">
        <v>755</v>
      </c>
      <c r="D74" s="337">
        <v>0</v>
      </c>
      <c r="E74" s="337">
        <v>0</v>
      </c>
      <c r="F74" s="337">
        <f t="shared" si="1"/>
        <v>0</v>
      </c>
      <c r="G74" s="338">
        <f t="shared" si="0"/>
        <v>0</v>
      </c>
      <c r="H74" s="331"/>
      <c r="I74" s="301"/>
      <c r="J74" s="301"/>
      <c r="M74" s="332"/>
    </row>
    <row r="75" spans="1:14" s="321" customFormat="1" ht="15.75" customHeight="1" x14ac:dyDescent="0.25">
      <c r="A75" s="333" t="s">
        <v>867</v>
      </c>
      <c r="B75" s="340" t="s">
        <v>525</v>
      </c>
      <c r="C75" s="335" t="s">
        <v>755</v>
      </c>
      <c r="D75" s="337">
        <v>23.818295640000002</v>
      </c>
      <c r="E75" s="337">
        <v>18.915981339999998</v>
      </c>
      <c r="F75" s="337">
        <f t="shared" si="1"/>
        <v>-4.902314300000004</v>
      </c>
      <c r="G75" s="338">
        <f t="shared" si="0"/>
        <v>-0.20582137253209457</v>
      </c>
      <c r="H75" s="331"/>
      <c r="I75" s="301"/>
      <c r="J75" s="301"/>
      <c r="M75" s="332"/>
    </row>
    <row r="76" spans="1:14" s="321" customFormat="1" ht="16.5" thickBot="1" x14ac:dyDescent="0.3">
      <c r="A76" s="347" t="s">
        <v>868</v>
      </c>
      <c r="B76" s="348" t="s">
        <v>526</v>
      </c>
      <c r="C76" s="349" t="s">
        <v>755</v>
      </c>
      <c r="D76" s="350">
        <v>322.4408600374303</v>
      </c>
      <c r="E76" s="350">
        <f>E73-E74-E75-E66</f>
        <v>276.18446100999876</v>
      </c>
      <c r="F76" s="350">
        <f t="shared" si="1"/>
        <v>-46.256399027431542</v>
      </c>
      <c r="G76" s="351">
        <f t="shared" si="0"/>
        <v>-0.14345700176479464</v>
      </c>
      <c r="H76" s="331"/>
      <c r="I76" s="301"/>
      <c r="J76" s="301"/>
      <c r="M76" s="332"/>
    </row>
    <row r="77" spans="1:14" s="321" customFormat="1" x14ac:dyDescent="0.25">
      <c r="A77" s="325" t="s">
        <v>869</v>
      </c>
      <c r="B77" s="352" t="s">
        <v>874</v>
      </c>
      <c r="C77" s="327" t="s">
        <v>755</v>
      </c>
      <c r="D77" s="329">
        <v>0</v>
      </c>
      <c r="E77" s="329">
        <v>0</v>
      </c>
      <c r="F77" s="329">
        <f t="shared" si="1"/>
        <v>0</v>
      </c>
      <c r="G77" s="330">
        <f t="shared" si="0"/>
        <v>0</v>
      </c>
      <c r="H77" s="331"/>
      <c r="I77" s="301"/>
      <c r="J77" s="301"/>
      <c r="M77" s="332"/>
    </row>
    <row r="78" spans="1:14" s="321" customFormat="1" x14ac:dyDescent="0.25">
      <c r="A78" s="333" t="s">
        <v>870</v>
      </c>
      <c r="B78" s="340" t="s">
        <v>68</v>
      </c>
      <c r="C78" s="335" t="s">
        <v>755</v>
      </c>
      <c r="D78" s="337">
        <v>367.47366999999997</v>
      </c>
      <c r="E78" s="337">
        <v>268.91708999999997</v>
      </c>
      <c r="F78" s="337">
        <f t="shared" si="1"/>
        <v>-98.556579999999997</v>
      </c>
      <c r="G78" s="338">
        <f t="shared" si="0"/>
        <v>-0.26820038562218623</v>
      </c>
      <c r="H78" s="353"/>
      <c r="I78" s="301"/>
      <c r="J78" s="301"/>
      <c r="M78" s="332"/>
    </row>
    <row r="79" spans="1:14" s="321" customFormat="1" x14ac:dyDescent="0.25">
      <c r="A79" s="333" t="s">
        <v>871</v>
      </c>
      <c r="B79" s="340" t="s">
        <v>69</v>
      </c>
      <c r="C79" s="335" t="s">
        <v>755</v>
      </c>
      <c r="D79" s="337">
        <v>2354.5061325264969</v>
      </c>
      <c r="E79" s="337">
        <v>2095.8891766400006</v>
      </c>
      <c r="F79" s="337">
        <f t="shared" si="1"/>
        <v>-258.61695588649627</v>
      </c>
      <c r="G79" s="338">
        <f t="shared" si="0"/>
        <v>-0.10983915153747678</v>
      </c>
      <c r="H79" s="331"/>
      <c r="I79" s="301"/>
      <c r="J79" s="301"/>
      <c r="M79" s="332"/>
    </row>
    <row r="80" spans="1:14" s="321" customFormat="1" ht="16.5" thickBot="1" x14ac:dyDescent="0.3">
      <c r="A80" s="354" t="s">
        <v>872</v>
      </c>
      <c r="B80" s="355" t="s">
        <v>9</v>
      </c>
      <c r="C80" s="356" t="s">
        <v>755</v>
      </c>
      <c r="D80" s="357">
        <v>25.243146609999997</v>
      </c>
      <c r="E80" s="357">
        <v>200.47315719999997</v>
      </c>
      <c r="F80" s="357">
        <f t="shared" si="1"/>
        <v>175.23001058999998</v>
      </c>
      <c r="G80" s="358">
        <f t="shared" si="0"/>
        <v>6.9416865217818424</v>
      </c>
      <c r="H80" s="331"/>
      <c r="I80" s="301"/>
      <c r="J80" s="301"/>
      <c r="M80" s="332"/>
    </row>
    <row r="81" spans="1:13" s="321" customFormat="1" x14ac:dyDescent="0.25">
      <c r="A81" s="359" t="s">
        <v>26</v>
      </c>
      <c r="B81" s="326" t="s">
        <v>1086</v>
      </c>
      <c r="C81" s="360" t="s">
        <v>755</v>
      </c>
      <c r="D81" s="361">
        <v>-245.1753296558818</v>
      </c>
      <c r="E81" s="361">
        <f>E23-E38</f>
        <v>-1436.7601224416658</v>
      </c>
      <c r="F81" s="361">
        <f t="shared" si="1"/>
        <v>-1191.584792785784</v>
      </c>
      <c r="G81" s="362">
        <f t="shared" si="0"/>
        <v>4.8601333358386603</v>
      </c>
      <c r="H81" s="331"/>
      <c r="I81" s="301"/>
      <c r="J81" s="301"/>
      <c r="M81" s="332"/>
    </row>
    <row r="82" spans="1:13" s="321" customFormat="1" ht="15.75" hidden="1" customHeight="1" outlineLevel="1" x14ac:dyDescent="0.25">
      <c r="A82" s="333" t="s">
        <v>47</v>
      </c>
      <c r="B82" s="334" t="s">
        <v>1030</v>
      </c>
      <c r="C82" s="335" t="s">
        <v>755</v>
      </c>
      <c r="D82" s="337" t="s">
        <v>289</v>
      </c>
      <c r="E82" s="337" t="s">
        <v>289</v>
      </c>
      <c r="F82" s="337" t="s">
        <v>289</v>
      </c>
      <c r="G82" s="338" t="s">
        <v>289</v>
      </c>
      <c r="H82" s="331"/>
      <c r="I82" s="301"/>
      <c r="J82" s="301"/>
      <c r="M82" s="332"/>
    </row>
    <row r="83" spans="1:13" s="321" customFormat="1" ht="31.5" hidden="1" customHeight="1" outlineLevel="1" x14ac:dyDescent="0.25">
      <c r="A83" s="333" t="s">
        <v>839</v>
      </c>
      <c r="B83" s="342" t="s">
        <v>908</v>
      </c>
      <c r="C83" s="335" t="s">
        <v>755</v>
      </c>
      <c r="D83" s="337" t="s">
        <v>289</v>
      </c>
      <c r="E83" s="337" t="s">
        <v>289</v>
      </c>
      <c r="F83" s="337" t="s">
        <v>289</v>
      </c>
      <c r="G83" s="338" t="s">
        <v>289</v>
      </c>
      <c r="H83" s="331"/>
      <c r="I83" s="301"/>
      <c r="J83" s="301"/>
      <c r="M83" s="332"/>
    </row>
    <row r="84" spans="1:13" s="321" customFormat="1" ht="31.5" hidden="1" customHeight="1" outlineLevel="1" x14ac:dyDescent="0.25">
      <c r="A84" s="333" t="s">
        <v>840</v>
      </c>
      <c r="B84" s="342" t="s">
        <v>909</v>
      </c>
      <c r="C84" s="335" t="s">
        <v>755</v>
      </c>
      <c r="D84" s="337" t="s">
        <v>289</v>
      </c>
      <c r="E84" s="337" t="s">
        <v>289</v>
      </c>
      <c r="F84" s="337" t="s">
        <v>289</v>
      </c>
      <c r="G84" s="338" t="s">
        <v>289</v>
      </c>
      <c r="H84" s="331"/>
      <c r="I84" s="301"/>
      <c r="J84" s="301"/>
      <c r="M84" s="332"/>
    </row>
    <row r="85" spans="1:13" s="321" customFormat="1" ht="31.5" hidden="1" customHeight="1" outlineLevel="1" x14ac:dyDescent="0.25">
      <c r="A85" s="333" t="s">
        <v>841</v>
      </c>
      <c r="B85" s="342" t="s">
        <v>894</v>
      </c>
      <c r="C85" s="335" t="s">
        <v>755</v>
      </c>
      <c r="D85" s="337" t="s">
        <v>289</v>
      </c>
      <c r="E85" s="337" t="s">
        <v>289</v>
      </c>
      <c r="F85" s="337" t="s">
        <v>289</v>
      </c>
      <c r="G85" s="338" t="s">
        <v>289</v>
      </c>
      <c r="H85" s="331"/>
      <c r="I85" s="301"/>
      <c r="J85" s="301"/>
      <c r="M85" s="332"/>
    </row>
    <row r="86" spans="1:13" s="321" customFormat="1" ht="15.75" hidden="1" customHeight="1" outlineLevel="1" x14ac:dyDescent="0.25">
      <c r="A86" s="333" t="s">
        <v>48</v>
      </c>
      <c r="B86" s="334" t="s">
        <v>1069</v>
      </c>
      <c r="C86" s="335" t="s">
        <v>755</v>
      </c>
      <c r="D86" s="337" t="s">
        <v>289</v>
      </c>
      <c r="E86" s="337" t="s">
        <v>289</v>
      </c>
      <c r="F86" s="337" t="s">
        <v>289</v>
      </c>
      <c r="G86" s="338" t="s">
        <v>289</v>
      </c>
      <c r="H86" s="331"/>
      <c r="I86" s="301"/>
      <c r="J86" s="301"/>
      <c r="M86" s="332"/>
    </row>
    <row r="87" spans="1:13" s="321" customFormat="1" collapsed="1" x14ac:dyDescent="0.25">
      <c r="A87" s="333" t="s">
        <v>756</v>
      </c>
      <c r="B87" s="334" t="s">
        <v>954</v>
      </c>
      <c r="C87" s="335" t="s">
        <v>755</v>
      </c>
      <c r="D87" s="337">
        <v>267.30720938322702</v>
      </c>
      <c r="E87" s="337">
        <f>E29-E44</f>
        <v>-764.62395224922784</v>
      </c>
      <c r="F87" s="337">
        <f t="shared" si="1"/>
        <v>-1031.9311616324549</v>
      </c>
      <c r="G87" s="338">
        <f t="shared" si="0"/>
        <v>-3.8604688740475339</v>
      </c>
      <c r="H87" s="331"/>
      <c r="I87" s="301"/>
      <c r="J87" s="301"/>
      <c r="M87" s="332"/>
    </row>
    <row r="88" spans="1:13" s="321" customFormat="1" ht="15.75" hidden="1" customHeight="1" outlineLevel="1" x14ac:dyDescent="0.25">
      <c r="A88" s="333" t="s">
        <v>757</v>
      </c>
      <c r="B88" s="334" t="s">
        <v>1070</v>
      </c>
      <c r="C88" s="335" t="s">
        <v>755</v>
      </c>
      <c r="D88" s="337" t="s">
        <v>289</v>
      </c>
      <c r="E88" s="337" t="s">
        <v>289</v>
      </c>
      <c r="F88" s="337" t="s">
        <v>289</v>
      </c>
      <c r="G88" s="338" t="s">
        <v>289</v>
      </c>
      <c r="H88" s="331"/>
      <c r="I88" s="301"/>
      <c r="J88" s="301"/>
      <c r="M88" s="332"/>
    </row>
    <row r="89" spans="1:13" s="321" customFormat="1" collapsed="1" x14ac:dyDescent="0.25">
      <c r="A89" s="333" t="s">
        <v>758</v>
      </c>
      <c r="B89" s="334" t="s">
        <v>955</v>
      </c>
      <c r="C89" s="335" t="s">
        <v>755</v>
      </c>
      <c r="D89" s="337">
        <v>7.5750368077799042</v>
      </c>
      <c r="E89" s="337">
        <f>E31-E46</f>
        <v>-2.1915854083333342</v>
      </c>
      <c r="F89" s="337">
        <f t="shared" si="1"/>
        <v>-9.7666222161132374</v>
      </c>
      <c r="G89" s="338">
        <f t="shared" si="0"/>
        <v>-1.2893167998975894</v>
      </c>
      <c r="H89" s="331"/>
      <c r="I89" s="301"/>
      <c r="J89" s="301"/>
      <c r="M89" s="332"/>
    </row>
    <row r="90" spans="1:13" s="321" customFormat="1" x14ac:dyDescent="0.25">
      <c r="A90" s="333" t="s">
        <v>759</v>
      </c>
      <c r="B90" s="334" t="s">
        <v>956</v>
      </c>
      <c r="C90" s="335" t="s">
        <v>755</v>
      </c>
      <c r="D90" s="337">
        <v>-536.9750206594781</v>
      </c>
      <c r="E90" s="337">
        <f>E32-E47</f>
        <v>-675.98360052481394</v>
      </c>
      <c r="F90" s="337">
        <f t="shared" si="1"/>
        <v>-139.00857986533583</v>
      </c>
      <c r="G90" s="338">
        <f t="shared" si="0"/>
        <v>0.25887345689677421</v>
      </c>
      <c r="H90" s="331"/>
      <c r="I90" s="301"/>
      <c r="J90" s="301"/>
      <c r="M90" s="332"/>
    </row>
    <row r="91" spans="1:13" s="321" customFormat="1" ht="15.75" hidden="1" customHeight="1" outlineLevel="1" x14ac:dyDescent="0.25">
      <c r="A91" s="333" t="s">
        <v>760</v>
      </c>
      <c r="B91" s="334" t="s">
        <v>1077</v>
      </c>
      <c r="C91" s="335" t="s">
        <v>755</v>
      </c>
      <c r="D91" s="337" t="s">
        <v>289</v>
      </c>
      <c r="E91" s="337" t="s">
        <v>289</v>
      </c>
      <c r="F91" s="337" t="s">
        <v>289</v>
      </c>
      <c r="G91" s="338" t="s">
        <v>289</v>
      </c>
      <c r="H91" s="331"/>
      <c r="I91" s="301"/>
      <c r="J91" s="301"/>
      <c r="M91" s="332"/>
    </row>
    <row r="92" spans="1:13" s="321" customFormat="1" ht="31.5" hidden="1" customHeight="1" outlineLevel="1" x14ac:dyDescent="0.25">
      <c r="A92" s="333" t="s">
        <v>761</v>
      </c>
      <c r="B92" s="339" t="s">
        <v>825</v>
      </c>
      <c r="C92" s="335" t="s">
        <v>755</v>
      </c>
      <c r="D92" s="337" t="s">
        <v>289</v>
      </c>
      <c r="E92" s="337" t="s">
        <v>289</v>
      </c>
      <c r="F92" s="337" t="s">
        <v>289</v>
      </c>
      <c r="G92" s="338" t="s">
        <v>289</v>
      </c>
      <c r="H92" s="331"/>
      <c r="I92" s="301"/>
      <c r="J92" s="301"/>
      <c r="M92" s="332"/>
    </row>
    <row r="93" spans="1:13" s="321" customFormat="1" ht="15.75" hidden="1" customHeight="1" outlineLevel="1" x14ac:dyDescent="0.25">
      <c r="A93" s="333" t="s">
        <v>998</v>
      </c>
      <c r="B93" s="342" t="s">
        <v>649</v>
      </c>
      <c r="C93" s="335" t="s">
        <v>755</v>
      </c>
      <c r="D93" s="337" t="s">
        <v>289</v>
      </c>
      <c r="E93" s="337" t="s">
        <v>289</v>
      </c>
      <c r="F93" s="337" t="s">
        <v>289</v>
      </c>
      <c r="G93" s="338" t="s">
        <v>289</v>
      </c>
      <c r="H93" s="331"/>
      <c r="I93" s="301"/>
      <c r="J93" s="301"/>
      <c r="M93" s="332"/>
    </row>
    <row r="94" spans="1:13" s="321" customFormat="1" ht="15.75" hidden="1" customHeight="1" outlineLevel="1" x14ac:dyDescent="0.25">
      <c r="A94" s="333" t="s">
        <v>999</v>
      </c>
      <c r="B94" s="340" t="s">
        <v>637</v>
      </c>
      <c r="C94" s="335" t="s">
        <v>755</v>
      </c>
      <c r="D94" s="337" t="s">
        <v>289</v>
      </c>
      <c r="E94" s="337" t="s">
        <v>289</v>
      </c>
      <c r="F94" s="337" t="s">
        <v>289</v>
      </c>
      <c r="G94" s="338" t="s">
        <v>289</v>
      </c>
      <c r="H94" s="331"/>
      <c r="I94" s="301"/>
      <c r="J94" s="301"/>
      <c r="M94" s="332"/>
    </row>
    <row r="95" spans="1:13" s="321" customFormat="1" collapsed="1" x14ac:dyDescent="0.25">
      <c r="A95" s="333" t="s">
        <v>762</v>
      </c>
      <c r="B95" s="334" t="s">
        <v>957</v>
      </c>
      <c r="C95" s="335" t="s">
        <v>755</v>
      </c>
      <c r="D95" s="337">
        <v>16.917444812588066</v>
      </c>
      <c r="E95" s="337">
        <f>E37-E52</f>
        <v>6.0390157407082157</v>
      </c>
      <c r="F95" s="337">
        <f t="shared" ref="F95:F157" si="2">E95-D95</f>
        <v>-10.87842907187985</v>
      </c>
      <c r="G95" s="338">
        <f t="shared" ref="G95:G156" si="3">IFERROR(F95/D95,0)</f>
        <v>-0.64303026800982044</v>
      </c>
      <c r="H95" s="331"/>
      <c r="I95" s="301"/>
      <c r="J95" s="301"/>
      <c r="M95" s="332"/>
    </row>
    <row r="96" spans="1:13" s="321" customFormat="1" x14ac:dyDescent="0.25">
      <c r="A96" s="333" t="s">
        <v>27</v>
      </c>
      <c r="B96" s="363" t="s">
        <v>1087</v>
      </c>
      <c r="C96" s="335" t="s">
        <v>755</v>
      </c>
      <c r="D96" s="337">
        <v>-1303.2207587313351</v>
      </c>
      <c r="E96" s="337">
        <f>E97-E103</f>
        <v>-1282.6975793599959</v>
      </c>
      <c r="F96" s="337">
        <f t="shared" si="2"/>
        <v>20.523179371339211</v>
      </c>
      <c r="G96" s="338">
        <f t="shared" si="3"/>
        <v>-1.5748045167204214E-2</v>
      </c>
      <c r="H96" s="331"/>
      <c r="I96" s="301"/>
      <c r="J96" s="301"/>
      <c r="M96" s="332"/>
    </row>
    <row r="97" spans="1:13" s="321" customFormat="1" x14ac:dyDescent="0.25">
      <c r="A97" s="333" t="s">
        <v>54</v>
      </c>
      <c r="B97" s="339" t="s">
        <v>1036</v>
      </c>
      <c r="C97" s="335" t="s">
        <v>755</v>
      </c>
      <c r="D97" s="337">
        <v>317.90958510868506</v>
      </c>
      <c r="E97" s="337">
        <v>2590.5460072500018</v>
      </c>
      <c r="F97" s="337">
        <f t="shared" si="2"/>
        <v>2272.6364221413169</v>
      </c>
      <c r="G97" s="338">
        <f t="shared" si="3"/>
        <v>7.1486879559304928</v>
      </c>
      <c r="H97" s="331"/>
      <c r="I97" s="301"/>
      <c r="J97" s="301"/>
      <c r="M97" s="332"/>
    </row>
    <row r="98" spans="1:13" s="321" customFormat="1" x14ac:dyDescent="0.25">
      <c r="A98" s="333" t="s">
        <v>55</v>
      </c>
      <c r="B98" s="342" t="s">
        <v>948</v>
      </c>
      <c r="C98" s="335" t="s">
        <v>755</v>
      </c>
      <c r="D98" s="337">
        <v>0</v>
      </c>
      <c r="E98" s="337">
        <v>0</v>
      </c>
      <c r="F98" s="337">
        <f t="shared" si="2"/>
        <v>0</v>
      </c>
      <c r="G98" s="338">
        <f t="shared" si="3"/>
        <v>0</v>
      </c>
      <c r="H98" s="331"/>
      <c r="I98" s="301"/>
      <c r="J98" s="301"/>
      <c r="M98" s="332"/>
    </row>
    <row r="99" spans="1:13" s="321" customFormat="1" x14ac:dyDescent="0.25">
      <c r="A99" s="333" t="s">
        <v>56</v>
      </c>
      <c r="B99" s="342" t="s">
        <v>949</v>
      </c>
      <c r="C99" s="335" t="s">
        <v>755</v>
      </c>
      <c r="D99" s="337">
        <v>1.4119919999999999</v>
      </c>
      <c r="E99" s="337">
        <v>4.4693056900000006</v>
      </c>
      <c r="F99" s="337">
        <f t="shared" si="2"/>
        <v>3.0573136900000009</v>
      </c>
      <c r="G99" s="338">
        <f t="shared" si="3"/>
        <v>2.1652485920600126</v>
      </c>
      <c r="H99" s="331"/>
      <c r="I99" s="301"/>
      <c r="J99" s="301"/>
      <c r="M99" s="332"/>
    </row>
    <row r="100" spans="1:13" s="321" customFormat="1" x14ac:dyDescent="0.25">
      <c r="A100" s="333" t="s">
        <v>72</v>
      </c>
      <c r="B100" s="342" t="s">
        <v>1037</v>
      </c>
      <c r="C100" s="335" t="s">
        <v>755</v>
      </c>
      <c r="D100" s="337">
        <v>315.24759310868507</v>
      </c>
      <c r="E100" s="337">
        <v>2520.5658713400021</v>
      </c>
      <c r="F100" s="337">
        <f t="shared" si="2"/>
        <v>2205.318278231317</v>
      </c>
      <c r="G100" s="338">
        <f t="shared" si="3"/>
        <v>6.995511865719493</v>
      </c>
      <c r="H100" s="331"/>
      <c r="I100" s="301"/>
      <c r="J100" s="301"/>
      <c r="M100" s="332"/>
    </row>
    <row r="101" spans="1:13" s="321" customFormat="1" x14ac:dyDescent="0.25">
      <c r="A101" s="333" t="s">
        <v>527</v>
      </c>
      <c r="B101" s="344" t="s">
        <v>652</v>
      </c>
      <c r="C101" s="335" t="s">
        <v>755</v>
      </c>
      <c r="D101" s="337">
        <v>315.24759310868507</v>
      </c>
      <c r="E101" s="337">
        <f>E100</f>
        <v>2520.5658713400021</v>
      </c>
      <c r="F101" s="337">
        <f t="shared" si="2"/>
        <v>2205.318278231317</v>
      </c>
      <c r="G101" s="338">
        <f t="shared" si="3"/>
        <v>6.995511865719493</v>
      </c>
      <c r="H101" s="331"/>
      <c r="I101" s="301"/>
      <c r="J101" s="301"/>
      <c r="M101" s="332"/>
    </row>
    <row r="102" spans="1:13" s="321" customFormat="1" x14ac:dyDescent="0.25">
      <c r="A102" s="333" t="s">
        <v>73</v>
      </c>
      <c r="B102" s="340" t="s">
        <v>950</v>
      </c>
      <c r="C102" s="335" t="s">
        <v>755</v>
      </c>
      <c r="D102" s="337">
        <v>1.25</v>
      </c>
      <c r="E102" s="337">
        <f>E97-E98-E99-E100</f>
        <v>65.510830219999661</v>
      </c>
      <c r="F102" s="337">
        <f t="shared" si="2"/>
        <v>64.260830219999661</v>
      </c>
      <c r="G102" s="338">
        <f t="shared" si="3"/>
        <v>51.408664175999732</v>
      </c>
      <c r="H102" s="331"/>
      <c r="I102" s="301"/>
      <c r="J102" s="301"/>
      <c r="M102" s="332"/>
    </row>
    <row r="103" spans="1:13" s="321" customFormat="1" x14ac:dyDescent="0.25">
      <c r="A103" s="333" t="s">
        <v>57</v>
      </c>
      <c r="B103" s="343" t="s">
        <v>1035</v>
      </c>
      <c r="C103" s="335" t="s">
        <v>755</v>
      </c>
      <c r="D103" s="337">
        <v>1621.1303438400203</v>
      </c>
      <c r="E103" s="337">
        <v>3873.2435866099977</v>
      </c>
      <c r="F103" s="337">
        <f t="shared" si="2"/>
        <v>2252.1132427699777</v>
      </c>
      <c r="G103" s="338">
        <f t="shared" si="3"/>
        <v>1.3892240382320704</v>
      </c>
      <c r="H103" s="331"/>
      <c r="I103" s="301"/>
      <c r="J103" s="301"/>
      <c r="M103" s="332"/>
    </row>
    <row r="104" spans="1:13" s="321" customFormat="1" x14ac:dyDescent="0.25">
      <c r="A104" s="333" t="s">
        <v>528</v>
      </c>
      <c r="B104" s="340" t="s">
        <v>951</v>
      </c>
      <c r="C104" s="335" t="s">
        <v>755</v>
      </c>
      <c r="D104" s="337">
        <v>5.3</v>
      </c>
      <c r="E104" s="337">
        <v>2.9852754300000002</v>
      </c>
      <c r="F104" s="337">
        <f t="shared" si="2"/>
        <v>-2.3147245699999996</v>
      </c>
      <c r="G104" s="338">
        <f t="shared" si="3"/>
        <v>-0.43674048490566031</v>
      </c>
      <c r="H104" s="331"/>
      <c r="I104" s="301"/>
      <c r="J104" s="301"/>
      <c r="M104" s="332"/>
    </row>
    <row r="105" spans="1:13" s="321" customFormat="1" x14ac:dyDescent="0.25">
      <c r="A105" s="333" t="s">
        <v>529</v>
      </c>
      <c r="B105" s="340" t="s">
        <v>952</v>
      </c>
      <c r="C105" s="335" t="s">
        <v>755</v>
      </c>
      <c r="D105" s="337">
        <v>280.8023399868747</v>
      </c>
      <c r="E105" s="337">
        <v>300.63743095000007</v>
      </c>
      <c r="F105" s="337">
        <f t="shared" si="2"/>
        <v>19.835090963125367</v>
      </c>
      <c r="G105" s="338">
        <f t="shared" si="3"/>
        <v>7.0637199690189556E-2</v>
      </c>
      <c r="H105" s="331"/>
      <c r="I105" s="301"/>
      <c r="J105" s="301"/>
      <c r="M105" s="332"/>
    </row>
    <row r="106" spans="1:13" s="321" customFormat="1" x14ac:dyDescent="0.25">
      <c r="A106" s="333" t="s">
        <v>530</v>
      </c>
      <c r="B106" s="340" t="s">
        <v>1038</v>
      </c>
      <c r="C106" s="335" t="s">
        <v>755</v>
      </c>
      <c r="D106" s="337">
        <v>867.16622996176432</v>
      </c>
      <c r="E106" s="337">
        <v>3387.1168976999975</v>
      </c>
      <c r="F106" s="337">
        <f t="shared" si="2"/>
        <v>2519.9506677382333</v>
      </c>
      <c r="G106" s="338">
        <f t="shared" si="3"/>
        <v>2.9059603345593206</v>
      </c>
      <c r="H106" s="331"/>
      <c r="I106" s="301"/>
      <c r="J106" s="301"/>
      <c r="M106" s="332"/>
    </row>
    <row r="107" spans="1:13" s="321" customFormat="1" x14ac:dyDescent="0.25">
      <c r="A107" s="333" t="s">
        <v>531</v>
      </c>
      <c r="B107" s="344" t="s">
        <v>653</v>
      </c>
      <c r="C107" s="335" t="s">
        <v>755</v>
      </c>
      <c r="D107" s="337">
        <v>867.16622996176432</v>
      </c>
      <c r="E107" s="337">
        <f>E106</f>
        <v>3387.1168976999975</v>
      </c>
      <c r="F107" s="337">
        <f t="shared" si="2"/>
        <v>2519.9506677382333</v>
      </c>
      <c r="G107" s="338">
        <f t="shared" si="3"/>
        <v>2.9059603345593206</v>
      </c>
      <c r="H107" s="331"/>
      <c r="I107" s="301"/>
      <c r="J107" s="301"/>
      <c r="M107" s="332"/>
    </row>
    <row r="108" spans="1:13" s="321" customFormat="1" x14ac:dyDescent="0.25">
      <c r="A108" s="333" t="s">
        <v>532</v>
      </c>
      <c r="B108" s="340" t="s">
        <v>953</v>
      </c>
      <c r="C108" s="335" t="s">
        <v>755</v>
      </c>
      <c r="D108" s="337">
        <v>467.86177389138118</v>
      </c>
      <c r="E108" s="337">
        <f>E103-E104-E105-E106</f>
        <v>182.50398253000003</v>
      </c>
      <c r="F108" s="337">
        <f t="shared" si="2"/>
        <v>-285.35779136138115</v>
      </c>
      <c r="G108" s="338">
        <f t="shared" si="3"/>
        <v>-0.60991901301949458</v>
      </c>
      <c r="H108" s="331"/>
      <c r="I108" s="301"/>
      <c r="J108" s="301"/>
      <c r="M108" s="332"/>
    </row>
    <row r="109" spans="1:13" s="321" customFormat="1" x14ac:dyDescent="0.25">
      <c r="A109" s="333" t="s">
        <v>28</v>
      </c>
      <c r="B109" s="363" t="s">
        <v>1093</v>
      </c>
      <c r="C109" s="335" t="s">
        <v>755</v>
      </c>
      <c r="D109" s="337">
        <v>-1548.3960883872169</v>
      </c>
      <c r="E109" s="337">
        <f>E81+E96</f>
        <v>-2719.4577018016616</v>
      </c>
      <c r="F109" s="337">
        <f t="shared" si="2"/>
        <v>-1171.0616134144448</v>
      </c>
      <c r="G109" s="338">
        <f t="shared" si="3"/>
        <v>0.75630623339678071</v>
      </c>
      <c r="H109" s="331"/>
      <c r="I109" s="301"/>
      <c r="J109" s="301"/>
      <c r="M109" s="332"/>
    </row>
    <row r="110" spans="1:13" s="321" customFormat="1" ht="31.5" hidden="1" customHeight="1" outlineLevel="1" x14ac:dyDescent="0.25">
      <c r="A110" s="333" t="s">
        <v>60</v>
      </c>
      <c r="B110" s="339" t="s">
        <v>958</v>
      </c>
      <c r="C110" s="335" t="s">
        <v>755</v>
      </c>
      <c r="D110" s="337" t="s">
        <v>289</v>
      </c>
      <c r="E110" s="337" t="s">
        <v>289</v>
      </c>
      <c r="F110" s="337" t="s">
        <v>289</v>
      </c>
      <c r="G110" s="338" t="s">
        <v>289</v>
      </c>
      <c r="H110" s="331"/>
      <c r="I110" s="301"/>
      <c r="J110" s="301"/>
      <c r="M110" s="332"/>
    </row>
    <row r="111" spans="1:13" s="321" customFormat="1" ht="31.5" hidden="1" customHeight="1" outlineLevel="1" x14ac:dyDescent="0.25">
      <c r="A111" s="333" t="s">
        <v>895</v>
      </c>
      <c r="B111" s="342" t="s">
        <v>908</v>
      </c>
      <c r="C111" s="335" t="s">
        <v>755</v>
      </c>
      <c r="D111" s="337" t="s">
        <v>289</v>
      </c>
      <c r="E111" s="337" t="s">
        <v>289</v>
      </c>
      <c r="F111" s="337" t="s">
        <v>289</v>
      </c>
      <c r="G111" s="338" t="s">
        <v>289</v>
      </c>
      <c r="H111" s="331"/>
      <c r="I111" s="301"/>
      <c r="J111" s="301"/>
      <c r="M111" s="332"/>
    </row>
    <row r="112" spans="1:13" s="321" customFormat="1" ht="31.5" hidden="1" customHeight="1" outlineLevel="1" x14ac:dyDescent="0.25">
      <c r="A112" s="333" t="s">
        <v>896</v>
      </c>
      <c r="B112" s="342" t="s">
        <v>909</v>
      </c>
      <c r="C112" s="335" t="s">
        <v>755</v>
      </c>
      <c r="D112" s="337" t="s">
        <v>289</v>
      </c>
      <c r="E112" s="337" t="s">
        <v>289</v>
      </c>
      <c r="F112" s="337" t="s">
        <v>289</v>
      </c>
      <c r="G112" s="338" t="s">
        <v>289</v>
      </c>
      <c r="H112" s="331"/>
      <c r="I112" s="301"/>
      <c r="J112" s="301"/>
      <c r="M112" s="332"/>
    </row>
    <row r="113" spans="1:13" s="321" customFormat="1" ht="31.5" hidden="1" customHeight="1" outlineLevel="1" x14ac:dyDescent="0.25">
      <c r="A113" s="333" t="s">
        <v>1000</v>
      </c>
      <c r="B113" s="342" t="s">
        <v>894</v>
      </c>
      <c r="C113" s="335" t="s">
        <v>755</v>
      </c>
      <c r="D113" s="337" t="s">
        <v>289</v>
      </c>
      <c r="E113" s="337" t="s">
        <v>289</v>
      </c>
      <c r="F113" s="337" t="s">
        <v>289</v>
      </c>
      <c r="G113" s="338" t="s">
        <v>289</v>
      </c>
      <c r="H113" s="331"/>
      <c r="I113" s="301"/>
      <c r="J113" s="301"/>
      <c r="M113" s="332"/>
    </row>
    <row r="114" spans="1:13" s="321" customFormat="1" ht="15.75" hidden="1" customHeight="1" outlineLevel="1" x14ac:dyDescent="0.25">
      <c r="A114" s="333" t="s">
        <v>61</v>
      </c>
      <c r="B114" s="334" t="s">
        <v>1069</v>
      </c>
      <c r="C114" s="335" t="s">
        <v>755</v>
      </c>
      <c r="D114" s="337" t="s">
        <v>289</v>
      </c>
      <c r="E114" s="337" t="s">
        <v>289</v>
      </c>
      <c r="F114" s="337" t="s">
        <v>289</v>
      </c>
      <c r="G114" s="338" t="s">
        <v>289</v>
      </c>
      <c r="H114" s="331"/>
      <c r="I114" s="301"/>
      <c r="J114" s="301"/>
      <c r="M114" s="332"/>
    </row>
    <row r="115" spans="1:13" s="321" customFormat="1" collapsed="1" x14ac:dyDescent="0.25">
      <c r="A115" s="333" t="s">
        <v>763</v>
      </c>
      <c r="B115" s="334" t="s">
        <v>954</v>
      </c>
      <c r="C115" s="335" t="s">
        <v>755</v>
      </c>
      <c r="D115" s="337">
        <v>-68.54918788204337</v>
      </c>
      <c r="E115" s="337">
        <v>-1059.8949416092278</v>
      </c>
      <c r="F115" s="337">
        <f t="shared" si="2"/>
        <v>-991.34575372718439</v>
      </c>
      <c r="G115" s="338">
        <f t="shared" si="3"/>
        <v>14.461816169624818</v>
      </c>
      <c r="H115" s="331"/>
      <c r="I115" s="301"/>
      <c r="J115" s="301"/>
      <c r="M115" s="332"/>
    </row>
    <row r="116" spans="1:13" s="321" customFormat="1" ht="15.75" hidden="1" customHeight="1" outlineLevel="1" x14ac:dyDescent="0.25">
      <c r="A116" s="333" t="s">
        <v>764</v>
      </c>
      <c r="B116" s="334" t="s">
        <v>1070</v>
      </c>
      <c r="C116" s="335" t="s">
        <v>755</v>
      </c>
      <c r="D116" s="337" t="s">
        <v>289</v>
      </c>
      <c r="E116" s="337" t="s">
        <v>289</v>
      </c>
      <c r="F116" s="337" t="s">
        <v>289</v>
      </c>
      <c r="G116" s="338" t="s">
        <v>289</v>
      </c>
      <c r="H116" s="331"/>
      <c r="I116" s="301"/>
      <c r="J116" s="301"/>
      <c r="M116" s="332"/>
    </row>
    <row r="117" spans="1:13" s="321" customFormat="1" collapsed="1" x14ac:dyDescent="0.25">
      <c r="A117" s="333" t="s">
        <v>765</v>
      </c>
      <c r="B117" s="334" t="s">
        <v>955</v>
      </c>
      <c r="C117" s="335" t="s">
        <v>755</v>
      </c>
      <c r="D117" s="337">
        <v>7.5750368077799051</v>
      </c>
      <c r="E117" s="337">
        <v>-2.1915854083333333</v>
      </c>
      <c r="F117" s="337">
        <f t="shared" si="2"/>
        <v>-9.7666222161132374</v>
      </c>
      <c r="G117" s="338">
        <f t="shared" si="3"/>
        <v>-1.2893167998975894</v>
      </c>
      <c r="H117" s="331"/>
      <c r="I117" s="301"/>
      <c r="J117" s="301"/>
      <c r="M117" s="332"/>
    </row>
    <row r="118" spans="1:13" s="321" customFormat="1" x14ac:dyDescent="0.25">
      <c r="A118" s="333" t="s">
        <v>766</v>
      </c>
      <c r="B118" s="334" t="s">
        <v>956</v>
      </c>
      <c r="C118" s="335" t="s">
        <v>755</v>
      </c>
      <c r="D118" s="337">
        <v>-1504.3393821255429</v>
      </c>
      <c r="E118" s="337">
        <v>-1663.4101905248092</v>
      </c>
      <c r="F118" s="337">
        <f t="shared" si="2"/>
        <v>-159.0708083992663</v>
      </c>
      <c r="G118" s="338">
        <f t="shared" si="3"/>
        <v>0.10574130431559176</v>
      </c>
      <c r="H118" s="331"/>
      <c r="I118" s="301"/>
      <c r="J118" s="301"/>
      <c r="M118" s="332"/>
    </row>
    <row r="119" spans="1:13" s="321" customFormat="1" ht="15.75" hidden="1" customHeight="1" outlineLevel="1" x14ac:dyDescent="0.25">
      <c r="A119" s="333" t="s">
        <v>767</v>
      </c>
      <c r="B119" s="334" t="s">
        <v>1077</v>
      </c>
      <c r="C119" s="335" t="s">
        <v>755</v>
      </c>
      <c r="D119" s="337" t="s">
        <v>289</v>
      </c>
      <c r="E119" s="337" t="s">
        <v>289</v>
      </c>
      <c r="F119" s="337" t="s">
        <v>289</v>
      </c>
      <c r="G119" s="338" t="s">
        <v>289</v>
      </c>
      <c r="H119" s="331"/>
      <c r="I119" s="301"/>
      <c r="J119" s="301"/>
      <c r="M119" s="332"/>
    </row>
    <row r="120" spans="1:13" s="321" customFormat="1" ht="31.5" hidden="1" customHeight="1" outlineLevel="1" x14ac:dyDescent="0.25">
      <c r="A120" s="333" t="s">
        <v>768</v>
      </c>
      <c r="B120" s="339" t="s">
        <v>825</v>
      </c>
      <c r="C120" s="335" t="s">
        <v>755</v>
      </c>
      <c r="D120" s="337" t="s">
        <v>289</v>
      </c>
      <c r="E120" s="337" t="s">
        <v>289</v>
      </c>
      <c r="F120" s="337" t="s">
        <v>289</v>
      </c>
      <c r="G120" s="338" t="s">
        <v>289</v>
      </c>
      <c r="H120" s="331"/>
      <c r="I120" s="301"/>
      <c r="J120" s="301"/>
      <c r="M120" s="332"/>
    </row>
    <row r="121" spans="1:13" s="321" customFormat="1" ht="15.75" hidden="1" customHeight="1" outlineLevel="1" x14ac:dyDescent="0.25">
      <c r="A121" s="333" t="s">
        <v>1001</v>
      </c>
      <c r="B121" s="340" t="s">
        <v>649</v>
      </c>
      <c r="C121" s="335" t="s">
        <v>755</v>
      </c>
      <c r="D121" s="337" t="s">
        <v>289</v>
      </c>
      <c r="E121" s="337" t="s">
        <v>289</v>
      </c>
      <c r="F121" s="337" t="s">
        <v>289</v>
      </c>
      <c r="G121" s="338" t="s">
        <v>289</v>
      </c>
      <c r="H121" s="331"/>
      <c r="I121" s="301"/>
      <c r="J121" s="301"/>
      <c r="M121" s="332"/>
    </row>
    <row r="122" spans="1:13" s="321" customFormat="1" ht="15.75" hidden="1" customHeight="1" outlineLevel="1" x14ac:dyDescent="0.25">
      <c r="A122" s="333" t="s">
        <v>1002</v>
      </c>
      <c r="B122" s="340" t="s">
        <v>637</v>
      </c>
      <c r="C122" s="335" t="s">
        <v>755</v>
      </c>
      <c r="D122" s="337" t="s">
        <v>289</v>
      </c>
      <c r="E122" s="337" t="s">
        <v>289</v>
      </c>
      <c r="F122" s="337" t="s">
        <v>289</v>
      </c>
      <c r="G122" s="338" t="s">
        <v>289</v>
      </c>
      <c r="H122" s="331"/>
      <c r="I122" s="301"/>
      <c r="J122" s="301"/>
      <c r="M122" s="332"/>
    </row>
    <row r="123" spans="1:13" s="321" customFormat="1" collapsed="1" x14ac:dyDescent="0.25">
      <c r="A123" s="333" t="s">
        <v>769</v>
      </c>
      <c r="B123" s="334" t="s">
        <v>957</v>
      </c>
      <c r="C123" s="335" t="s">
        <v>755</v>
      </c>
      <c r="D123" s="337">
        <v>16.917444812588062</v>
      </c>
      <c r="E123" s="337">
        <v>6.0390157407082148</v>
      </c>
      <c r="F123" s="337">
        <f t="shared" si="2"/>
        <v>-10.878429071879847</v>
      </c>
      <c r="G123" s="338">
        <f t="shared" si="3"/>
        <v>-0.64303026800982033</v>
      </c>
      <c r="H123" s="331"/>
      <c r="I123" s="301"/>
      <c r="J123" s="301"/>
      <c r="M123" s="332"/>
    </row>
    <row r="124" spans="1:13" s="321" customFormat="1" x14ac:dyDescent="0.25">
      <c r="A124" s="333" t="s">
        <v>29</v>
      </c>
      <c r="B124" s="363" t="s">
        <v>1039</v>
      </c>
      <c r="C124" s="335" t="s">
        <v>755</v>
      </c>
      <c r="D124" s="337">
        <v>-4.7073456244106637E-14</v>
      </c>
      <c r="E124" s="337">
        <f>E130+E132+E133+E138</f>
        <v>1.2122502283403114</v>
      </c>
      <c r="F124" s="337">
        <f t="shared" si="2"/>
        <v>1.2122502283403584</v>
      </c>
      <c r="G124" s="338">
        <f t="shared" si="3"/>
        <v>-25752309795440.742</v>
      </c>
      <c r="H124" s="331"/>
      <c r="I124" s="301"/>
      <c r="J124" s="301"/>
      <c r="M124" s="332"/>
    </row>
    <row r="125" spans="1:13" s="321" customFormat="1" ht="15.75" hidden="1" customHeight="1" outlineLevel="1" x14ac:dyDescent="0.25">
      <c r="A125" s="333" t="s">
        <v>25</v>
      </c>
      <c r="B125" s="334" t="s">
        <v>1030</v>
      </c>
      <c r="C125" s="335" t="s">
        <v>755</v>
      </c>
      <c r="D125" s="337" t="s">
        <v>289</v>
      </c>
      <c r="E125" s="337" t="s">
        <v>289</v>
      </c>
      <c r="F125" s="337" t="s">
        <v>289</v>
      </c>
      <c r="G125" s="338" t="s">
        <v>289</v>
      </c>
      <c r="H125" s="331"/>
      <c r="I125" s="301"/>
      <c r="J125" s="301"/>
      <c r="M125" s="332"/>
    </row>
    <row r="126" spans="1:13" s="321" customFormat="1" ht="31.5" hidden="1" customHeight="1" outlineLevel="1" x14ac:dyDescent="0.25">
      <c r="A126" s="333" t="s">
        <v>1026</v>
      </c>
      <c r="B126" s="342" t="s">
        <v>908</v>
      </c>
      <c r="C126" s="335" t="s">
        <v>755</v>
      </c>
      <c r="D126" s="337" t="s">
        <v>289</v>
      </c>
      <c r="E126" s="337" t="s">
        <v>289</v>
      </c>
      <c r="F126" s="337" t="s">
        <v>289</v>
      </c>
      <c r="G126" s="338" t="s">
        <v>289</v>
      </c>
      <c r="H126" s="331"/>
      <c r="I126" s="301"/>
      <c r="J126" s="301"/>
      <c r="M126" s="332"/>
    </row>
    <row r="127" spans="1:13" s="321" customFormat="1" ht="31.5" hidden="1" customHeight="1" outlineLevel="1" x14ac:dyDescent="0.25">
      <c r="A127" s="333" t="s">
        <v>1027</v>
      </c>
      <c r="B127" s="342" t="s">
        <v>909</v>
      </c>
      <c r="C127" s="335" t="s">
        <v>755</v>
      </c>
      <c r="D127" s="337" t="s">
        <v>289</v>
      </c>
      <c r="E127" s="337" t="s">
        <v>289</v>
      </c>
      <c r="F127" s="337" t="s">
        <v>289</v>
      </c>
      <c r="G127" s="338" t="s">
        <v>289</v>
      </c>
      <c r="H127" s="331"/>
      <c r="I127" s="301"/>
      <c r="J127" s="301"/>
      <c r="M127" s="332"/>
    </row>
    <row r="128" spans="1:13" s="321" customFormat="1" ht="31.5" hidden="1" customHeight="1" outlineLevel="1" x14ac:dyDescent="0.25">
      <c r="A128" s="333" t="s">
        <v>1028</v>
      </c>
      <c r="B128" s="342" t="s">
        <v>894</v>
      </c>
      <c r="C128" s="335" t="s">
        <v>755</v>
      </c>
      <c r="D128" s="337" t="s">
        <v>289</v>
      </c>
      <c r="E128" s="337" t="s">
        <v>289</v>
      </c>
      <c r="F128" s="337" t="s">
        <v>289</v>
      </c>
      <c r="G128" s="338" t="s">
        <v>289</v>
      </c>
      <c r="H128" s="331"/>
      <c r="I128" s="301"/>
      <c r="J128" s="301"/>
      <c r="M128" s="332"/>
    </row>
    <row r="129" spans="1:13" s="321" customFormat="1" ht="15.75" hidden="1" customHeight="1" outlineLevel="1" x14ac:dyDescent="0.25">
      <c r="A129" s="333" t="s">
        <v>814</v>
      </c>
      <c r="B129" s="343" t="s">
        <v>1078</v>
      </c>
      <c r="C129" s="335" t="s">
        <v>755</v>
      </c>
      <c r="D129" s="337" t="s">
        <v>289</v>
      </c>
      <c r="E129" s="337" t="s">
        <v>289</v>
      </c>
      <c r="F129" s="337" t="s">
        <v>289</v>
      </c>
      <c r="G129" s="338" t="s">
        <v>289</v>
      </c>
      <c r="H129" s="331"/>
      <c r="I129" s="301"/>
      <c r="J129" s="301"/>
      <c r="M129" s="332"/>
    </row>
    <row r="130" spans="1:13" s="321" customFormat="1" collapsed="1" x14ac:dyDescent="0.25">
      <c r="A130" s="333" t="s">
        <v>815</v>
      </c>
      <c r="B130" s="343" t="s">
        <v>822</v>
      </c>
      <c r="C130" s="335" t="s">
        <v>755</v>
      </c>
      <c r="D130" s="337">
        <v>21.125898207137478</v>
      </c>
      <c r="E130" s="337">
        <v>0</v>
      </c>
      <c r="F130" s="337">
        <f t="shared" si="2"/>
        <v>-21.125898207137478</v>
      </c>
      <c r="G130" s="338">
        <f t="shared" si="3"/>
        <v>-1</v>
      </c>
      <c r="H130" s="331"/>
      <c r="I130" s="301"/>
      <c r="J130" s="301"/>
      <c r="M130" s="332"/>
    </row>
    <row r="131" spans="1:13" s="321" customFormat="1" ht="15.75" hidden="1" customHeight="1" outlineLevel="1" x14ac:dyDescent="0.25">
      <c r="A131" s="333" t="s">
        <v>816</v>
      </c>
      <c r="B131" s="343" t="s">
        <v>1072</v>
      </c>
      <c r="C131" s="335" t="s">
        <v>755</v>
      </c>
      <c r="D131" s="337" t="s">
        <v>289</v>
      </c>
      <c r="E131" s="337" t="s">
        <v>289</v>
      </c>
      <c r="F131" s="337" t="s">
        <v>289</v>
      </c>
      <c r="G131" s="338" t="s">
        <v>289</v>
      </c>
      <c r="H131" s="331"/>
      <c r="I131" s="301"/>
      <c r="J131" s="301"/>
      <c r="M131" s="332"/>
    </row>
    <row r="132" spans="1:13" s="321" customFormat="1" collapsed="1" x14ac:dyDescent="0.25">
      <c r="A132" s="333" t="s">
        <v>817</v>
      </c>
      <c r="B132" s="343" t="s">
        <v>823</v>
      </c>
      <c r="C132" s="335" t="s">
        <v>755</v>
      </c>
      <c r="D132" s="337">
        <v>1.5150073615559805</v>
      </c>
      <c r="E132" s="337">
        <v>0</v>
      </c>
      <c r="F132" s="337">
        <f t="shared" si="2"/>
        <v>-1.5150073615559805</v>
      </c>
      <c r="G132" s="338">
        <f t="shared" si="3"/>
        <v>-1</v>
      </c>
      <c r="H132" s="331"/>
      <c r="I132" s="301"/>
      <c r="J132" s="301"/>
      <c r="M132" s="332"/>
    </row>
    <row r="133" spans="1:13" s="321" customFormat="1" x14ac:dyDescent="0.25">
      <c r="A133" s="333" t="s">
        <v>818</v>
      </c>
      <c r="B133" s="343" t="s">
        <v>824</v>
      </c>
      <c r="C133" s="335" t="s">
        <v>755</v>
      </c>
      <c r="D133" s="337">
        <v>-26.024394531211119</v>
      </c>
      <c r="E133" s="337">
        <v>4.4470801986684592E-3</v>
      </c>
      <c r="F133" s="337">
        <f t="shared" si="2"/>
        <v>26.028841611409788</v>
      </c>
      <c r="G133" s="338">
        <f t="shared" si="3"/>
        <v>-1.0001708812165961</v>
      </c>
      <c r="H133" s="331"/>
      <c r="I133" s="301"/>
      <c r="J133" s="301"/>
      <c r="M133" s="332"/>
    </row>
    <row r="134" spans="1:13" s="321" customFormat="1" ht="15.75" hidden="1" customHeight="1" outlineLevel="1" x14ac:dyDescent="0.25">
      <c r="A134" s="333" t="s">
        <v>819</v>
      </c>
      <c r="B134" s="343" t="s">
        <v>1079</v>
      </c>
      <c r="C134" s="335" t="s">
        <v>755</v>
      </c>
      <c r="D134" s="337" t="s">
        <v>289</v>
      </c>
      <c r="E134" s="337" t="s">
        <v>289</v>
      </c>
      <c r="F134" s="337" t="s">
        <v>289</v>
      </c>
      <c r="G134" s="338" t="s">
        <v>289</v>
      </c>
      <c r="H134" s="331"/>
      <c r="I134" s="301"/>
      <c r="J134" s="301"/>
      <c r="M134" s="332"/>
    </row>
    <row r="135" spans="1:13" s="321" customFormat="1" ht="31.5" hidden="1" customHeight="1" outlineLevel="1" x14ac:dyDescent="0.25">
      <c r="A135" s="333" t="s">
        <v>820</v>
      </c>
      <c r="B135" s="343" t="s">
        <v>825</v>
      </c>
      <c r="C135" s="335" t="s">
        <v>755</v>
      </c>
      <c r="D135" s="337" t="s">
        <v>289</v>
      </c>
      <c r="E135" s="337" t="s">
        <v>289</v>
      </c>
      <c r="F135" s="337" t="s">
        <v>289</v>
      </c>
      <c r="G135" s="338" t="s">
        <v>289</v>
      </c>
      <c r="H135" s="331"/>
      <c r="I135" s="301"/>
      <c r="J135" s="301"/>
      <c r="M135" s="332"/>
    </row>
    <row r="136" spans="1:13" s="321" customFormat="1" ht="15.75" hidden="1" customHeight="1" outlineLevel="1" x14ac:dyDescent="0.25">
      <c r="A136" s="333" t="s">
        <v>1003</v>
      </c>
      <c r="B136" s="340" t="s">
        <v>826</v>
      </c>
      <c r="C136" s="335" t="s">
        <v>755</v>
      </c>
      <c r="D136" s="337" t="s">
        <v>289</v>
      </c>
      <c r="E136" s="337" t="s">
        <v>289</v>
      </c>
      <c r="F136" s="337" t="s">
        <v>289</v>
      </c>
      <c r="G136" s="338" t="s">
        <v>289</v>
      </c>
      <c r="H136" s="331"/>
      <c r="I136" s="301"/>
      <c r="J136" s="301"/>
      <c r="M136" s="332"/>
    </row>
    <row r="137" spans="1:13" s="321" customFormat="1" ht="15.75" hidden="1" customHeight="1" outlineLevel="1" x14ac:dyDescent="0.25">
      <c r="A137" s="333" t="s">
        <v>1004</v>
      </c>
      <c r="B137" s="340" t="s">
        <v>637</v>
      </c>
      <c r="C137" s="335" t="s">
        <v>755</v>
      </c>
      <c r="D137" s="337" t="s">
        <v>289</v>
      </c>
      <c r="E137" s="337" t="s">
        <v>289</v>
      </c>
      <c r="F137" s="337" t="s">
        <v>289</v>
      </c>
      <c r="G137" s="338" t="s">
        <v>289</v>
      </c>
      <c r="H137" s="331"/>
      <c r="I137" s="301"/>
      <c r="J137" s="301"/>
      <c r="M137" s="332"/>
    </row>
    <row r="138" spans="1:13" s="321" customFormat="1" collapsed="1" x14ac:dyDescent="0.25">
      <c r="A138" s="333" t="s">
        <v>821</v>
      </c>
      <c r="B138" s="343" t="s">
        <v>827</v>
      </c>
      <c r="C138" s="335" t="s">
        <v>755</v>
      </c>
      <c r="D138" s="337">
        <v>3.383488962517613</v>
      </c>
      <c r="E138" s="337">
        <v>1.2078031481416429</v>
      </c>
      <c r="F138" s="337">
        <f t="shared" si="2"/>
        <v>-2.1756858143759699</v>
      </c>
      <c r="G138" s="338">
        <f t="shared" si="3"/>
        <v>-0.64303026800982044</v>
      </c>
      <c r="H138" s="331"/>
      <c r="I138" s="301"/>
      <c r="J138" s="301"/>
      <c r="M138" s="332"/>
    </row>
    <row r="139" spans="1:13" s="321" customFormat="1" x14ac:dyDescent="0.25">
      <c r="A139" s="333" t="s">
        <v>31</v>
      </c>
      <c r="B139" s="363" t="s">
        <v>1094</v>
      </c>
      <c r="C139" s="335" t="s">
        <v>755</v>
      </c>
      <c r="D139" s="337">
        <v>-1548.3960883872169</v>
      </c>
      <c r="E139" s="337">
        <f>E109-E124</f>
        <v>-2720.6699520300022</v>
      </c>
      <c r="F139" s="337">
        <f>E139-D139</f>
        <v>-1172.2738636427853</v>
      </c>
      <c r="G139" s="338">
        <f t="shared" si="3"/>
        <v>0.75708914045617737</v>
      </c>
      <c r="H139" s="331"/>
      <c r="I139" s="301"/>
      <c r="J139" s="301"/>
      <c r="M139" s="332"/>
    </row>
    <row r="140" spans="1:13" s="321" customFormat="1" ht="15.75" hidden="1" customHeight="1" outlineLevel="1" x14ac:dyDescent="0.25">
      <c r="A140" s="333" t="s">
        <v>49</v>
      </c>
      <c r="B140" s="334" t="s">
        <v>1030</v>
      </c>
      <c r="C140" s="335" t="s">
        <v>755</v>
      </c>
      <c r="D140" s="337" t="s">
        <v>289</v>
      </c>
      <c r="E140" s="337"/>
      <c r="F140" s="337" t="s">
        <v>289</v>
      </c>
      <c r="G140" s="338" t="s">
        <v>289</v>
      </c>
      <c r="H140" s="331"/>
      <c r="I140" s="301"/>
      <c r="J140" s="301"/>
      <c r="M140" s="332"/>
    </row>
    <row r="141" spans="1:13" s="321" customFormat="1" ht="31.5" hidden="1" customHeight="1" outlineLevel="1" x14ac:dyDescent="0.25">
      <c r="A141" s="333" t="s">
        <v>910</v>
      </c>
      <c r="B141" s="342" t="s">
        <v>908</v>
      </c>
      <c r="C141" s="335" t="s">
        <v>755</v>
      </c>
      <c r="D141" s="337" t="s">
        <v>289</v>
      </c>
      <c r="E141" s="337"/>
      <c r="F141" s="337" t="s">
        <v>289</v>
      </c>
      <c r="G141" s="338" t="s">
        <v>289</v>
      </c>
      <c r="H141" s="331"/>
      <c r="I141" s="301"/>
      <c r="J141" s="301"/>
      <c r="M141" s="332"/>
    </row>
    <row r="142" spans="1:13" s="321" customFormat="1" ht="31.5" hidden="1" customHeight="1" outlineLevel="1" x14ac:dyDescent="0.25">
      <c r="A142" s="333" t="s">
        <v>911</v>
      </c>
      <c r="B142" s="342" t="s">
        <v>909</v>
      </c>
      <c r="C142" s="335" t="s">
        <v>755</v>
      </c>
      <c r="D142" s="337" t="s">
        <v>289</v>
      </c>
      <c r="E142" s="337"/>
      <c r="F142" s="337" t="s">
        <v>289</v>
      </c>
      <c r="G142" s="338" t="s">
        <v>289</v>
      </c>
      <c r="H142" s="331"/>
      <c r="I142" s="301"/>
      <c r="J142" s="301"/>
      <c r="M142" s="332"/>
    </row>
    <row r="143" spans="1:13" s="321" customFormat="1" ht="31.5" hidden="1" customHeight="1" outlineLevel="1" x14ac:dyDescent="0.25">
      <c r="A143" s="333" t="s">
        <v>1005</v>
      </c>
      <c r="B143" s="342" t="s">
        <v>894</v>
      </c>
      <c r="C143" s="335" t="s">
        <v>755</v>
      </c>
      <c r="D143" s="337" t="s">
        <v>289</v>
      </c>
      <c r="E143" s="337"/>
      <c r="F143" s="337" t="s">
        <v>289</v>
      </c>
      <c r="G143" s="338" t="s">
        <v>289</v>
      </c>
      <c r="H143" s="331"/>
      <c r="I143" s="301"/>
      <c r="J143" s="301"/>
      <c r="M143" s="332"/>
    </row>
    <row r="144" spans="1:13" s="321" customFormat="1" ht="15.75" hidden="1" customHeight="1" outlineLevel="1" x14ac:dyDescent="0.25">
      <c r="A144" s="333" t="s">
        <v>50</v>
      </c>
      <c r="B144" s="334" t="s">
        <v>1069</v>
      </c>
      <c r="C144" s="335" t="s">
        <v>755</v>
      </c>
      <c r="D144" s="337" t="s">
        <v>289</v>
      </c>
      <c r="E144" s="337"/>
      <c r="F144" s="337" t="s">
        <v>289</v>
      </c>
      <c r="G144" s="338" t="s">
        <v>289</v>
      </c>
      <c r="H144" s="331"/>
      <c r="I144" s="301"/>
      <c r="J144" s="301"/>
      <c r="M144" s="332"/>
    </row>
    <row r="145" spans="1:13" s="321" customFormat="1" collapsed="1" x14ac:dyDescent="0.25">
      <c r="A145" s="333" t="s">
        <v>770</v>
      </c>
      <c r="B145" s="334" t="s">
        <v>954</v>
      </c>
      <c r="C145" s="335" t="s">
        <v>755</v>
      </c>
      <c r="D145" s="337">
        <v>-89.675086089180851</v>
      </c>
      <c r="E145" s="337">
        <f>E115-E130</f>
        <v>-1059.8949416092278</v>
      </c>
      <c r="F145" s="337">
        <f t="shared" si="2"/>
        <v>-970.21985552004696</v>
      </c>
      <c r="G145" s="338">
        <f t="shared" si="3"/>
        <v>10.819279889569042</v>
      </c>
      <c r="H145" s="331"/>
      <c r="I145" s="301"/>
      <c r="J145" s="301"/>
      <c r="M145" s="332"/>
    </row>
    <row r="146" spans="1:13" s="321" customFormat="1" ht="15.75" hidden="1" customHeight="1" outlineLevel="1" x14ac:dyDescent="0.25">
      <c r="A146" s="333" t="s">
        <v>771</v>
      </c>
      <c r="B146" s="334" t="s">
        <v>1070</v>
      </c>
      <c r="C146" s="335" t="s">
        <v>755</v>
      </c>
      <c r="D146" s="337" t="s">
        <v>289</v>
      </c>
      <c r="E146" s="337" t="s">
        <v>289</v>
      </c>
      <c r="F146" s="337" t="s">
        <v>289</v>
      </c>
      <c r="G146" s="338" t="s">
        <v>289</v>
      </c>
      <c r="H146" s="331"/>
      <c r="I146" s="301"/>
      <c r="J146" s="301"/>
      <c r="M146" s="332"/>
    </row>
    <row r="147" spans="1:13" s="321" customFormat="1" collapsed="1" x14ac:dyDescent="0.25">
      <c r="A147" s="333" t="s">
        <v>772</v>
      </c>
      <c r="B147" s="339" t="s">
        <v>955</v>
      </c>
      <c r="C147" s="335" t="s">
        <v>755</v>
      </c>
      <c r="D147" s="337">
        <v>6.0600294462239246</v>
      </c>
      <c r="E147" s="337">
        <f>E117-E132</f>
        <v>-2.1915854083333333</v>
      </c>
      <c r="F147" s="337">
        <f t="shared" si="2"/>
        <v>-8.251614854557257</v>
      </c>
      <c r="G147" s="338">
        <f t="shared" si="3"/>
        <v>-1.3616459998719865</v>
      </c>
      <c r="H147" s="331"/>
      <c r="I147" s="301"/>
      <c r="J147" s="301"/>
      <c r="M147" s="332"/>
    </row>
    <row r="148" spans="1:13" s="321" customFormat="1" x14ac:dyDescent="0.25">
      <c r="A148" s="333" t="s">
        <v>773</v>
      </c>
      <c r="B148" s="334" t="s">
        <v>956</v>
      </c>
      <c r="C148" s="335" t="s">
        <v>755</v>
      </c>
      <c r="D148" s="337">
        <v>-1478.3149875943318</v>
      </c>
      <c r="E148" s="337">
        <f>E118-E133</f>
        <v>-1663.4146376050078</v>
      </c>
      <c r="F148" s="337">
        <f t="shared" si="2"/>
        <v>-185.09965001067599</v>
      </c>
      <c r="G148" s="338">
        <f t="shared" si="3"/>
        <v>0.1252098852842515</v>
      </c>
      <c r="H148" s="331"/>
      <c r="I148" s="301"/>
      <c r="J148" s="301"/>
      <c r="M148" s="332"/>
    </row>
    <row r="149" spans="1:13" s="321" customFormat="1" ht="15.75" hidden="1" customHeight="1" outlineLevel="1" x14ac:dyDescent="0.25">
      <c r="A149" s="333" t="s">
        <v>774</v>
      </c>
      <c r="B149" s="334" t="s">
        <v>1077</v>
      </c>
      <c r="C149" s="335" t="s">
        <v>755</v>
      </c>
      <c r="D149" s="337" t="s">
        <v>289</v>
      </c>
      <c r="E149" s="337" t="s">
        <v>289</v>
      </c>
      <c r="F149" s="337" t="s">
        <v>289</v>
      </c>
      <c r="G149" s="338" t="s">
        <v>289</v>
      </c>
      <c r="H149" s="331"/>
      <c r="I149" s="301"/>
      <c r="J149" s="301"/>
      <c r="M149" s="332"/>
    </row>
    <row r="150" spans="1:13" s="321" customFormat="1" ht="31.5" hidden="1" customHeight="1" outlineLevel="1" x14ac:dyDescent="0.25">
      <c r="A150" s="333" t="s">
        <v>775</v>
      </c>
      <c r="B150" s="339" t="s">
        <v>825</v>
      </c>
      <c r="C150" s="335" t="s">
        <v>755</v>
      </c>
      <c r="D150" s="337" t="s">
        <v>289</v>
      </c>
      <c r="E150" s="337" t="s">
        <v>289</v>
      </c>
      <c r="F150" s="337" t="s">
        <v>289</v>
      </c>
      <c r="G150" s="338" t="s">
        <v>289</v>
      </c>
      <c r="H150" s="331"/>
      <c r="I150" s="301"/>
      <c r="J150" s="301"/>
      <c r="M150" s="332"/>
    </row>
    <row r="151" spans="1:13" s="321" customFormat="1" ht="15.75" hidden="1" customHeight="1" outlineLevel="1" x14ac:dyDescent="0.25">
      <c r="A151" s="333" t="s">
        <v>1006</v>
      </c>
      <c r="B151" s="340" t="s">
        <v>649</v>
      </c>
      <c r="C151" s="335" t="s">
        <v>755</v>
      </c>
      <c r="D151" s="337" t="s">
        <v>289</v>
      </c>
      <c r="E151" s="337" t="s">
        <v>289</v>
      </c>
      <c r="F151" s="337" t="s">
        <v>289</v>
      </c>
      <c r="G151" s="338" t="s">
        <v>289</v>
      </c>
      <c r="H151" s="331"/>
      <c r="I151" s="301"/>
      <c r="J151" s="301"/>
      <c r="M151" s="332"/>
    </row>
    <row r="152" spans="1:13" s="321" customFormat="1" ht="15.75" hidden="1" customHeight="1" outlineLevel="1" x14ac:dyDescent="0.25">
      <c r="A152" s="333" t="s">
        <v>1007</v>
      </c>
      <c r="B152" s="340" t="s">
        <v>637</v>
      </c>
      <c r="C152" s="335" t="s">
        <v>755</v>
      </c>
      <c r="D152" s="337" t="s">
        <v>289</v>
      </c>
      <c r="E152" s="337" t="s">
        <v>289</v>
      </c>
      <c r="F152" s="337" t="s">
        <v>289</v>
      </c>
      <c r="G152" s="338" t="s">
        <v>289</v>
      </c>
      <c r="H152" s="331"/>
      <c r="I152" s="301"/>
      <c r="J152" s="301"/>
      <c r="M152" s="332"/>
    </row>
    <row r="153" spans="1:13" s="321" customFormat="1" collapsed="1" x14ac:dyDescent="0.25">
      <c r="A153" s="333" t="s">
        <v>776</v>
      </c>
      <c r="B153" s="334" t="s">
        <v>957</v>
      </c>
      <c r="C153" s="335" t="s">
        <v>755</v>
      </c>
      <c r="D153" s="337">
        <v>13.533955850070448</v>
      </c>
      <c r="E153" s="337">
        <f>E123-E138</f>
        <v>4.8312125925665717</v>
      </c>
      <c r="F153" s="337">
        <f t="shared" si="2"/>
        <v>-8.7027432575038759</v>
      </c>
      <c r="G153" s="338">
        <f t="shared" si="3"/>
        <v>-0.64303026800982033</v>
      </c>
      <c r="H153" s="331"/>
      <c r="I153" s="301"/>
      <c r="J153" s="301"/>
      <c r="M153" s="332"/>
    </row>
    <row r="154" spans="1:13" s="321" customFormat="1" x14ac:dyDescent="0.25">
      <c r="A154" s="333" t="s">
        <v>32</v>
      </c>
      <c r="B154" s="363" t="s">
        <v>11</v>
      </c>
      <c r="C154" s="335" t="s">
        <v>755</v>
      </c>
      <c r="D154" s="337">
        <v>0</v>
      </c>
      <c r="E154" s="337">
        <v>0</v>
      </c>
      <c r="F154" s="337">
        <f t="shared" si="2"/>
        <v>0</v>
      </c>
      <c r="G154" s="338">
        <f t="shared" si="3"/>
        <v>0</v>
      </c>
      <c r="H154" s="331"/>
      <c r="I154" s="301"/>
      <c r="J154" s="301"/>
      <c r="M154" s="332"/>
    </row>
    <row r="155" spans="1:13" s="321" customFormat="1" x14ac:dyDescent="0.25">
      <c r="A155" s="333" t="s">
        <v>52</v>
      </c>
      <c r="B155" s="343" t="s">
        <v>830</v>
      </c>
      <c r="C155" s="335" t="s">
        <v>755</v>
      </c>
      <c r="D155" s="337">
        <v>0</v>
      </c>
      <c r="E155" s="337">
        <v>0</v>
      </c>
      <c r="F155" s="337">
        <f t="shared" si="2"/>
        <v>0</v>
      </c>
      <c r="G155" s="338">
        <f t="shared" si="3"/>
        <v>0</v>
      </c>
      <c r="H155" s="331"/>
      <c r="I155" s="301"/>
      <c r="J155" s="301"/>
      <c r="M155" s="332"/>
    </row>
    <row r="156" spans="1:13" s="321" customFormat="1" x14ac:dyDescent="0.25">
      <c r="A156" s="333" t="s">
        <v>53</v>
      </c>
      <c r="B156" s="343" t="s">
        <v>13</v>
      </c>
      <c r="C156" s="335" t="s">
        <v>755</v>
      </c>
      <c r="D156" s="337">
        <v>0</v>
      </c>
      <c r="E156" s="337">
        <v>0</v>
      </c>
      <c r="F156" s="337">
        <f t="shared" si="2"/>
        <v>0</v>
      </c>
      <c r="G156" s="338">
        <f t="shared" si="3"/>
        <v>0</v>
      </c>
      <c r="H156" s="331"/>
      <c r="I156" s="301"/>
      <c r="J156" s="301"/>
      <c r="M156" s="332"/>
    </row>
    <row r="157" spans="1:13" s="321" customFormat="1" x14ac:dyDescent="0.25">
      <c r="A157" s="333" t="s">
        <v>65</v>
      </c>
      <c r="B157" s="343" t="s">
        <v>14</v>
      </c>
      <c r="C157" s="335" t="s">
        <v>755</v>
      </c>
      <c r="D157" s="337">
        <v>0</v>
      </c>
      <c r="E157" s="337">
        <v>0</v>
      </c>
      <c r="F157" s="337">
        <f t="shared" si="2"/>
        <v>0</v>
      </c>
      <c r="G157" s="338">
        <f>IFERROR(F157/D157,0)</f>
        <v>0</v>
      </c>
      <c r="H157" s="331"/>
      <c r="I157" s="301"/>
      <c r="J157" s="301"/>
      <c r="M157" s="332"/>
    </row>
    <row r="158" spans="1:13" s="321" customFormat="1" ht="18" customHeight="1" thickBot="1" x14ac:dyDescent="0.3">
      <c r="A158" s="354" t="s">
        <v>66</v>
      </c>
      <c r="B158" s="343" t="s">
        <v>831</v>
      </c>
      <c r="C158" s="356" t="s">
        <v>755</v>
      </c>
      <c r="D158" s="357">
        <v>0</v>
      </c>
      <c r="E158" s="357">
        <v>0</v>
      </c>
      <c r="F158" s="357">
        <f t="shared" ref="F158:F164" si="4">E158-D158</f>
        <v>0</v>
      </c>
      <c r="G158" s="358">
        <f>IFERROR(F158/D158,0)</f>
        <v>0</v>
      </c>
      <c r="H158" s="331"/>
      <c r="I158" s="301"/>
      <c r="J158" s="301"/>
      <c r="M158" s="332"/>
    </row>
    <row r="159" spans="1:13" s="321" customFormat="1" ht="18" customHeight="1" x14ac:dyDescent="0.25">
      <c r="A159" s="325" t="s">
        <v>535</v>
      </c>
      <c r="B159" s="326" t="s">
        <v>874</v>
      </c>
      <c r="C159" s="327" t="s">
        <v>289</v>
      </c>
      <c r="D159" s="329">
        <v>0</v>
      </c>
      <c r="E159" s="329">
        <v>0</v>
      </c>
      <c r="F159" s="329">
        <v>0</v>
      </c>
      <c r="G159" s="329">
        <v>0</v>
      </c>
      <c r="H159" s="364"/>
      <c r="I159" s="301"/>
      <c r="J159" s="301"/>
      <c r="M159" s="332"/>
    </row>
    <row r="160" spans="1:13" s="321" customFormat="1" ht="37.5" customHeight="1" x14ac:dyDescent="0.25">
      <c r="A160" s="333" t="s">
        <v>536</v>
      </c>
      <c r="B160" s="343" t="s">
        <v>1088</v>
      </c>
      <c r="C160" s="335" t="s">
        <v>755</v>
      </c>
      <c r="D160" s="337">
        <v>-626.49482444034186</v>
      </c>
      <c r="E160" s="337">
        <f>E109+E105+E69</f>
        <v>-1707.8320518516614</v>
      </c>
      <c r="F160" s="337">
        <f t="shared" si="4"/>
        <v>-1081.3372274113194</v>
      </c>
      <c r="G160" s="338">
        <f>IFERROR(F160/D160,0)</f>
        <v>1.7260114293478734</v>
      </c>
      <c r="H160" s="331"/>
      <c r="I160" s="301"/>
      <c r="J160" s="301"/>
      <c r="M160" s="332"/>
    </row>
    <row r="161" spans="1:13" s="321" customFormat="1" ht="33.75" customHeight="1" x14ac:dyDescent="0.25">
      <c r="A161" s="333" t="s">
        <v>537</v>
      </c>
      <c r="B161" s="343" t="s">
        <v>1040</v>
      </c>
      <c r="C161" s="335" t="s">
        <v>755</v>
      </c>
      <c r="D161" s="337">
        <v>2441.4639999999999</v>
      </c>
      <c r="E161" s="337">
        <v>2441.4639999999999</v>
      </c>
      <c r="F161" s="337">
        <f t="shared" si="4"/>
        <v>0</v>
      </c>
      <c r="G161" s="338">
        <f>IFERROR(F161/D161,0)</f>
        <v>0</v>
      </c>
      <c r="H161" s="331"/>
      <c r="I161" s="301"/>
      <c r="J161" s="301"/>
      <c r="M161" s="332"/>
    </row>
    <row r="162" spans="1:13" s="321" customFormat="1" ht="18" customHeight="1" x14ac:dyDescent="0.25">
      <c r="A162" s="333" t="s">
        <v>939</v>
      </c>
      <c r="B162" s="342" t="s">
        <v>962</v>
      </c>
      <c r="C162" s="335" t="s">
        <v>755</v>
      </c>
      <c r="D162" s="337">
        <v>166.39077706000003</v>
      </c>
      <c r="E162" s="337">
        <v>166.39099999999999</v>
      </c>
      <c r="F162" s="337">
        <f t="shared" si="4"/>
        <v>2.2293999995781633E-4</v>
      </c>
      <c r="G162" s="338">
        <f>IFERROR(F162/D162,0)</f>
        <v>1.3398579169891419E-6</v>
      </c>
      <c r="H162" s="331"/>
      <c r="I162" s="301"/>
      <c r="J162" s="301"/>
      <c r="M162" s="332"/>
    </row>
    <row r="163" spans="1:13" s="321" customFormat="1" ht="45" customHeight="1" x14ac:dyDescent="0.25">
      <c r="A163" s="333" t="s">
        <v>642</v>
      </c>
      <c r="B163" s="343" t="s">
        <v>1095</v>
      </c>
      <c r="C163" s="335" t="s">
        <v>755</v>
      </c>
      <c r="D163" s="337">
        <v>5080.2155510537395</v>
      </c>
      <c r="E163" s="337">
        <v>2599.9900000000002</v>
      </c>
      <c r="F163" s="337">
        <f t="shared" si="4"/>
        <v>-2480.2255510537393</v>
      </c>
      <c r="G163" s="338">
        <f>IFERROR(F163/D163,0)</f>
        <v>-0.48821266068903124</v>
      </c>
      <c r="H163" s="331"/>
      <c r="I163" s="301"/>
      <c r="J163" s="301"/>
      <c r="M163" s="332"/>
    </row>
    <row r="164" spans="1:13" s="321" customFormat="1" ht="18" customHeight="1" x14ac:dyDescent="0.25">
      <c r="A164" s="347" t="s">
        <v>940</v>
      </c>
      <c r="B164" s="342" t="s">
        <v>963</v>
      </c>
      <c r="C164" s="335" t="s">
        <v>755</v>
      </c>
      <c r="D164" s="350">
        <v>149.71998579650685</v>
      </c>
      <c r="E164" s="350">
        <v>149.82400000000001</v>
      </c>
      <c r="F164" s="350">
        <f t="shared" si="4"/>
        <v>0.10401420349316481</v>
      </c>
      <c r="G164" s="351">
        <f>IFERROR(F164/D164,0)</f>
        <v>6.9472490890118421E-4</v>
      </c>
      <c r="H164" s="331"/>
      <c r="I164" s="301"/>
      <c r="J164" s="301"/>
      <c r="M164" s="332"/>
    </row>
    <row r="165" spans="1:13" s="321" customFormat="1" ht="32.25" thickBot="1" x14ac:dyDescent="0.3">
      <c r="A165" s="354" t="s">
        <v>643</v>
      </c>
      <c r="B165" s="365" t="s">
        <v>1096</v>
      </c>
      <c r="C165" s="356" t="s">
        <v>289</v>
      </c>
      <c r="D165" s="357">
        <f>D163/D160</f>
        <v>-8.1089505497383474</v>
      </c>
      <c r="E165" s="357">
        <f>E163/E160</f>
        <v>-1.5223920860256988</v>
      </c>
      <c r="F165" s="357" t="s">
        <v>289</v>
      </c>
      <c r="G165" s="358" t="s">
        <v>289</v>
      </c>
      <c r="H165" s="331"/>
      <c r="I165" s="301"/>
      <c r="J165" s="301"/>
      <c r="M165" s="332"/>
    </row>
    <row r="166" spans="1:13" s="321" customFormat="1" ht="19.5" thickBot="1" x14ac:dyDescent="0.3">
      <c r="A166" s="322" t="s">
        <v>534</v>
      </c>
      <c r="B166" s="323"/>
      <c r="C166" s="323"/>
      <c r="D166" s="323"/>
      <c r="E166" s="323"/>
      <c r="F166" s="323"/>
      <c r="G166" s="323"/>
      <c r="H166" s="324"/>
      <c r="I166" s="301"/>
      <c r="J166" s="301"/>
      <c r="M166" s="332"/>
    </row>
    <row r="167" spans="1:13" s="321" customFormat="1" ht="31.5" customHeight="1" x14ac:dyDescent="0.25">
      <c r="A167" s="325" t="s">
        <v>538</v>
      </c>
      <c r="B167" s="326" t="s">
        <v>1041</v>
      </c>
      <c r="C167" s="327" t="s">
        <v>755</v>
      </c>
      <c r="D167" s="329">
        <v>7987.5770288176091</v>
      </c>
      <c r="E167" s="329">
        <v>7112.8401445199988</v>
      </c>
      <c r="F167" s="329">
        <f t="shared" ref="F167:F230" si="5">E167-D167</f>
        <v>-874.73688429761023</v>
      </c>
      <c r="G167" s="330">
        <f t="shared" ref="G167:G219" si="6">IFERROR(F167/D167,0)</f>
        <v>-0.10951216885192235</v>
      </c>
      <c r="H167" s="331"/>
      <c r="I167" s="301"/>
      <c r="J167" s="301"/>
      <c r="M167" s="332"/>
    </row>
    <row r="168" spans="1:13" s="321" customFormat="1" ht="15.75" hidden="1" customHeight="1" outlineLevel="1" x14ac:dyDescent="0.25">
      <c r="A168" s="333" t="s">
        <v>539</v>
      </c>
      <c r="B168" s="334" t="s">
        <v>1030</v>
      </c>
      <c r="C168" s="335" t="s">
        <v>755</v>
      </c>
      <c r="D168" s="337" t="s">
        <v>289</v>
      </c>
      <c r="E168" s="337" t="s">
        <v>289</v>
      </c>
      <c r="F168" s="337" t="s">
        <v>289</v>
      </c>
      <c r="G168" s="338" t="s">
        <v>289</v>
      </c>
      <c r="H168" s="331"/>
      <c r="I168" s="301"/>
      <c r="J168" s="301"/>
      <c r="M168" s="332"/>
    </row>
    <row r="169" spans="1:13" s="321" customFormat="1" ht="31.5" hidden="1" customHeight="1" outlineLevel="1" x14ac:dyDescent="0.25">
      <c r="A169" s="333" t="s">
        <v>897</v>
      </c>
      <c r="B169" s="342" t="s">
        <v>908</v>
      </c>
      <c r="C169" s="335" t="s">
        <v>755</v>
      </c>
      <c r="D169" s="337" t="s">
        <v>289</v>
      </c>
      <c r="E169" s="337" t="s">
        <v>289</v>
      </c>
      <c r="F169" s="337" t="s">
        <v>289</v>
      </c>
      <c r="G169" s="338" t="s">
        <v>289</v>
      </c>
      <c r="H169" s="331"/>
      <c r="I169" s="301"/>
      <c r="J169" s="301"/>
      <c r="M169" s="332"/>
    </row>
    <row r="170" spans="1:13" s="321" customFormat="1" ht="31.5" hidden="1" customHeight="1" outlineLevel="1" x14ac:dyDescent="0.25">
      <c r="A170" s="333" t="s">
        <v>898</v>
      </c>
      <c r="B170" s="342" t="s">
        <v>909</v>
      </c>
      <c r="C170" s="335" t="s">
        <v>755</v>
      </c>
      <c r="D170" s="337" t="s">
        <v>289</v>
      </c>
      <c r="E170" s="337" t="s">
        <v>289</v>
      </c>
      <c r="F170" s="337" t="s">
        <v>289</v>
      </c>
      <c r="G170" s="338" t="s">
        <v>289</v>
      </c>
      <c r="H170" s="331"/>
      <c r="I170" s="301"/>
      <c r="J170" s="301"/>
      <c r="M170" s="332"/>
    </row>
    <row r="171" spans="1:13" s="321" customFormat="1" ht="31.5" hidden="1" customHeight="1" outlineLevel="1" x14ac:dyDescent="0.25">
      <c r="A171" s="333" t="s">
        <v>1008</v>
      </c>
      <c r="B171" s="342" t="s">
        <v>894</v>
      </c>
      <c r="C171" s="335" t="s">
        <v>755</v>
      </c>
      <c r="D171" s="337" t="s">
        <v>289</v>
      </c>
      <c r="E171" s="337" t="s">
        <v>289</v>
      </c>
      <c r="F171" s="337" t="s">
        <v>289</v>
      </c>
      <c r="G171" s="338" t="s">
        <v>289</v>
      </c>
      <c r="H171" s="331"/>
      <c r="I171" s="301"/>
      <c r="J171" s="301"/>
      <c r="M171" s="332"/>
    </row>
    <row r="172" spans="1:13" s="321" customFormat="1" ht="15.75" hidden="1" customHeight="1" outlineLevel="1" x14ac:dyDescent="0.25">
      <c r="A172" s="333" t="s">
        <v>540</v>
      </c>
      <c r="B172" s="334" t="s">
        <v>1069</v>
      </c>
      <c r="C172" s="335" t="s">
        <v>755</v>
      </c>
      <c r="D172" s="337" t="s">
        <v>289</v>
      </c>
      <c r="E172" s="337" t="s">
        <v>289</v>
      </c>
      <c r="F172" s="337" t="s">
        <v>289</v>
      </c>
      <c r="G172" s="338" t="s">
        <v>289</v>
      </c>
      <c r="H172" s="331"/>
      <c r="I172" s="301"/>
      <c r="J172" s="301"/>
      <c r="M172" s="332"/>
    </row>
    <row r="173" spans="1:13" s="321" customFormat="1" collapsed="1" x14ac:dyDescent="0.25">
      <c r="A173" s="333" t="s">
        <v>654</v>
      </c>
      <c r="B173" s="334" t="s">
        <v>954</v>
      </c>
      <c r="C173" s="335" t="s">
        <v>755</v>
      </c>
      <c r="D173" s="337">
        <v>58.88597658583754</v>
      </c>
      <c r="E173" s="337">
        <v>45.116280429999996</v>
      </c>
      <c r="F173" s="337">
        <f t="shared" si="5"/>
        <v>-13.769696155837543</v>
      </c>
      <c r="G173" s="338">
        <f t="shared" si="6"/>
        <v>-0.23383659326368791</v>
      </c>
      <c r="H173" s="331"/>
      <c r="I173" s="301"/>
      <c r="J173" s="301"/>
      <c r="M173" s="332"/>
    </row>
    <row r="174" spans="1:13" s="321" customFormat="1" ht="15.75" hidden="1" customHeight="1" outlineLevel="1" x14ac:dyDescent="0.25">
      <c r="A174" s="333" t="s">
        <v>777</v>
      </c>
      <c r="B174" s="334" t="s">
        <v>1070</v>
      </c>
      <c r="C174" s="335" t="s">
        <v>755</v>
      </c>
      <c r="D174" s="337" t="s">
        <v>289</v>
      </c>
      <c r="E174" s="337" t="s">
        <v>289</v>
      </c>
      <c r="F174" s="337" t="s">
        <v>289</v>
      </c>
      <c r="G174" s="338" t="s">
        <v>289</v>
      </c>
      <c r="H174" s="331"/>
      <c r="I174" s="301"/>
      <c r="J174" s="301"/>
      <c r="M174" s="332"/>
    </row>
    <row r="175" spans="1:13" s="321" customFormat="1" collapsed="1" x14ac:dyDescent="0.25">
      <c r="A175" s="333" t="s">
        <v>778</v>
      </c>
      <c r="B175" s="334" t="s">
        <v>955</v>
      </c>
      <c r="C175" s="335" t="s">
        <v>755</v>
      </c>
      <c r="D175" s="337">
        <v>19.267762452188599</v>
      </c>
      <c r="E175" s="337">
        <v>33.169642490000008</v>
      </c>
      <c r="F175" s="337">
        <f t="shared" si="5"/>
        <v>13.901880037811409</v>
      </c>
      <c r="G175" s="338">
        <f t="shared" si="6"/>
        <v>0.72150983137288538</v>
      </c>
      <c r="H175" s="331"/>
      <c r="I175" s="301"/>
      <c r="J175" s="301"/>
      <c r="M175" s="332"/>
    </row>
    <row r="176" spans="1:13" s="321" customFormat="1" x14ac:dyDescent="0.25">
      <c r="A176" s="333" t="s">
        <v>779</v>
      </c>
      <c r="B176" s="334" t="s">
        <v>956</v>
      </c>
      <c r="C176" s="335" t="s">
        <v>755</v>
      </c>
      <c r="D176" s="337">
        <v>7855.2556216346738</v>
      </c>
      <c r="E176" s="337">
        <v>6843.8273284299985</v>
      </c>
      <c r="F176" s="337">
        <f t="shared" si="5"/>
        <v>-1011.4282932046754</v>
      </c>
      <c r="G176" s="338">
        <f t="shared" si="6"/>
        <v>-0.12875816420525316</v>
      </c>
      <c r="H176" s="331"/>
      <c r="I176" s="301"/>
      <c r="J176" s="301"/>
      <c r="M176" s="332"/>
    </row>
    <row r="177" spans="1:14" s="321" customFormat="1" ht="15.75" hidden="1" customHeight="1" outlineLevel="1" x14ac:dyDescent="0.25">
      <c r="A177" s="333" t="s">
        <v>780</v>
      </c>
      <c r="B177" s="334" t="s">
        <v>1077</v>
      </c>
      <c r="C177" s="335" t="s">
        <v>755</v>
      </c>
      <c r="D177" s="337" t="s">
        <v>289</v>
      </c>
      <c r="E177" s="337" t="s">
        <v>289</v>
      </c>
      <c r="F177" s="337" t="s">
        <v>289</v>
      </c>
      <c r="G177" s="338" t="s">
        <v>289</v>
      </c>
      <c r="H177" s="331"/>
      <c r="I177" s="301"/>
      <c r="J177" s="301"/>
      <c r="M177" s="332"/>
    </row>
    <row r="178" spans="1:14" s="321" customFormat="1" ht="31.5" hidden="1" customHeight="1" outlineLevel="1" x14ac:dyDescent="0.25">
      <c r="A178" s="333" t="s">
        <v>781</v>
      </c>
      <c r="B178" s="339" t="s">
        <v>825</v>
      </c>
      <c r="C178" s="335" t="s">
        <v>755</v>
      </c>
      <c r="D178" s="337" t="s">
        <v>289</v>
      </c>
      <c r="E178" s="337" t="s">
        <v>289</v>
      </c>
      <c r="F178" s="337" t="s">
        <v>289</v>
      </c>
      <c r="G178" s="338" t="s">
        <v>289</v>
      </c>
      <c r="H178" s="331"/>
      <c r="I178" s="301"/>
      <c r="J178" s="301"/>
      <c r="M178" s="332"/>
    </row>
    <row r="179" spans="1:14" s="321" customFormat="1" ht="15.75" hidden="1" customHeight="1" outlineLevel="1" x14ac:dyDescent="0.25">
      <c r="A179" s="333" t="s">
        <v>1009</v>
      </c>
      <c r="B179" s="340" t="s">
        <v>649</v>
      </c>
      <c r="C179" s="335" t="s">
        <v>755</v>
      </c>
      <c r="D179" s="337" t="s">
        <v>289</v>
      </c>
      <c r="E179" s="337" t="s">
        <v>289</v>
      </c>
      <c r="F179" s="337" t="s">
        <v>289</v>
      </c>
      <c r="G179" s="338" t="s">
        <v>289</v>
      </c>
      <c r="H179" s="331"/>
      <c r="I179" s="301"/>
      <c r="J179" s="301"/>
      <c r="M179" s="332"/>
    </row>
    <row r="180" spans="1:14" s="321" customFormat="1" ht="15.75" hidden="1" customHeight="1" outlineLevel="1" x14ac:dyDescent="0.25">
      <c r="A180" s="333" t="s">
        <v>1010</v>
      </c>
      <c r="B180" s="340" t="s">
        <v>637</v>
      </c>
      <c r="C180" s="335" t="s">
        <v>755</v>
      </c>
      <c r="D180" s="337" t="s">
        <v>289</v>
      </c>
      <c r="E180" s="337" t="s">
        <v>289</v>
      </c>
      <c r="F180" s="337" t="s">
        <v>289</v>
      </c>
      <c r="G180" s="338" t="s">
        <v>289</v>
      </c>
      <c r="H180" s="331"/>
      <c r="I180" s="301"/>
      <c r="J180" s="301"/>
      <c r="M180" s="332"/>
    </row>
    <row r="181" spans="1:14" s="321" customFormat="1" ht="31.5" hidden="1" customHeight="1" outlineLevel="1" x14ac:dyDescent="0.25">
      <c r="A181" s="333" t="s">
        <v>782</v>
      </c>
      <c r="B181" s="343" t="s">
        <v>1042</v>
      </c>
      <c r="C181" s="335" t="s">
        <v>755</v>
      </c>
      <c r="D181" s="337" t="s">
        <v>289</v>
      </c>
      <c r="E181" s="337" t="s">
        <v>289</v>
      </c>
      <c r="F181" s="337" t="s">
        <v>289</v>
      </c>
      <c r="G181" s="338" t="s">
        <v>289</v>
      </c>
      <c r="H181" s="331"/>
      <c r="I181" s="301"/>
      <c r="J181" s="301"/>
      <c r="M181" s="332"/>
    </row>
    <row r="182" spans="1:14" s="321" customFormat="1" ht="15.75" hidden="1" customHeight="1" outlineLevel="1" x14ac:dyDescent="0.25">
      <c r="A182" s="333" t="s">
        <v>899</v>
      </c>
      <c r="B182" s="342" t="s">
        <v>937</v>
      </c>
      <c r="C182" s="335" t="s">
        <v>755</v>
      </c>
      <c r="D182" s="337" t="s">
        <v>289</v>
      </c>
      <c r="E182" s="337" t="s">
        <v>289</v>
      </c>
      <c r="F182" s="337" t="s">
        <v>289</v>
      </c>
      <c r="G182" s="338" t="s">
        <v>289</v>
      </c>
      <c r="H182" s="331"/>
      <c r="I182" s="301"/>
      <c r="J182" s="301"/>
      <c r="M182" s="332"/>
    </row>
    <row r="183" spans="1:14" s="321" customFormat="1" ht="31.5" hidden="1" customHeight="1" outlineLevel="1" x14ac:dyDescent="0.25">
      <c r="A183" s="333" t="s">
        <v>900</v>
      </c>
      <c r="B183" s="342" t="s">
        <v>938</v>
      </c>
      <c r="C183" s="335" t="s">
        <v>755</v>
      </c>
      <c r="D183" s="337" t="s">
        <v>289</v>
      </c>
      <c r="E183" s="337" t="s">
        <v>289</v>
      </c>
      <c r="F183" s="337" t="s">
        <v>289</v>
      </c>
      <c r="G183" s="338" t="s">
        <v>289</v>
      </c>
      <c r="H183" s="331"/>
      <c r="I183" s="301"/>
      <c r="J183" s="301"/>
      <c r="M183" s="332"/>
    </row>
    <row r="184" spans="1:14" s="321" customFormat="1" collapsed="1" x14ac:dyDescent="0.25">
      <c r="A184" s="333" t="s">
        <v>783</v>
      </c>
      <c r="B184" s="334" t="s">
        <v>957</v>
      </c>
      <c r="C184" s="335" t="s">
        <v>755</v>
      </c>
      <c r="D184" s="337">
        <v>54.167668144908994</v>
      </c>
      <c r="E184" s="337">
        <f>E167-E173-E175-E176</f>
        <v>190.72689317000004</v>
      </c>
      <c r="F184" s="337">
        <f t="shared" si="5"/>
        <v>136.55922502509105</v>
      </c>
      <c r="G184" s="338">
        <f t="shared" si="6"/>
        <v>2.5210467738756761</v>
      </c>
      <c r="H184" s="331"/>
      <c r="I184" s="301"/>
      <c r="J184" s="301"/>
      <c r="M184" s="332"/>
      <c r="N184" s="332"/>
    </row>
    <row r="185" spans="1:14" s="321" customFormat="1" x14ac:dyDescent="0.25">
      <c r="A185" s="333" t="s">
        <v>541</v>
      </c>
      <c r="B185" s="363" t="s">
        <v>1043</v>
      </c>
      <c r="C185" s="335" t="s">
        <v>755</v>
      </c>
      <c r="D185" s="337">
        <v>13434.788371109866</v>
      </c>
      <c r="E185" s="337">
        <v>9023.7878604861999</v>
      </c>
      <c r="F185" s="337">
        <f t="shared" si="5"/>
        <v>-4411.0005106236658</v>
      </c>
      <c r="G185" s="338">
        <f t="shared" si="6"/>
        <v>-0.32832675802389788</v>
      </c>
      <c r="H185" s="331"/>
      <c r="I185" s="301"/>
      <c r="J185" s="301"/>
      <c r="M185" s="332"/>
    </row>
    <row r="186" spans="1:14" s="321" customFormat="1" x14ac:dyDescent="0.25">
      <c r="A186" s="333" t="s">
        <v>542</v>
      </c>
      <c r="B186" s="343" t="s">
        <v>875</v>
      </c>
      <c r="C186" s="335" t="s">
        <v>755</v>
      </c>
      <c r="D186" s="337">
        <v>107.91148799999999</v>
      </c>
      <c r="E186" s="337">
        <v>107.94152439</v>
      </c>
      <c r="F186" s="337">
        <f t="shared" si="5"/>
        <v>3.0036390000006463E-2</v>
      </c>
      <c r="G186" s="338">
        <f t="shared" si="6"/>
        <v>2.783428396428605E-4</v>
      </c>
      <c r="H186" s="331"/>
      <c r="I186" s="301"/>
      <c r="J186" s="301"/>
      <c r="M186" s="332"/>
    </row>
    <row r="187" spans="1:14" s="321" customFormat="1" x14ac:dyDescent="0.25">
      <c r="A187" s="333" t="s">
        <v>543</v>
      </c>
      <c r="B187" s="343" t="s">
        <v>1044</v>
      </c>
      <c r="C187" s="335" t="s">
        <v>755</v>
      </c>
      <c r="D187" s="337">
        <v>8626.6990396560013</v>
      </c>
      <c r="E187" s="337">
        <f>E188+E189+E190</f>
        <v>6120.7346664959996</v>
      </c>
      <c r="F187" s="337">
        <f t="shared" si="5"/>
        <v>-2505.9643731600017</v>
      </c>
      <c r="G187" s="338">
        <f t="shared" si="6"/>
        <v>-0.29048937045796486</v>
      </c>
      <c r="H187" s="331"/>
      <c r="I187" s="301"/>
      <c r="J187" s="301"/>
      <c r="M187" s="332"/>
    </row>
    <row r="188" spans="1:14" s="321" customFormat="1" x14ac:dyDescent="0.25">
      <c r="A188" s="333" t="s">
        <v>544</v>
      </c>
      <c r="B188" s="342" t="s">
        <v>644</v>
      </c>
      <c r="C188" s="335" t="s">
        <v>755</v>
      </c>
      <c r="D188" s="337">
        <v>8593.6913897410213</v>
      </c>
      <c r="E188" s="337">
        <v>6074.1798372659996</v>
      </c>
      <c r="F188" s="337">
        <f t="shared" si="5"/>
        <v>-2519.5115524750217</v>
      </c>
      <c r="G188" s="338">
        <f t="shared" si="6"/>
        <v>-0.29318152563434668</v>
      </c>
      <c r="H188" s="331"/>
      <c r="I188" s="301"/>
      <c r="J188" s="301"/>
      <c r="M188" s="332"/>
    </row>
    <row r="189" spans="1:14" s="321" customFormat="1" x14ac:dyDescent="0.25">
      <c r="A189" s="333" t="s">
        <v>545</v>
      </c>
      <c r="B189" s="342" t="s">
        <v>876</v>
      </c>
      <c r="C189" s="335" t="s">
        <v>755</v>
      </c>
      <c r="D189" s="337">
        <v>33.00764991498</v>
      </c>
      <c r="E189" s="337">
        <v>46.554829230000003</v>
      </c>
      <c r="F189" s="337">
        <f t="shared" si="5"/>
        <v>13.547179315020003</v>
      </c>
      <c r="G189" s="338">
        <f t="shared" si="6"/>
        <v>0.41042544228124006</v>
      </c>
      <c r="H189" s="331"/>
      <c r="I189" s="301"/>
      <c r="J189" s="301"/>
      <c r="M189" s="332"/>
    </row>
    <row r="190" spans="1:14" s="321" customFormat="1" x14ac:dyDescent="0.25">
      <c r="A190" s="333" t="s">
        <v>804</v>
      </c>
      <c r="B190" s="342" t="s">
        <v>805</v>
      </c>
      <c r="C190" s="335" t="s">
        <v>755</v>
      </c>
      <c r="D190" s="337">
        <v>0</v>
      </c>
      <c r="E190" s="337">
        <v>0</v>
      </c>
      <c r="F190" s="337">
        <f t="shared" si="5"/>
        <v>0</v>
      </c>
      <c r="G190" s="338">
        <f t="shared" si="6"/>
        <v>0</v>
      </c>
      <c r="H190" s="331"/>
      <c r="I190" s="301"/>
      <c r="J190" s="301"/>
      <c r="M190" s="332"/>
    </row>
    <row r="191" spans="1:14" s="321" customFormat="1" ht="31.5" x14ac:dyDescent="0.25">
      <c r="A191" s="333" t="s">
        <v>546</v>
      </c>
      <c r="B191" s="343" t="s">
        <v>913</v>
      </c>
      <c r="C191" s="335" t="s">
        <v>755</v>
      </c>
      <c r="D191" s="337">
        <v>950.8509012857063</v>
      </c>
      <c r="E191" s="337">
        <v>66.79790254000001</v>
      </c>
      <c r="F191" s="337">
        <f t="shared" si="5"/>
        <v>-884.0529987457063</v>
      </c>
      <c r="G191" s="338">
        <f t="shared" si="6"/>
        <v>-0.92974934088017558</v>
      </c>
      <c r="H191" s="331"/>
      <c r="I191" s="301"/>
      <c r="J191" s="301"/>
      <c r="M191" s="332"/>
    </row>
    <row r="192" spans="1:14" s="321" customFormat="1" ht="31.5" x14ac:dyDescent="0.25">
      <c r="A192" s="333" t="s">
        <v>655</v>
      </c>
      <c r="B192" s="343" t="s">
        <v>1097</v>
      </c>
      <c r="C192" s="335" t="s">
        <v>755</v>
      </c>
      <c r="D192" s="337">
        <v>119.35660050936336</v>
      </c>
      <c r="E192" s="337">
        <v>113.73508027999999</v>
      </c>
      <c r="F192" s="337">
        <f t="shared" si="5"/>
        <v>-5.6215202293633695</v>
      </c>
      <c r="G192" s="338">
        <f t="shared" si="6"/>
        <v>-4.7098528320789174E-2</v>
      </c>
      <c r="H192" s="331"/>
      <c r="I192" s="301"/>
      <c r="J192" s="301"/>
      <c r="M192" s="332"/>
    </row>
    <row r="193" spans="1:13" s="321" customFormat="1" x14ac:dyDescent="0.25">
      <c r="A193" s="333" t="s">
        <v>656</v>
      </c>
      <c r="B193" s="343" t="s">
        <v>1073</v>
      </c>
      <c r="C193" s="335" t="s">
        <v>755</v>
      </c>
      <c r="D193" s="337">
        <v>0</v>
      </c>
      <c r="E193" s="337">
        <v>0</v>
      </c>
      <c r="F193" s="337">
        <f t="shared" si="5"/>
        <v>0</v>
      </c>
      <c r="G193" s="338">
        <f t="shared" si="6"/>
        <v>0</v>
      </c>
      <c r="H193" s="331"/>
      <c r="I193" s="301"/>
      <c r="J193" s="301"/>
      <c r="M193" s="332"/>
    </row>
    <row r="194" spans="1:13" s="321" customFormat="1" x14ac:dyDescent="0.25">
      <c r="A194" s="333" t="s">
        <v>657</v>
      </c>
      <c r="B194" s="343" t="s">
        <v>645</v>
      </c>
      <c r="C194" s="335" t="s">
        <v>755</v>
      </c>
      <c r="D194" s="337">
        <v>939.04536243775192</v>
      </c>
      <c r="E194" s="337">
        <v>953.83348840999986</v>
      </c>
      <c r="F194" s="337">
        <f t="shared" si="5"/>
        <v>14.78812597224794</v>
      </c>
      <c r="G194" s="338">
        <f t="shared" si="6"/>
        <v>1.5748042175362135E-2</v>
      </c>
      <c r="H194" s="331"/>
      <c r="I194" s="301"/>
      <c r="J194" s="301"/>
      <c r="M194" s="332"/>
    </row>
    <row r="195" spans="1:13" s="321" customFormat="1" x14ac:dyDescent="0.25">
      <c r="A195" s="333" t="s">
        <v>658</v>
      </c>
      <c r="B195" s="343" t="s">
        <v>832</v>
      </c>
      <c r="C195" s="335" t="s">
        <v>755</v>
      </c>
      <c r="D195" s="337">
        <v>284.41030850316236</v>
      </c>
      <c r="E195" s="337">
        <v>293.37495555000004</v>
      </c>
      <c r="F195" s="337">
        <f t="shared" si="5"/>
        <v>8.9646470468376833</v>
      </c>
      <c r="G195" s="338">
        <f t="shared" si="6"/>
        <v>3.1520119977430441E-2</v>
      </c>
      <c r="H195" s="331"/>
      <c r="I195" s="301"/>
      <c r="J195" s="301"/>
      <c r="M195" s="332"/>
    </row>
    <row r="196" spans="1:13" s="321" customFormat="1" x14ac:dyDescent="0.25">
      <c r="A196" s="333" t="s">
        <v>797</v>
      </c>
      <c r="B196" s="343" t="s">
        <v>1045</v>
      </c>
      <c r="C196" s="335" t="s">
        <v>755</v>
      </c>
      <c r="D196" s="337">
        <v>414.54430068153397</v>
      </c>
      <c r="E196" s="337">
        <v>172.53089084999996</v>
      </c>
      <c r="F196" s="337">
        <f t="shared" si="5"/>
        <v>-242.01340983153401</v>
      </c>
      <c r="G196" s="338">
        <f t="shared" si="6"/>
        <v>-0.583805903093229</v>
      </c>
      <c r="H196" s="331"/>
      <c r="I196" s="301"/>
      <c r="J196" s="301"/>
      <c r="M196" s="332"/>
    </row>
    <row r="197" spans="1:13" s="321" customFormat="1" x14ac:dyDescent="0.25">
      <c r="A197" s="333" t="s">
        <v>807</v>
      </c>
      <c r="B197" s="342" t="s">
        <v>808</v>
      </c>
      <c r="C197" s="335" t="s">
        <v>755</v>
      </c>
      <c r="D197" s="337">
        <v>0</v>
      </c>
      <c r="E197" s="337">
        <v>0</v>
      </c>
      <c r="F197" s="337">
        <f t="shared" si="5"/>
        <v>0</v>
      </c>
      <c r="G197" s="338">
        <f t="shared" si="6"/>
        <v>0</v>
      </c>
      <c r="H197" s="331"/>
      <c r="I197" s="301"/>
      <c r="J197" s="301"/>
      <c r="M197" s="332"/>
    </row>
    <row r="198" spans="1:13" s="321" customFormat="1" x14ac:dyDescent="0.25">
      <c r="A198" s="333" t="s">
        <v>806</v>
      </c>
      <c r="B198" s="343" t="s">
        <v>906</v>
      </c>
      <c r="C198" s="335" t="s">
        <v>755</v>
      </c>
      <c r="D198" s="337">
        <v>735.84310856467482</v>
      </c>
      <c r="E198" s="337">
        <v>240.54024950000002</v>
      </c>
      <c r="F198" s="337">
        <f t="shared" si="5"/>
        <v>-495.30285906467481</v>
      </c>
      <c r="G198" s="338">
        <f t="shared" si="6"/>
        <v>-0.67310932629484777</v>
      </c>
      <c r="H198" s="331"/>
      <c r="I198" s="301"/>
      <c r="J198" s="301"/>
      <c r="M198" s="332"/>
    </row>
    <row r="199" spans="1:13" s="321" customFormat="1" x14ac:dyDescent="0.25">
      <c r="A199" s="333" t="s">
        <v>809</v>
      </c>
      <c r="B199" s="343" t="s">
        <v>907</v>
      </c>
      <c r="C199" s="335" t="s">
        <v>755</v>
      </c>
      <c r="D199" s="337">
        <v>7.688807999999999</v>
      </c>
      <c r="E199" s="337">
        <v>15.026250429999999</v>
      </c>
      <c r="F199" s="337">
        <f t="shared" si="5"/>
        <v>7.3374424300000003</v>
      </c>
      <c r="G199" s="338">
        <f t="shared" si="6"/>
        <v>0.95430168499460533</v>
      </c>
      <c r="H199" s="331"/>
      <c r="I199" s="301"/>
      <c r="J199" s="301"/>
      <c r="M199" s="332"/>
    </row>
    <row r="200" spans="1:13" s="321" customFormat="1" x14ac:dyDescent="0.25">
      <c r="A200" s="333" t="s">
        <v>810</v>
      </c>
      <c r="B200" s="343" t="s">
        <v>812</v>
      </c>
      <c r="C200" s="335" t="s">
        <v>755</v>
      </c>
      <c r="D200" s="337">
        <v>161.15447107800003</v>
      </c>
      <c r="E200" s="337">
        <v>23.394823219999999</v>
      </c>
      <c r="F200" s="337">
        <f t="shared" si="5"/>
        <v>-137.75964785800002</v>
      </c>
      <c r="G200" s="338">
        <f t="shared" si="6"/>
        <v>-0.85482982219787917</v>
      </c>
      <c r="H200" s="331"/>
      <c r="I200" s="301"/>
      <c r="J200" s="301"/>
      <c r="M200" s="332"/>
    </row>
    <row r="201" spans="1:13" s="321" customFormat="1" ht="31.5" x14ac:dyDescent="0.25">
      <c r="A201" s="333" t="s">
        <v>811</v>
      </c>
      <c r="B201" s="343" t="s">
        <v>1024</v>
      </c>
      <c r="C201" s="335" t="s">
        <v>755</v>
      </c>
      <c r="D201" s="337">
        <v>34.187995799999996</v>
      </c>
      <c r="E201" s="337">
        <v>65.153609500000002</v>
      </c>
      <c r="F201" s="337">
        <f t="shared" si="5"/>
        <v>30.965613700000006</v>
      </c>
      <c r="G201" s="338">
        <f t="shared" si="6"/>
        <v>0.90574521774101802</v>
      </c>
      <c r="H201" s="331"/>
      <c r="I201" s="301"/>
      <c r="J201" s="301"/>
      <c r="M201" s="332"/>
    </row>
    <row r="202" spans="1:13" s="321" customFormat="1" x14ac:dyDescent="0.25">
      <c r="A202" s="333" t="s">
        <v>833</v>
      </c>
      <c r="B202" s="343" t="s">
        <v>1098</v>
      </c>
      <c r="C202" s="335" t="s">
        <v>755</v>
      </c>
      <c r="D202" s="337">
        <v>1053.0959865936716</v>
      </c>
      <c r="E202" s="337">
        <f>E185-E186-E187-E191-E192-E193-E194-E195-E196-E198-E199-E200-E201</f>
        <v>850.72441932019979</v>
      </c>
      <c r="F202" s="337">
        <f t="shared" si="5"/>
        <v>-202.37156727347178</v>
      </c>
      <c r="G202" s="338">
        <f t="shared" si="6"/>
        <v>-0.19216820674443913</v>
      </c>
      <c r="H202" s="353"/>
      <c r="I202" s="301"/>
      <c r="J202" s="301"/>
      <c r="M202" s="332"/>
    </row>
    <row r="203" spans="1:13" s="321" customFormat="1" ht="26.25" customHeight="1" x14ac:dyDescent="0.25">
      <c r="A203" s="333" t="s">
        <v>547</v>
      </c>
      <c r="B203" s="363" t="s">
        <v>1046</v>
      </c>
      <c r="C203" s="335" t="s">
        <v>755</v>
      </c>
      <c r="D203" s="337">
        <v>0</v>
      </c>
      <c r="E203" s="337">
        <v>0</v>
      </c>
      <c r="F203" s="337">
        <f t="shared" si="5"/>
        <v>0</v>
      </c>
      <c r="G203" s="338">
        <f t="shared" si="6"/>
        <v>0</v>
      </c>
      <c r="H203" s="331"/>
      <c r="I203" s="301"/>
      <c r="J203" s="301"/>
      <c r="M203" s="332"/>
    </row>
    <row r="204" spans="1:13" s="321" customFormat="1" x14ac:dyDescent="0.25">
      <c r="A204" s="333" t="s">
        <v>548</v>
      </c>
      <c r="B204" s="343" t="s">
        <v>46</v>
      </c>
      <c r="C204" s="335" t="s">
        <v>755</v>
      </c>
      <c r="D204" s="337">
        <v>0</v>
      </c>
      <c r="E204" s="337">
        <v>0</v>
      </c>
      <c r="F204" s="337">
        <f t="shared" si="5"/>
        <v>0</v>
      </c>
      <c r="G204" s="338">
        <f t="shared" si="6"/>
        <v>0</v>
      </c>
      <c r="H204" s="331"/>
      <c r="I204" s="301"/>
      <c r="J204" s="301"/>
      <c r="M204" s="332"/>
    </row>
    <row r="205" spans="1:13" s="321" customFormat="1" x14ac:dyDescent="0.25">
      <c r="A205" s="333" t="s">
        <v>549</v>
      </c>
      <c r="B205" s="343" t="s">
        <v>71</v>
      </c>
      <c r="C205" s="335" t="s">
        <v>755</v>
      </c>
      <c r="D205" s="337">
        <v>0</v>
      </c>
      <c r="E205" s="337">
        <v>0</v>
      </c>
      <c r="F205" s="337">
        <f t="shared" si="5"/>
        <v>0</v>
      </c>
      <c r="G205" s="338">
        <f t="shared" si="6"/>
        <v>0</v>
      </c>
      <c r="H205" s="331"/>
      <c r="I205" s="301"/>
      <c r="J205" s="301"/>
      <c r="M205" s="332"/>
    </row>
    <row r="206" spans="1:13" s="321" customFormat="1" ht="34.5" customHeight="1" x14ac:dyDescent="0.25">
      <c r="A206" s="333" t="s">
        <v>659</v>
      </c>
      <c r="B206" s="342" t="s">
        <v>1109</v>
      </c>
      <c r="C206" s="335" t="s">
        <v>755</v>
      </c>
      <c r="D206" s="337">
        <v>0</v>
      </c>
      <c r="E206" s="337">
        <v>0</v>
      </c>
      <c r="F206" s="337">
        <f t="shared" si="5"/>
        <v>0</v>
      </c>
      <c r="G206" s="338">
        <f t="shared" si="6"/>
        <v>0</v>
      </c>
      <c r="H206" s="331"/>
      <c r="I206" s="301"/>
      <c r="J206" s="301"/>
      <c r="M206" s="332"/>
    </row>
    <row r="207" spans="1:13" s="321" customFormat="1" x14ac:dyDescent="0.25">
      <c r="A207" s="333" t="s">
        <v>660</v>
      </c>
      <c r="B207" s="344" t="s">
        <v>626</v>
      </c>
      <c r="C207" s="335" t="s">
        <v>755</v>
      </c>
      <c r="D207" s="337">
        <v>0</v>
      </c>
      <c r="E207" s="337">
        <v>0</v>
      </c>
      <c r="F207" s="337">
        <f t="shared" si="5"/>
        <v>0</v>
      </c>
      <c r="G207" s="338">
        <f t="shared" si="6"/>
        <v>0</v>
      </c>
      <c r="H207" s="331"/>
      <c r="I207" s="301"/>
      <c r="J207" s="301"/>
      <c r="M207" s="332"/>
    </row>
    <row r="208" spans="1:13" s="321" customFormat="1" ht="15.75" hidden="1" customHeight="1" outlineLevel="1" x14ac:dyDescent="0.25">
      <c r="A208" s="333" t="s">
        <v>661</v>
      </c>
      <c r="B208" s="344" t="s">
        <v>745</v>
      </c>
      <c r="C208" s="335" t="s">
        <v>755</v>
      </c>
      <c r="D208" s="337" t="s">
        <v>289</v>
      </c>
      <c r="E208" s="337" t="s">
        <v>289</v>
      </c>
      <c r="F208" s="337" t="s">
        <v>289</v>
      </c>
      <c r="G208" s="338" t="s">
        <v>289</v>
      </c>
      <c r="H208" s="331"/>
      <c r="I208" s="301"/>
      <c r="J208" s="301"/>
      <c r="M208" s="332"/>
    </row>
    <row r="209" spans="1:14" s="321" customFormat="1" collapsed="1" x14ac:dyDescent="0.25">
      <c r="A209" s="333" t="s">
        <v>550</v>
      </c>
      <c r="B209" s="343" t="s">
        <v>1099</v>
      </c>
      <c r="C209" s="335" t="s">
        <v>755</v>
      </c>
      <c r="D209" s="337">
        <v>0</v>
      </c>
      <c r="E209" s="337">
        <f>E203-E204-E205</f>
        <v>0</v>
      </c>
      <c r="F209" s="337">
        <f t="shared" si="5"/>
        <v>0</v>
      </c>
      <c r="G209" s="338">
        <f t="shared" si="6"/>
        <v>0</v>
      </c>
      <c r="H209" s="331"/>
      <c r="I209" s="301"/>
      <c r="J209" s="301"/>
      <c r="M209" s="332"/>
    </row>
    <row r="210" spans="1:14" s="321" customFormat="1" x14ac:dyDescent="0.25">
      <c r="A210" s="333" t="s">
        <v>552</v>
      </c>
      <c r="B210" s="363" t="s">
        <v>1047</v>
      </c>
      <c r="C210" s="335" t="s">
        <v>755</v>
      </c>
      <c r="D210" s="337">
        <v>2994.2169948698252</v>
      </c>
      <c r="E210" s="337">
        <v>2284.7526999137999</v>
      </c>
      <c r="F210" s="337">
        <f t="shared" si="5"/>
        <v>-709.46429495602524</v>
      </c>
      <c r="G210" s="338">
        <f t="shared" si="6"/>
        <v>-0.23694484941191429</v>
      </c>
      <c r="H210" s="331"/>
      <c r="I210" s="301"/>
      <c r="J210" s="301"/>
      <c r="M210" s="332"/>
      <c r="N210" s="332"/>
    </row>
    <row r="211" spans="1:14" s="321" customFormat="1" x14ac:dyDescent="0.25">
      <c r="A211" s="333" t="s">
        <v>553</v>
      </c>
      <c r="B211" s="343" t="s">
        <v>1048</v>
      </c>
      <c r="C211" s="335" t="s">
        <v>755</v>
      </c>
      <c r="D211" s="337">
        <v>2994.2169946849849</v>
      </c>
      <c r="E211" s="337">
        <v>2284.7526999188003</v>
      </c>
      <c r="F211" s="337">
        <f>E211-D211</f>
        <v>-709.46429476618459</v>
      </c>
      <c r="G211" s="338">
        <f t="shared" si="6"/>
        <v>-0.23694484936313903</v>
      </c>
      <c r="H211" s="331"/>
      <c r="I211" s="301"/>
      <c r="J211" s="301"/>
      <c r="M211" s="332"/>
      <c r="N211" s="332"/>
    </row>
    <row r="212" spans="1:14" s="321" customFormat="1" x14ac:dyDescent="0.25">
      <c r="A212" s="333" t="s">
        <v>662</v>
      </c>
      <c r="B212" s="342" t="s">
        <v>877</v>
      </c>
      <c r="C212" s="335" t="s">
        <v>755</v>
      </c>
      <c r="D212" s="337">
        <v>444.96486313614628</v>
      </c>
      <c r="E212" s="337">
        <v>340.67853696000003</v>
      </c>
      <c r="F212" s="337">
        <f t="shared" si="5"/>
        <v>-104.28632617614625</v>
      </c>
      <c r="G212" s="338">
        <f t="shared" si="6"/>
        <v>-0.2343698004402601</v>
      </c>
      <c r="H212" s="331"/>
      <c r="I212" s="301"/>
      <c r="J212" s="301"/>
      <c r="M212" s="332"/>
      <c r="N212" s="332"/>
    </row>
    <row r="213" spans="1:14" s="321" customFormat="1" x14ac:dyDescent="0.25">
      <c r="A213" s="333" t="s">
        <v>663</v>
      </c>
      <c r="B213" s="342" t="s">
        <v>878</v>
      </c>
      <c r="C213" s="335" t="s">
        <v>755</v>
      </c>
      <c r="D213" s="337">
        <v>1126.4306976429077</v>
      </c>
      <c r="E213" s="337">
        <v>889.98072505500011</v>
      </c>
      <c r="F213" s="337">
        <f t="shared" si="5"/>
        <v>-236.44997258790761</v>
      </c>
      <c r="G213" s="338">
        <f t="shared" si="6"/>
        <v>-0.20991080328571188</v>
      </c>
      <c r="H213" s="331"/>
      <c r="I213" s="301"/>
      <c r="J213" s="301"/>
      <c r="M213" s="332"/>
      <c r="N213" s="332"/>
    </row>
    <row r="214" spans="1:14" s="321" customFormat="1" ht="31.5" x14ac:dyDescent="0.25">
      <c r="A214" s="333" t="s">
        <v>664</v>
      </c>
      <c r="B214" s="342" t="s">
        <v>879</v>
      </c>
      <c r="C214" s="335" t="s">
        <v>755</v>
      </c>
      <c r="D214" s="337">
        <v>0</v>
      </c>
      <c r="E214" s="337">
        <v>11.0252914582</v>
      </c>
      <c r="F214" s="337">
        <f t="shared" si="5"/>
        <v>11.0252914582</v>
      </c>
      <c r="G214" s="338">
        <f t="shared" si="6"/>
        <v>0</v>
      </c>
      <c r="H214" s="331"/>
      <c r="I214" s="301"/>
      <c r="J214" s="301"/>
      <c r="M214" s="332"/>
      <c r="N214" s="332"/>
    </row>
    <row r="215" spans="1:14" s="321" customFormat="1" x14ac:dyDescent="0.25">
      <c r="A215" s="333" t="s">
        <v>665</v>
      </c>
      <c r="B215" s="342" t="s">
        <v>880</v>
      </c>
      <c r="C215" s="335" t="s">
        <v>755</v>
      </c>
      <c r="D215" s="337">
        <v>0</v>
      </c>
      <c r="E215" s="337">
        <v>0</v>
      </c>
      <c r="F215" s="337">
        <f t="shared" si="5"/>
        <v>0</v>
      </c>
      <c r="G215" s="338">
        <f t="shared" si="6"/>
        <v>0</v>
      </c>
      <c r="H215" s="331"/>
      <c r="I215" s="301"/>
      <c r="J215" s="301"/>
      <c r="M215" s="332"/>
      <c r="N215" s="332"/>
    </row>
    <row r="216" spans="1:14" s="321" customFormat="1" x14ac:dyDescent="0.25">
      <c r="A216" s="333" t="s">
        <v>798</v>
      </c>
      <c r="B216" s="342" t="s">
        <v>881</v>
      </c>
      <c r="C216" s="335" t="s">
        <v>755</v>
      </c>
      <c r="D216" s="337">
        <v>0</v>
      </c>
      <c r="E216" s="337">
        <v>0</v>
      </c>
      <c r="F216" s="337">
        <f t="shared" si="5"/>
        <v>0</v>
      </c>
      <c r="G216" s="338">
        <f t="shared" si="6"/>
        <v>0</v>
      </c>
      <c r="H216" s="331"/>
      <c r="I216" s="301"/>
      <c r="J216" s="301"/>
      <c r="M216" s="332"/>
      <c r="N216" s="332"/>
    </row>
    <row r="217" spans="1:14" s="321" customFormat="1" x14ac:dyDescent="0.25">
      <c r="A217" s="333" t="s">
        <v>799</v>
      </c>
      <c r="B217" s="342" t="s">
        <v>551</v>
      </c>
      <c r="C217" s="335" t="s">
        <v>755</v>
      </c>
      <c r="D217" s="337">
        <v>1422.8214339059309</v>
      </c>
      <c r="E217" s="337">
        <v>1043.0681464456</v>
      </c>
      <c r="F217" s="337">
        <f t="shared" si="5"/>
        <v>-379.75328746033097</v>
      </c>
      <c r="G217" s="338">
        <f t="shared" si="6"/>
        <v>-0.26690157908138329</v>
      </c>
      <c r="H217" s="331"/>
      <c r="I217" s="301"/>
      <c r="J217" s="301"/>
      <c r="M217" s="332"/>
      <c r="N217" s="332"/>
    </row>
    <row r="218" spans="1:14" s="321" customFormat="1" x14ac:dyDescent="0.25">
      <c r="A218" s="333" t="s">
        <v>554</v>
      </c>
      <c r="B218" s="343" t="s">
        <v>58</v>
      </c>
      <c r="C218" s="335" t="s">
        <v>755</v>
      </c>
      <c r="D218" s="337">
        <v>0</v>
      </c>
      <c r="E218" s="337">
        <v>0</v>
      </c>
      <c r="F218" s="337">
        <f t="shared" si="5"/>
        <v>0</v>
      </c>
      <c r="G218" s="338">
        <f t="shared" si="6"/>
        <v>0</v>
      </c>
      <c r="H218" s="331"/>
      <c r="I218" s="301"/>
      <c r="J218" s="301"/>
      <c r="M218" s="332"/>
      <c r="N218" s="332"/>
    </row>
    <row r="219" spans="1:14" s="321" customFormat="1" x14ac:dyDescent="0.25">
      <c r="A219" s="333" t="s">
        <v>555</v>
      </c>
      <c r="B219" s="343" t="s">
        <v>1108</v>
      </c>
      <c r="C219" s="335" t="s">
        <v>755</v>
      </c>
      <c r="D219" s="337">
        <v>0</v>
      </c>
      <c r="E219" s="337">
        <v>0</v>
      </c>
      <c r="F219" s="337">
        <f t="shared" si="5"/>
        <v>0</v>
      </c>
      <c r="G219" s="338">
        <f t="shared" si="6"/>
        <v>0</v>
      </c>
      <c r="H219" s="331"/>
      <c r="I219" s="301"/>
      <c r="J219" s="301"/>
      <c r="M219" s="332"/>
      <c r="N219" s="332"/>
    </row>
    <row r="220" spans="1:14" s="321" customFormat="1" x14ac:dyDescent="0.25">
      <c r="A220" s="333" t="s">
        <v>941</v>
      </c>
      <c r="B220" s="343" t="s">
        <v>874</v>
      </c>
      <c r="C220" s="335" t="s">
        <v>289</v>
      </c>
      <c r="D220" s="337" t="s">
        <v>289</v>
      </c>
      <c r="E220" s="337" t="s">
        <v>289</v>
      </c>
      <c r="F220" s="337" t="s">
        <v>289</v>
      </c>
      <c r="G220" s="337" t="s">
        <v>289</v>
      </c>
      <c r="H220" s="364"/>
      <c r="I220" s="301"/>
      <c r="J220" s="301"/>
      <c r="M220" s="332"/>
      <c r="N220" s="332"/>
    </row>
    <row r="221" spans="1:14" s="321" customFormat="1" ht="31.5" x14ac:dyDescent="0.25">
      <c r="A221" s="333" t="s">
        <v>942</v>
      </c>
      <c r="B221" s="343" t="s">
        <v>943</v>
      </c>
      <c r="C221" s="335" t="s">
        <v>755</v>
      </c>
      <c r="D221" s="337">
        <v>0</v>
      </c>
      <c r="E221" s="337">
        <v>0</v>
      </c>
      <c r="F221" s="337" t="s">
        <v>289</v>
      </c>
      <c r="G221" s="338" t="s">
        <v>289</v>
      </c>
      <c r="H221" s="331"/>
      <c r="I221" s="301"/>
      <c r="J221" s="301"/>
      <c r="M221" s="332"/>
      <c r="N221" s="332"/>
    </row>
    <row r="222" spans="1:14" s="321" customFormat="1" x14ac:dyDescent="0.25">
      <c r="A222" s="333" t="s">
        <v>556</v>
      </c>
      <c r="B222" s="363" t="s">
        <v>1049</v>
      </c>
      <c r="C222" s="335" t="s">
        <v>755</v>
      </c>
      <c r="D222" s="337">
        <v>15533.566034899855</v>
      </c>
      <c r="E222" s="337">
        <v>9554.8609929399991</v>
      </c>
      <c r="F222" s="337">
        <f t="shared" si="5"/>
        <v>-5978.7050419598563</v>
      </c>
      <c r="G222" s="338">
        <f t="shared" ref="G222:G252" si="7">IFERROR(F222/D222,0)</f>
        <v>-0.38488940842864233</v>
      </c>
      <c r="H222" s="331"/>
      <c r="I222" s="301"/>
      <c r="J222" s="301"/>
      <c r="M222" s="332"/>
    </row>
    <row r="223" spans="1:14" s="321" customFormat="1" x14ac:dyDescent="0.25">
      <c r="A223" s="333" t="s">
        <v>557</v>
      </c>
      <c r="B223" s="343" t="s">
        <v>59</v>
      </c>
      <c r="C223" s="335" t="s">
        <v>755</v>
      </c>
      <c r="D223" s="337">
        <v>0</v>
      </c>
      <c r="E223" s="337">
        <v>3.6167743799999998</v>
      </c>
      <c r="F223" s="337">
        <f t="shared" si="5"/>
        <v>3.6167743799999998</v>
      </c>
      <c r="G223" s="338">
        <f t="shared" si="7"/>
        <v>0</v>
      </c>
      <c r="H223" s="331"/>
      <c r="I223" s="301"/>
      <c r="J223" s="301"/>
      <c r="M223" s="332"/>
    </row>
    <row r="224" spans="1:14" s="321" customFormat="1" x14ac:dyDescent="0.25">
      <c r="A224" s="333" t="s">
        <v>558</v>
      </c>
      <c r="B224" s="343" t="s">
        <v>1050</v>
      </c>
      <c r="C224" s="335" t="s">
        <v>755</v>
      </c>
      <c r="D224" s="337">
        <v>0</v>
      </c>
      <c r="E224" s="337">
        <f>E225+E226+E227</f>
        <v>0</v>
      </c>
      <c r="F224" s="337">
        <f t="shared" si="5"/>
        <v>0</v>
      </c>
      <c r="G224" s="338">
        <f t="shared" si="7"/>
        <v>0</v>
      </c>
      <c r="H224" s="331"/>
      <c r="I224" s="301"/>
      <c r="J224" s="301"/>
      <c r="M224" s="332"/>
    </row>
    <row r="225" spans="1:13" s="321" customFormat="1" x14ac:dyDescent="0.25">
      <c r="A225" s="333" t="s">
        <v>612</v>
      </c>
      <c r="B225" s="342" t="s">
        <v>1100</v>
      </c>
      <c r="C225" s="335" t="s">
        <v>755</v>
      </c>
      <c r="D225" s="337">
        <v>0</v>
      </c>
      <c r="E225" s="337">
        <v>0</v>
      </c>
      <c r="F225" s="337">
        <f t="shared" si="5"/>
        <v>0</v>
      </c>
      <c r="G225" s="338">
        <f t="shared" si="7"/>
        <v>0</v>
      </c>
      <c r="H225" s="331"/>
      <c r="I225" s="301"/>
      <c r="J225" s="301"/>
      <c r="M225" s="332"/>
    </row>
    <row r="226" spans="1:13" s="321" customFormat="1" x14ac:dyDescent="0.25">
      <c r="A226" s="333" t="s">
        <v>613</v>
      </c>
      <c r="B226" s="342" t="s">
        <v>1110</v>
      </c>
      <c r="C226" s="335" t="s">
        <v>755</v>
      </c>
      <c r="D226" s="337">
        <v>0</v>
      </c>
      <c r="E226" s="337">
        <v>0</v>
      </c>
      <c r="F226" s="337">
        <f>E226-D226</f>
        <v>0</v>
      </c>
      <c r="G226" s="338">
        <f t="shared" si="7"/>
        <v>0</v>
      </c>
      <c r="H226" s="331"/>
      <c r="I226" s="301"/>
      <c r="J226" s="301"/>
      <c r="M226" s="332"/>
    </row>
    <row r="227" spans="1:13" s="321" customFormat="1" x14ac:dyDescent="0.25">
      <c r="A227" s="333" t="s">
        <v>648</v>
      </c>
      <c r="B227" s="342" t="s">
        <v>63</v>
      </c>
      <c r="C227" s="335" t="s">
        <v>755</v>
      </c>
      <c r="D227" s="337">
        <v>0</v>
      </c>
      <c r="E227" s="337">
        <v>0</v>
      </c>
      <c r="F227" s="337">
        <f t="shared" si="5"/>
        <v>0</v>
      </c>
      <c r="G227" s="338">
        <f t="shared" si="7"/>
        <v>0</v>
      </c>
      <c r="H227" s="331"/>
      <c r="I227" s="301"/>
      <c r="J227" s="301"/>
      <c r="M227" s="332"/>
    </row>
    <row r="228" spans="1:13" s="321" customFormat="1" x14ac:dyDescent="0.25">
      <c r="A228" s="333" t="s">
        <v>559</v>
      </c>
      <c r="B228" s="343" t="s">
        <v>928</v>
      </c>
      <c r="C228" s="335" t="s">
        <v>755</v>
      </c>
      <c r="D228" s="337">
        <v>6478.6680336499176</v>
      </c>
      <c r="E228" s="337">
        <v>4288.4721019099998</v>
      </c>
      <c r="F228" s="337">
        <f t="shared" si="5"/>
        <v>-2190.1959317399178</v>
      </c>
      <c r="G228" s="338">
        <f t="shared" si="7"/>
        <v>-0.33806268825075403</v>
      </c>
      <c r="H228" s="331"/>
      <c r="I228" s="301"/>
      <c r="J228" s="301"/>
      <c r="M228" s="332"/>
    </row>
    <row r="229" spans="1:13" s="321" customFormat="1" ht="16.5" customHeight="1" x14ac:dyDescent="0.25">
      <c r="A229" s="333" t="s">
        <v>560</v>
      </c>
      <c r="B229" s="343" t="s">
        <v>1051</v>
      </c>
      <c r="C229" s="335" t="s">
        <v>755</v>
      </c>
      <c r="D229" s="337">
        <v>0</v>
      </c>
      <c r="E229" s="337">
        <f>E230+E231</f>
        <v>0</v>
      </c>
      <c r="F229" s="337">
        <f t="shared" si="5"/>
        <v>0</v>
      </c>
      <c r="G229" s="338">
        <f t="shared" si="7"/>
        <v>0</v>
      </c>
      <c r="H229" s="331"/>
      <c r="I229" s="301"/>
      <c r="J229" s="301"/>
      <c r="M229" s="332"/>
    </row>
    <row r="230" spans="1:13" s="321" customFormat="1" x14ac:dyDescent="0.25">
      <c r="A230" s="333" t="s">
        <v>666</v>
      </c>
      <c r="B230" s="342" t="s">
        <v>672</v>
      </c>
      <c r="C230" s="335" t="s">
        <v>755</v>
      </c>
      <c r="D230" s="337">
        <v>0</v>
      </c>
      <c r="E230" s="337">
        <v>0</v>
      </c>
      <c r="F230" s="337">
        <f t="shared" si="5"/>
        <v>0</v>
      </c>
      <c r="G230" s="338">
        <f t="shared" si="7"/>
        <v>0</v>
      </c>
      <c r="H230" s="331"/>
      <c r="I230" s="301"/>
      <c r="J230" s="301"/>
      <c r="M230" s="332"/>
    </row>
    <row r="231" spans="1:13" s="321" customFormat="1" x14ac:dyDescent="0.25">
      <c r="A231" s="333" t="s">
        <v>667</v>
      </c>
      <c r="B231" s="342" t="s">
        <v>1101</v>
      </c>
      <c r="C231" s="335" t="s">
        <v>755</v>
      </c>
      <c r="D231" s="337">
        <v>0</v>
      </c>
      <c r="E231" s="337">
        <v>0</v>
      </c>
      <c r="F231" s="337">
        <f t="shared" ref="F231:F252" si="8">E231-D231</f>
        <v>0</v>
      </c>
      <c r="G231" s="338">
        <f t="shared" si="7"/>
        <v>0</v>
      </c>
      <c r="H231" s="331"/>
      <c r="I231" s="301"/>
      <c r="J231" s="301"/>
      <c r="M231" s="332"/>
    </row>
    <row r="232" spans="1:13" s="321" customFormat="1" x14ac:dyDescent="0.25">
      <c r="A232" s="333" t="s">
        <v>668</v>
      </c>
      <c r="B232" s="343" t="s">
        <v>646</v>
      </c>
      <c r="C232" s="335" t="s">
        <v>755</v>
      </c>
      <c r="D232" s="337">
        <v>9053.4860092499366</v>
      </c>
      <c r="E232" s="337">
        <v>5262.7721166500005</v>
      </c>
      <c r="F232" s="337">
        <f>E232-D232</f>
        <v>-3790.7138925999361</v>
      </c>
      <c r="G232" s="338">
        <f t="shared" si="7"/>
        <v>-0.41870213183374538</v>
      </c>
      <c r="H232" s="331"/>
      <c r="I232" s="301"/>
      <c r="J232" s="301"/>
      <c r="M232" s="332"/>
    </row>
    <row r="233" spans="1:13" s="321" customFormat="1" x14ac:dyDescent="0.25">
      <c r="A233" s="333" t="s">
        <v>669</v>
      </c>
      <c r="B233" s="343" t="s">
        <v>647</v>
      </c>
      <c r="C233" s="335" t="s">
        <v>755</v>
      </c>
      <c r="D233" s="337">
        <v>0</v>
      </c>
      <c r="E233" s="337">
        <v>0</v>
      </c>
      <c r="F233" s="337">
        <f t="shared" si="8"/>
        <v>0</v>
      </c>
      <c r="G233" s="338">
        <f t="shared" si="7"/>
        <v>0</v>
      </c>
      <c r="H233" s="331"/>
      <c r="I233" s="301"/>
      <c r="J233" s="301"/>
      <c r="M233" s="332"/>
    </row>
    <row r="234" spans="1:13" s="321" customFormat="1" x14ac:dyDescent="0.25">
      <c r="A234" s="333" t="s">
        <v>670</v>
      </c>
      <c r="B234" s="343" t="s">
        <v>1102</v>
      </c>
      <c r="C234" s="335" t="s">
        <v>755</v>
      </c>
      <c r="D234" s="337">
        <v>1.4119920000011916</v>
      </c>
      <c r="E234" s="337">
        <f>E222-E223-E224-E228-E229-E232-E233</f>
        <v>-9.0949470177292824E-13</v>
      </c>
      <c r="F234" s="337">
        <f t="shared" si="8"/>
        <v>-1.4119920000021011</v>
      </c>
      <c r="G234" s="338">
        <f t="shared" si="7"/>
        <v>-1.0000000000006442</v>
      </c>
      <c r="H234" s="331"/>
      <c r="I234" s="301"/>
      <c r="J234" s="301"/>
      <c r="M234" s="332"/>
    </row>
    <row r="235" spans="1:13" s="321" customFormat="1" x14ac:dyDescent="0.25">
      <c r="A235" s="333" t="s">
        <v>561</v>
      </c>
      <c r="B235" s="363" t="s">
        <v>1052</v>
      </c>
      <c r="C235" s="335" t="s">
        <v>755</v>
      </c>
      <c r="D235" s="337">
        <v>6563.12</v>
      </c>
      <c r="E235" s="337">
        <v>5236.2467999999999</v>
      </c>
      <c r="F235" s="337">
        <f t="shared" si="8"/>
        <v>-1326.8732</v>
      </c>
      <c r="G235" s="338">
        <f t="shared" si="7"/>
        <v>-0.20217110154926315</v>
      </c>
      <c r="H235" s="331"/>
      <c r="I235" s="301"/>
      <c r="J235" s="301"/>
      <c r="M235" s="332"/>
    </row>
    <row r="236" spans="1:13" s="321" customFormat="1" x14ac:dyDescent="0.25">
      <c r="A236" s="333" t="s">
        <v>562</v>
      </c>
      <c r="B236" s="343" t="s">
        <v>1053</v>
      </c>
      <c r="C236" s="335" t="s">
        <v>755</v>
      </c>
      <c r="D236" s="337">
        <v>6563.12</v>
      </c>
      <c r="E236" s="337">
        <f>E237+E238+E239</f>
        <v>5236.2467999999999</v>
      </c>
      <c r="F236" s="337">
        <f t="shared" si="8"/>
        <v>-1326.8732</v>
      </c>
      <c r="G236" s="338">
        <f t="shared" si="7"/>
        <v>-0.20217110154926315</v>
      </c>
      <c r="H236" s="331"/>
      <c r="I236" s="301"/>
      <c r="J236" s="301"/>
      <c r="M236" s="332"/>
    </row>
    <row r="237" spans="1:13" s="321" customFormat="1" x14ac:dyDescent="0.25">
      <c r="A237" s="333" t="s">
        <v>1118</v>
      </c>
      <c r="B237" s="342" t="s">
        <v>1100</v>
      </c>
      <c r="C237" s="335" t="s">
        <v>755</v>
      </c>
      <c r="D237" s="337">
        <v>5991.12</v>
      </c>
      <c r="E237" s="337">
        <v>5236.2467999999999</v>
      </c>
      <c r="F237" s="337">
        <f t="shared" si="8"/>
        <v>-754.8732</v>
      </c>
      <c r="G237" s="338">
        <f t="shared" si="7"/>
        <v>-0.1259986780435044</v>
      </c>
      <c r="H237" s="331"/>
      <c r="I237" s="301"/>
      <c r="J237" s="301"/>
      <c r="M237" s="332"/>
    </row>
    <row r="238" spans="1:13" s="321" customFormat="1" x14ac:dyDescent="0.25">
      <c r="A238" s="333" t="s">
        <v>1119</v>
      </c>
      <c r="B238" s="342" t="s">
        <v>1110</v>
      </c>
      <c r="C238" s="335" t="s">
        <v>755</v>
      </c>
      <c r="D238" s="337">
        <v>572</v>
      </c>
      <c r="E238" s="337">
        <v>0</v>
      </c>
      <c r="F238" s="337">
        <f t="shared" si="8"/>
        <v>-572</v>
      </c>
      <c r="G238" s="338">
        <f t="shared" si="7"/>
        <v>-1</v>
      </c>
      <c r="H238" s="331"/>
      <c r="I238" s="301"/>
      <c r="J238" s="301"/>
      <c r="M238" s="332"/>
    </row>
    <row r="239" spans="1:13" s="321" customFormat="1" x14ac:dyDescent="0.25">
      <c r="A239" s="333" t="s">
        <v>1120</v>
      </c>
      <c r="B239" s="342" t="s">
        <v>63</v>
      </c>
      <c r="C239" s="335" t="s">
        <v>755</v>
      </c>
      <c r="D239" s="337">
        <v>0</v>
      </c>
      <c r="E239" s="337">
        <v>0</v>
      </c>
      <c r="F239" s="337">
        <f t="shared" si="8"/>
        <v>0</v>
      </c>
      <c r="G239" s="338">
        <f t="shared" si="7"/>
        <v>0</v>
      </c>
      <c r="H239" s="331"/>
      <c r="I239" s="301"/>
      <c r="J239" s="301"/>
      <c r="M239" s="332"/>
    </row>
    <row r="240" spans="1:13" s="321" customFormat="1" x14ac:dyDescent="0.25">
      <c r="A240" s="333" t="s">
        <v>563</v>
      </c>
      <c r="B240" s="343" t="s">
        <v>14</v>
      </c>
      <c r="C240" s="335" t="s">
        <v>755</v>
      </c>
      <c r="D240" s="337">
        <v>0</v>
      </c>
      <c r="E240" s="337">
        <v>0</v>
      </c>
      <c r="F240" s="337">
        <f t="shared" si="8"/>
        <v>0</v>
      </c>
      <c r="G240" s="338">
        <f t="shared" si="7"/>
        <v>0</v>
      </c>
      <c r="H240" s="331"/>
      <c r="I240" s="301"/>
      <c r="J240" s="301"/>
      <c r="M240" s="332"/>
    </row>
    <row r="241" spans="1:13" s="321" customFormat="1" x14ac:dyDescent="0.25">
      <c r="A241" s="333" t="s">
        <v>671</v>
      </c>
      <c r="B241" s="343" t="s">
        <v>1103</v>
      </c>
      <c r="C241" s="335" t="s">
        <v>755</v>
      </c>
      <c r="D241" s="337">
        <v>0</v>
      </c>
      <c r="E241" s="337">
        <f>E235-E236-E240</f>
        <v>0</v>
      </c>
      <c r="F241" s="337">
        <f>F235-F236-F240</f>
        <v>0</v>
      </c>
      <c r="G241" s="338">
        <f t="shared" si="7"/>
        <v>0</v>
      </c>
      <c r="H241" s="331"/>
      <c r="I241" s="301"/>
      <c r="J241" s="301"/>
      <c r="M241" s="332"/>
    </row>
    <row r="242" spans="1:13" s="321" customFormat="1" ht="31.5" x14ac:dyDescent="0.25">
      <c r="A242" s="333" t="s">
        <v>564</v>
      </c>
      <c r="B242" s="363" t="s">
        <v>1089</v>
      </c>
      <c r="C242" s="335" t="s">
        <v>755</v>
      </c>
      <c r="D242" s="337">
        <v>-5447.2113422922566</v>
      </c>
      <c r="E242" s="337">
        <f>E167-E185</f>
        <v>-1910.947715966201</v>
      </c>
      <c r="F242" s="337">
        <f t="shared" si="8"/>
        <v>3536.2636263260556</v>
      </c>
      <c r="G242" s="338">
        <f t="shared" si="7"/>
        <v>-0.64918788791439663</v>
      </c>
      <c r="H242" s="331"/>
      <c r="I242" s="301"/>
      <c r="J242" s="301"/>
      <c r="M242" s="332"/>
    </row>
    <row r="243" spans="1:13" s="321" customFormat="1" ht="31.5" x14ac:dyDescent="0.25">
      <c r="A243" s="333" t="s">
        <v>565</v>
      </c>
      <c r="B243" s="363" t="s">
        <v>1104</v>
      </c>
      <c r="C243" s="335" t="s">
        <v>755</v>
      </c>
      <c r="D243" s="337">
        <v>-2994.2169948698252</v>
      </c>
      <c r="E243" s="337">
        <f>E203-E210</f>
        <v>-2284.7526999137999</v>
      </c>
      <c r="F243" s="337">
        <f t="shared" si="8"/>
        <v>709.46429495602524</v>
      </c>
      <c r="G243" s="338">
        <f t="shared" si="7"/>
        <v>-0.23694484941191429</v>
      </c>
      <c r="H243" s="331"/>
      <c r="I243" s="301"/>
      <c r="J243" s="301"/>
      <c r="M243" s="332"/>
    </row>
    <row r="244" spans="1:13" s="321" customFormat="1" x14ac:dyDescent="0.25">
      <c r="A244" s="333" t="s">
        <v>673</v>
      </c>
      <c r="B244" s="343" t="s">
        <v>1105</v>
      </c>
      <c r="C244" s="335" t="s">
        <v>755</v>
      </c>
      <c r="D244" s="337">
        <v>-2994.2169948698252</v>
      </c>
      <c r="E244" s="337">
        <f>E243-E245</f>
        <v>-2284.7526999137999</v>
      </c>
      <c r="F244" s="337">
        <f t="shared" si="8"/>
        <v>709.46429495602524</v>
      </c>
      <c r="G244" s="338">
        <f t="shared" si="7"/>
        <v>-0.23694484941191429</v>
      </c>
      <c r="H244" s="331"/>
      <c r="I244" s="301"/>
      <c r="J244" s="301"/>
      <c r="M244" s="332"/>
    </row>
    <row r="245" spans="1:13" s="321" customFormat="1" x14ac:dyDescent="0.25">
      <c r="A245" s="333" t="s">
        <v>674</v>
      </c>
      <c r="B245" s="343" t="s">
        <v>51</v>
      </c>
      <c r="C245" s="335" t="s">
        <v>755</v>
      </c>
      <c r="D245" s="337">
        <v>0</v>
      </c>
      <c r="E245" s="337">
        <f>E209-E219</f>
        <v>0</v>
      </c>
      <c r="F245" s="337">
        <f t="shared" si="8"/>
        <v>0</v>
      </c>
      <c r="G245" s="338">
        <f t="shared" si="7"/>
        <v>0</v>
      </c>
      <c r="H245" s="331"/>
      <c r="I245" s="301"/>
      <c r="J245" s="301"/>
      <c r="M245" s="332"/>
    </row>
    <row r="246" spans="1:13" s="321" customFormat="1" ht="31.5" x14ac:dyDescent="0.25">
      <c r="A246" s="333" t="s">
        <v>566</v>
      </c>
      <c r="B246" s="363" t="s">
        <v>1106</v>
      </c>
      <c r="C246" s="335" t="s">
        <v>755</v>
      </c>
      <c r="D246" s="337">
        <v>8970.4460348998546</v>
      </c>
      <c r="E246" s="337">
        <f>E222-E235</f>
        <v>4318.6141929399992</v>
      </c>
      <c r="F246" s="337">
        <f t="shared" si="8"/>
        <v>-4651.8318419598554</v>
      </c>
      <c r="G246" s="338">
        <f t="shared" si="7"/>
        <v>-0.51857308141219849</v>
      </c>
      <c r="H246" s="331"/>
      <c r="I246" s="301"/>
      <c r="J246" s="301"/>
      <c r="M246" s="332"/>
    </row>
    <row r="247" spans="1:13" s="321" customFormat="1" x14ac:dyDescent="0.25">
      <c r="A247" s="333" t="s">
        <v>835</v>
      </c>
      <c r="B247" s="343" t="s">
        <v>873</v>
      </c>
      <c r="C247" s="335" t="s">
        <v>755</v>
      </c>
      <c r="D247" s="337">
        <f>D232-D236</f>
        <v>2490.3660092499367</v>
      </c>
      <c r="E247" s="337">
        <f>E232-E236</f>
        <v>26.525316650000605</v>
      </c>
      <c r="F247" s="337">
        <f t="shared" si="8"/>
        <v>-2463.8406925999361</v>
      </c>
      <c r="G247" s="338">
        <f t="shared" si="7"/>
        <v>-0.98934882802307855</v>
      </c>
      <c r="H247" s="331"/>
      <c r="I247" s="301"/>
      <c r="J247" s="301"/>
      <c r="M247" s="332"/>
    </row>
    <row r="248" spans="1:13" s="321" customFormat="1" x14ac:dyDescent="0.25">
      <c r="A248" s="333" t="s">
        <v>836</v>
      </c>
      <c r="B248" s="343" t="s">
        <v>834</v>
      </c>
      <c r="C248" s="335" t="s">
        <v>755</v>
      </c>
      <c r="D248" s="337">
        <f>D246-D247</f>
        <v>6480.0800256499178</v>
      </c>
      <c r="E248" s="337">
        <f>E246-E247</f>
        <v>4292.0888762899986</v>
      </c>
      <c r="F248" s="337">
        <f t="shared" si="8"/>
        <v>-2187.9911493599193</v>
      </c>
      <c r="G248" s="338">
        <f t="shared" si="7"/>
        <v>-0.33764878530809123</v>
      </c>
      <c r="H248" s="331"/>
      <c r="I248" s="301"/>
      <c r="J248" s="301"/>
      <c r="M248" s="332"/>
    </row>
    <row r="249" spans="1:13" s="321" customFormat="1" x14ac:dyDescent="0.25">
      <c r="A249" s="333" t="s">
        <v>567</v>
      </c>
      <c r="B249" s="363" t="s">
        <v>70</v>
      </c>
      <c r="C249" s="335" t="s">
        <v>755</v>
      </c>
      <c r="D249" s="337">
        <v>0</v>
      </c>
      <c r="E249" s="337">
        <v>0</v>
      </c>
      <c r="F249" s="337">
        <f t="shared" si="8"/>
        <v>0</v>
      </c>
      <c r="G249" s="338">
        <f t="shared" si="7"/>
        <v>0</v>
      </c>
      <c r="H249" s="331"/>
      <c r="I249" s="301"/>
      <c r="J249" s="301"/>
      <c r="M249" s="332"/>
    </row>
    <row r="250" spans="1:13" s="321" customFormat="1" ht="31.5" x14ac:dyDescent="0.25">
      <c r="A250" s="333" t="s">
        <v>568</v>
      </c>
      <c r="B250" s="363" t="s">
        <v>1090</v>
      </c>
      <c r="C250" s="335" t="s">
        <v>755</v>
      </c>
      <c r="D250" s="337">
        <v>529.01769773777232</v>
      </c>
      <c r="E250" s="337">
        <f>E242+E243+E246+E249</f>
        <v>122.91377705999821</v>
      </c>
      <c r="F250" s="337">
        <f t="shared" si="8"/>
        <v>-406.10392067777411</v>
      </c>
      <c r="G250" s="338">
        <f t="shared" si="7"/>
        <v>-0.767656587699028</v>
      </c>
      <c r="H250" s="331"/>
      <c r="I250" s="301"/>
      <c r="J250" s="301"/>
      <c r="M250" s="332"/>
    </row>
    <row r="251" spans="1:13" s="321" customFormat="1" x14ac:dyDescent="0.25">
      <c r="A251" s="333" t="s">
        <v>569</v>
      </c>
      <c r="B251" s="363" t="s">
        <v>6</v>
      </c>
      <c r="C251" s="335" t="s">
        <v>755</v>
      </c>
      <c r="D251" s="337">
        <v>148.2779873408023</v>
      </c>
      <c r="E251" s="337">
        <v>148.27722189999687</v>
      </c>
      <c r="F251" s="337">
        <f t="shared" si="8"/>
        <v>-7.6544080542362281E-4</v>
      </c>
      <c r="G251" s="338">
        <f t="shared" si="7"/>
        <v>-5.1622012083582759E-6</v>
      </c>
      <c r="H251" s="331"/>
      <c r="I251" s="301"/>
      <c r="J251" s="301"/>
      <c r="M251" s="332"/>
    </row>
    <row r="252" spans="1:13" s="321" customFormat="1" ht="16.5" thickBot="1" x14ac:dyDescent="0.3">
      <c r="A252" s="347" t="s">
        <v>570</v>
      </c>
      <c r="B252" s="366" t="s">
        <v>7</v>
      </c>
      <c r="C252" s="349" t="s">
        <v>755</v>
      </c>
      <c r="D252" s="357">
        <v>677.29568507857459</v>
      </c>
      <c r="E252" s="357">
        <f>E251+E250</f>
        <v>271.19099895999511</v>
      </c>
      <c r="F252" s="357">
        <f t="shared" si="8"/>
        <v>-406.10468611857948</v>
      </c>
      <c r="G252" s="358">
        <f t="shared" si="7"/>
        <v>-0.5995973325468128</v>
      </c>
      <c r="H252" s="331"/>
      <c r="I252" s="301"/>
      <c r="J252" s="301"/>
      <c r="M252" s="332"/>
    </row>
    <row r="253" spans="1:13" s="321" customFormat="1" x14ac:dyDescent="0.25">
      <c r="A253" s="325" t="s">
        <v>573</v>
      </c>
      <c r="B253" s="326" t="s">
        <v>874</v>
      </c>
      <c r="C253" s="327" t="s">
        <v>289</v>
      </c>
      <c r="D253" s="361" t="s">
        <v>289</v>
      </c>
      <c r="E253" s="361" t="s">
        <v>289</v>
      </c>
      <c r="F253" s="361" t="s">
        <v>289</v>
      </c>
      <c r="G253" s="362" t="s">
        <v>289</v>
      </c>
      <c r="H253" s="331"/>
      <c r="I253" s="301"/>
      <c r="J253" s="301"/>
      <c r="M253" s="332"/>
    </row>
    <row r="254" spans="1:13" s="321" customFormat="1" x14ac:dyDescent="0.25">
      <c r="A254" s="333" t="s">
        <v>574</v>
      </c>
      <c r="B254" s="343" t="s">
        <v>1054</v>
      </c>
      <c r="C254" s="335" t="s">
        <v>755</v>
      </c>
      <c r="D254" s="337">
        <v>6182.7975772482096</v>
      </c>
      <c r="E254" s="337">
        <v>6796.864558870001</v>
      </c>
      <c r="F254" s="337">
        <f t="shared" ref="F254:F313" si="9">E254-D254</f>
        <v>614.06698162179146</v>
      </c>
      <c r="G254" s="338">
        <f t="shared" ref="G254:G304" si="10">IFERROR(F254/D254,0)</f>
        <v>9.9318629463378855E-2</v>
      </c>
      <c r="H254" s="331"/>
      <c r="I254" s="301"/>
      <c r="J254" s="301"/>
      <c r="M254" s="332"/>
    </row>
    <row r="255" spans="1:13" s="321" customFormat="1" ht="31.5" hidden="1" customHeight="1" outlineLevel="1" x14ac:dyDescent="0.25">
      <c r="A255" s="333" t="s">
        <v>675</v>
      </c>
      <c r="B255" s="342" t="s">
        <v>1055</v>
      </c>
      <c r="C255" s="335" t="s">
        <v>755</v>
      </c>
      <c r="D255" s="337" t="s">
        <v>289</v>
      </c>
      <c r="E255" s="337" t="s">
        <v>289</v>
      </c>
      <c r="F255" s="337" t="s">
        <v>289</v>
      </c>
      <c r="G255" s="337" t="s">
        <v>289</v>
      </c>
      <c r="H255" s="364"/>
      <c r="I255" s="301"/>
      <c r="J255" s="301"/>
      <c r="M255" s="332"/>
    </row>
    <row r="256" spans="1:13" s="321" customFormat="1" ht="15.75" hidden="1" customHeight="1" outlineLevel="1" x14ac:dyDescent="0.25">
      <c r="A256" s="333" t="s">
        <v>676</v>
      </c>
      <c r="B256" s="344" t="s">
        <v>64</v>
      </c>
      <c r="C256" s="335" t="s">
        <v>755</v>
      </c>
      <c r="D256" s="337" t="s">
        <v>289</v>
      </c>
      <c r="E256" s="337" t="s">
        <v>289</v>
      </c>
      <c r="F256" s="337" t="s">
        <v>289</v>
      </c>
      <c r="G256" s="337" t="s">
        <v>289</v>
      </c>
      <c r="H256" s="364"/>
      <c r="I256" s="301"/>
      <c r="J256" s="301"/>
      <c r="M256" s="332"/>
    </row>
    <row r="257" spans="1:13" s="321" customFormat="1" ht="31.5" hidden="1" customHeight="1" outlineLevel="1" x14ac:dyDescent="0.25">
      <c r="A257" s="333" t="s">
        <v>901</v>
      </c>
      <c r="B257" s="344" t="s">
        <v>912</v>
      </c>
      <c r="C257" s="335" t="s">
        <v>755</v>
      </c>
      <c r="D257" s="337" t="s">
        <v>289</v>
      </c>
      <c r="E257" s="337" t="s">
        <v>289</v>
      </c>
      <c r="F257" s="337" t="s">
        <v>289</v>
      </c>
      <c r="G257" s="337" t="s">
        <v>289</v>
      </c>
      <c r="H257" s="364"/>
      <c r="I257" s="301"/>
      <c r="J257" s="301"/>
      <c r="M257" s="332"/>
    </row>
    <row r="258" spans="1:13" s="321" customFormat="1" ht="15.75" hidden="1" customHeight="1" outlineLevel="1" x14ac:dyDescent="0.25">
      <c r="A258" s="333" t="s">
        <v>902</v>
      </c>
      <c r="B258" s="345" t="s">
        <v>64</v>
      </c>
      <c r="C258" s="335" t="s">
        <v>755</v>
      </c>
      <c r="D258" s="337" t="s">
        <v>289</v>
      </c>
      <c r="E258" s="337" t="s">
        <v>289</v>
      </c>
      <c r="F258" s="337" t="s">
        <v>289</v>
      </c>
      <c r="G258" s="337" t="s">
        <v>289</v>
      </c>
      <c r="H258" s="364"/>
      <c r="I258" s="301"/>
      <c r="J258" s="301"/>
      <c r="M258" s="332"/>
    </row>
    <row r="259" spans="1:13" s="321" customFormat="1" ht="31.5" hidden="1" customHeight="1" outlineLevel="1" x14ac:dyDescent="0.25">
      <c r="A259" s="333" t="s">
        <v>903</v>
      </c>
      <c r="B259" s="344" t="s">
        <v>909</v>
      </c>
      <c r="C259" s="335" t="s">
        <v>755</v>
      </c>
      <c r="D259" s="337" t="s">
        <v>289</v>
      </c>
      <c r="E259" s="337" t="s">
        <v>289</v>
      </c>
      <c r="F259" s="337" t="s">
        <v>289</v>
      </c>
      <c r="G259" s="337" t="s">
        <v>289</v>
      </c>
      <c r="H259" s="364"/>
      <c r="I259" s="301"/>
      <c r="J259" s="301"/>
      <c r="M259" s="332"/>
    </row>
    <row r="260" spans="1:13" s="321" customFormat="1" ht="15.75" hidden="1" customHeight="1" outlineLevel="1" x14ac:dyDescent="0.25">
      <c r="A260" s="333" t="s">
        <v>904</v>
      </c>
      <c r="B260" s="345" t="s">
        <v>64</v>
      </c>
      <c r="C260" s="335" t="s">
        <v>755</v>
      </c>
      <c r="D260" s="337" t="s">
        <v>289</v>
      </c>
      <c r="E260" s="337" t="s">
        <v>289</v>
      </c>
      <c r="F260" s="337" t="s">
        <v>289</v>
      </c>
      <c r="G260" s="337" t="s">
        <v>289</v>
      </c>
      <c r="H260" s="364"/>
      <c r="I260" s="301"/>
      <c r="J260" s="301"/>
      <c r="M260" s="332"/>
    </row>
    <row r="261" spans="1:13" s="321" customFormat="1" ht="31.5" hidden="1" customHeight="1" outlineLevel="1" x14ac:dyDescent="0.25">
      <c r="A261" s="333" t="s">
        <v>1011</v>
      </c>
      <c r="B261" s="344" t="s">
        <v>894</v>
      </c>
      <c r="C261" s="335" t="s">
        <v>755</v>
      </c>
      <c r="D261" s="337" t="s">
        <v>289</v>
      </c>
      <c r="E261" s="337" t="s">
        <v>289</v>
      </c>
      <c r="F261" s="337" t="s">
        <v>289</v>
      </c>
      <c r="G261" s="337" t="s">
        <v>289</v>
      </c>
      <c r="H261" s="364"/>
      <c r="I261" s="301"/>
      <c r="J261" s="301"/>
      <c r="M261" s="332"/>
    </row>
    <row r="262" spans="1:13" s="321" customFormat="1" ht="15.75" hidden="1" customHeight="1" outlineLevel="1" x14ac:dyDescent="0.25">
      <c r="A262" s="333" t="s">
        <v>1012</v>
      </c>
      <c r="B262" s="345" t="s">
        <v>64</v>
      </c>
      <c r="C262" s="335" t="s">
        <v>755</v>
      </c>
      <c r="D262" s="337" t="s">
        <v>289</v>
      </c>
      <c r="E262" s="337" t="s">
        <v>289</v>
      </c>
      <c r="F262" s="337" t="s">
        <v>289</v>
      </c>
      <c r="G262" s="337" t="s">
        <v>289</v>
      </c>
      <c r="H262" s="364"/>
      <c r="I262" s="301"/>
      <c r="J262" s="301"/>
      <c r="M262" s="332"/>
    </row>
    <row r="263" spans="1:13" s="321" customFormat="1" ht="15.75" hidden="1" customHeight="1" outlineLevel="1" x14ac:dyDescent="0.25">
      <c r="A263" s="333" t="s">
        <v>677</v>
      </c>
      <c r="B263" s="342" t="s">
        <v>1080</v>
      </c>
      <c r="C263" s="335" t="s">
        <v>755</v>
      </c>
      <c r="D263" s="337" t="s">
        <v>289</v>
      </c>
      <c r="E263" s="337" t="s">
        <v>289</v>
      </c>
      <c r="F263" s="337" t="s">
        <v>289</v>
      </c>
      <c r="G263" s="337" t="s">
        <v>289</v>
      </c>
      <c r="H263" s="364"/>
      <c r="I263" s="301"/>
      <c r="J263" s="301"/>
      <c r="M263" s="332"/>
    </row>
    <row r="264" spans="1:13" s="321" customFormat="1" ht="15.75" hidden="1" customHeight="1" outlineLevel="1" x14ac:dyDescent="0.25">
      <c r="A264" s="333" t="s">
        <v>678</v>
      </c>
      <c r="B264" s="344" t="s">
        <v>64</v>
      </c>
      <c r="C264" s="335" t="s">
        <v>755</v>
      </c>
      <c r="D264" s="337" t="s">
        <v>289</v>
      </c>
      <c r="E264" s="337" t="s">
        <v>289</v>
      </c>
      <c r="F264" s="337" t="s">
        <v>289</v>
      </c>
      <c r="G264" s="337" t="s">
        <v>289</v>
      </c>
      <c r="H264" s="364"/>
      <c r="I264" s="301"/>
      <c r="J264" s="301"/>
      <c r="M264" s="332"/>
    </row>
    <row r="265" spans="1:13" s="321" customFormat="1" collapsed="1" x14ac:dyDescent="0.25">
      <c r="A265" s="333" t="s">
        <v>784</v>
      </c>
      <c r="B265" s="340" t="s">
        <v>752</v>
      </c>
      <c r="C265" s="335" t="s">
        <v>755</v>
      </c>
      <c r="D265" s="337">
        <v>4.8439488841280616</v>
      </c>
      <c r="E265" s="337">
        <v>4.6453144999999996</v>
      </c>
      <c r="F265" s="337">
        <f t="shared" si="9"/>
        <v>-0.198634384128062</v>
      </c>
      <c r="G265" s="338">
        <f t="shared" si="10"/>
        <v>-4.100670524805039E-2</v>
      </c>
      <c r="H265" s="331"/>
      <c r="I265" s="301"/>
      <c r="J265" s="301"/>
      <c r="M265" s="332"/>
    </row>
    <row r="266" spans="1:13" s="321" customFormat="1" x14ac:dyDescent="0.25">
      <c r="A266" s="333" t="s">
        <v>785</v>
      </c>
      <c r="B266" s="344" t="s">
        <v>64</v>
      </c>
      <c r="C266" s="335" t="s">
        <v>755</v>
      </c>
      <c r="D266" s="337">
        <v>0</v>
      </c>
      <c r="E266" s="337">
        <v>0</v>
      </c>
      <c r="F266" s="337">
        <f t="shared" si="9"/>
        <v>0</v>
      </c>
      <c r="G266" s="338">
        <f t="shared" si="10"/>
        <v>0</v>
      </c>
      <c r="H266" s="331"/>
      <c r="I266" s="301"/>
      <c r="J266" s="301"/>
      <c r="M266" s="332"/>
    </row>
    <row r="267" spans="1:13" s="321" customFormat="1" ht="15.75" hidden="1" customHeight="1" outlineLevel="1" x14ac:dyDescent="0.25">
      <c r="A267" s="333" t="s">
        <v>786</v>
      </c>
      <c r="B267" s="340" t="s">
        <v>1074</v>
      </c>
      <c r="C267" s="335" t="s">
        <v>755</v>
      </c>
      <c r="D267" s="337" t="s">
        <v>289</v>
      </c>
      <c r="E267" s="337" t="s">
        <v>289</v>
      </c>
      <c r="F267" s="337" t="s">
        <v>289</v>
      </c>
      <c r="G267" s="338" t="s">
        <v>289</v>
      </c>
      <c r="H267" s="331"/>
      <c r="I267" s="301"/>
      <c r="J267" s="301"/>
      <c r="M267" s="332"/>
    </row>
    <row r="268" spans="1:13" s="321" customFormat="1" ht="15.75" hidden="1" customHeight="1" outlineLevel="1" x14ac:dyDescent="0.25">
      <c r="A268" s="333" t="s">
        <v>787</v>
      </c>
      <c r="B268" s="344" t="s">
        <v>64</v>
      </c>
      <c r="C268" s="335" t="s">
        <v>755</v>
      </c>
      <c r="D268" s="337" t="s">
        <v>289</v>
      </c>
      <c r="E268" s="337" t="s">
        <v>289</v>
      </c>
      <c r="F268" s="337" t="s">
        <v>289</v>
      </c>
      <c r="G268" s="338" t="s">
        <v>289</v>
      </c>
      <c r="H268" s="331"/>
      <c r="I268" s="301"/>
      <c r="J268" s="301"/>
      <c r="M268" s="332"/>
    </row>
    <row r="269" spans="1:13" s="321" customFormat="1" collapsed="1" x14ac:dyDescent="0.25">
      <c r="A269" s="333" t="s">
        <v>788</v>
      </c>
      <c r="B269" s="340" t="s">
        <v>753</v>
      </c>
      <c r="C269" s="335" t="s">
        <v>755</v>
      </c>
      <c r="D269" s="337">
        <v>0</v>
      </c>
      <c r="E269" s="337">
        <v>0</v>
      </c>
      <c r="F269" s="337">
        <f t="shared" si="9"/>
        <v>0</v>
      </c>
      <c r="G269" s="338">
        <f t="shared" si="10"/>
        <v>0</v>
      </c>
      <c r="H269" s="331"/>
      <c r="I269" s="301"/>
      <c r="J269" s="301"/>
      <c r="M269" s="332"/>
    </row>
    <row r="270" spans="1:13" s="321" customFormat="1" x14ac:dyDescent="0.25">
      <c r="A270" s="333" t="s">
        <v>789</v>
      </c>
      <c r="B270" s="344" t="s">
        <v>64</v>
      </c>
      <c r="C270" s="335" t="s">
        <v>755</v>
      </c>
      <c r="D270" s="337">
        <v>0</v>
      </c>
      <c r="E270" s="337">
        <v>0</v>
      </c>
      <c r="F270" s="337">
        <f t="shared" si="9"/>
        <v>0</v>
      </c>
      <c r="G270" s="338">
        <f t="shared" si="10"/>
        <v>0</v>
      </c>
      <c r="H270" s="331"/>
      <c r="I270" s="301"/>
      <c r="J270" s="301"/>
      <c r="M270" s="332"/>
    </row>
    <row r="271" spans="1:13" s="321" customFormat="1" ht="15.75" customHeight="1" x14ac:dyDescent="0.25">
      <c r="A271" s="333" t="s">
        <v>905</v>
      </c>
      <c r="B271" s="340" t="s">
        <v>754</v>
      </c>
      <c r="C271" s="335" t="s">
        <v>755</v>
      </c>
      <c r="D271" s="337">
        <v>5052.4665286340796</v>
      </c>
      <c r="E271" s="337">
        <v>5131.5521992100012</v>
      </c>
      <c r="F271" s="337">
        <f t="shared" si="9"/>
        <v>79.08567057592154</v>
      </c>
      <c r="G271" s="338">
        <f t="shared" si="10"/>
        <v>1.5652883621834132E-2</v>
      </c>
      <c r="H271" s="331"/>
      <c r="I271" s="301"/>
      <c r="J271" s="301"/>
      <c r="M271" s="332"/>
    </row>
    <row r="272" spans="1:13" s="321" customFormat="1" x14ac:dyDescent="0.25">
      <c r="A272" s="333" t="s">
        <v>790</v>
      </c>
      <c r="B272" s="344" t="s">
        <v>64</v>
      </c>
      <c r="C272" s="335" t="s">
        <v>755</v>
      </c>
      <c r="D272" s="337">
        <v>4573.4095009740777</v>
      </c>
      <c r="E272" s="337">
        <v>4493.9762725000001</v>
      </c>
      <c r="F272" s="337">
        <f t="shared" si="9"/>
        <v>-79.433228474077623</v>
      </c>
      <c r="G272" s="338">
        <f t="shared" si="10"/>
        <v>-1.7368492468728059E-2</v>
      </c>
      <c r="H272" s="331"/>
      <c r="I272" s="301"/>
      <c r="J272" s="301"/>
      <c r="M272" s="332"/>
    </row>
    <row r="273" spans="1:13" s="321" customFormat="1" ht="15.75" hidden="1" customHeight="1" outlineLevel="1" x14ac:dyDescent="0.25">
      <c r="A273" s="333" t="s">
        <v>905</v>
      </c>
      <c r="B273" s="340" t="s">
        <v>1081</v>
      </c>
      <c r="C273" s="335" t="s">
        <v>755</v>
      </c>
      <c r="D273" s="337" t="s">
        <v>289</v>
      </c>
      <c r="E273" s="337">
        <v>3957.8748902900002</v>
      </c>
      <c r="F273" s="337" t="s">
        <v>289</v>
      </c>
      <c r="G273" s="338" t="s">
        <v>289</v>
      </c>
      <c r="H273" s="331"/>
      <c r="I273" s="301"/>
      <c r="J273" s="301"/>
      <c r="M273" s="332"/>
    </row>
    <row r="274" spans="1:13" s="321" customFormat="1" ht="15.75" hidden="1" customHeight="1" outlineLevel="1" x14ac:dyDescent="0.25">
      <c r="A274" s="333" t="s">
        <v>791</v>
      </c>
      <c r="B274" s="344" t="s">
        <v>64</v>
      </c>
      <c r="C274" s="335" t="s">
        <v>755</v>
      </c>
      <c r="D274" s="337" t="s">
        <v>289</v>
      </c>
      <c r="E274" s="337">
        <v>3957.8748902900002</v>
      </c>
      <c r="F274" s="337" t="s">
        <v>289</v>
      </c>
      <c r="G274" s="338" t="s">
        <v>289</v>
      </c>
      <c r="H274" s="331"/>
      <c r="I274" s="301"/>
      <c r="J274" s="301"/>
      <c r="M274" s="332"/>
    </row>
    <row r="275" spans="1:13" s="321" customFormat="1" ht="31.5" hidden="1" customHeight="1" outlineLevel="1" x14ac:dyDescent="0.25">
      <c r="A275" s="333" t="s">
        <v>792</v>
      </c>
      <c r="B275" s="342" t="s">
        <v>1056</v>
      </c>
      <c r="C275" s="335" t="s">
        <v>755</v>
      </c>
      <c r="D275" s="337" t="s">
        <v>289</v>
      </c>
      <c r="E275" s="337">
        <v>3957.8748902900002</v>
      </c>
      <c r="F275" s="337" t="s">
        <v>289</v>
      </c>
      <c r="G275" s="338" t="s">
        <v>289</v>
      </c>
      <c r="H275" s="331"/>
      <c r="I275" s="301"/>
      <c r="J275" s="301"/>
      <c r="M275" s="332"/>
    </row>
    <row r="276" spans="1:13" s="321" customFormat="1" ht="15.75" hidden="1" customHeight="1" outlineLevel="1" x14ac:dyDescent="0.25">
      <c r="A276" s="333" t="s">
        <v>793</v>
      </c>
      <c r="B276" s="344" t="s">
        <v>64</v>
      </c>
      <c r="C276" s="335" t="s">
        <v>755</v>
      </c>
      <c r="D276" s="337" t="s">
        <v>289</v>
      </c>
      <c r="E276" s="337">
        <v>3957.8748902900002</v>
      </c>
      <c r="F276" s="337" t="s">
        <v>289</v>
      </c>
      <c r="G276" s="338" t="s">
        <v>289</v>
      </c>
      <c r="H276" s="331"/>
      <c r="I276" s="301"/>
      <c r="J276" s="301"/>
      <c r="M276" s="332"/>
    </row>
    <row r="277" spans="1:13" s="321" customFormat="1" ht="15.75" hidden="1" customHeight="1" outlineLevel="1" x14ac:dyDescent="0.25">
      <c r="A277" s="333" t="s">
        <v>1013</v>
      </c>
      <c r="B277" s="344" t="s">
        <v>649</v>
      </c>
      <c r="C277" s="335" t="s">
        <v>755</v>
      </c>
      <c r="D277" s="337" t="s">
        <v>289</v>
      </c>
      <c r="E277" s="337">
        <v>3957.8748902900002</v>
      </c>
      <c r="F277" s="337" t="s">
        <v>289</v>
      </c>
      <c r="G277" s="338" t="s">
        <v>289</v>
      </c>
      <c r="H277" s="331"/>
      <c r="I277" s="301"/>
      <c r="J277" s="301"/>
      <c r="M277" s="332"/>
    </row>
    <row r="278" spans="1:13" s="321" customFormat="1" ht="15.75" hidden="1" customHeight="1" outlineLevel="1" x14ac:dyDescent="0.25">
      <c r="A278" s="333" t="s">
        <v>1015</v>
      </c>
      <c r="B278" s="345" t="s">
        <v>64</v>
      </c>
      <c r="C278" s="335" t="s">
        <v>755</v>
      </c>
      <c r="D278" s="337" t="s">
        <v>289</v>
      </c>
      <c r="E278" s="337">
        <v>3957.8748902900002</v>
      </c>
      <c r="F278" s="337" t="s">
        <v>289</v>
      </c>
      <c r="G278" s="338" t="s">
        <v>289</v>
      </c>
      <c r="H278" s="331"/>
      <c r="I278" s="301"/>
      <c r="J278" s="301"/>
      <c r="M278" s="332"/>
    </row>
    <row r="279" spans="1:13" s="321" customFormat="1" ht="15.75" hidden="1" customHeight="1" outlineLevel="1" x14ac:dyDescent="0.25">
      <c r="A279" s="333" t="s">
        <v>1014</v>
      </c>
      <c r="B279" s="344" t="s">
        <v>637</v>
      </c>
      <c r="C279" s="335" t="s">
        <v>755</v>
      </c>
      <c r="D279" s="337" t="s">
        <v>289</v>
      </c>
      <c r="E279" s="337">
        <v>3957.8748902900002</v>
      </c>
      <c r="F279" s="337" t="s">
        <v>289</v>
      </c>
      <c r="G279" s="338" t="s">
        <v>289</v>
      </c>
      <c r="H279" s="331"/>
      <c r="I279" s="301"/>
      <c r="J279" s="301"/>
      <c r="M279" s="332"/>
    </row>
    <row r="280" spans="1:13" s="321" customFormat="1" ht="15.75" hidden="1" customHeight="1" outlineLevel="1" x14ac:dyDescent="0.25">
      <c r="A280" s="333" t="s">
        <v>1016</v>
      </c>
      <c r="B280" s="345" t="s">
        <v>64</v>
      </c>
      <c r="C280" s="335" t="s">
        <v>755</v>
      </c>
      <c r="D280" s="337" t="s">
        <v>289</v>
      </c>
      <c r="E280" s="337">
        <v>3957.8748902900002</v>
      </c>
      <c r="F280" s="337" t="s">
        <v>289</v>
      </c>
      <c r="G280" s="338" t="s">
        <v>289</v>
      </c>
      <c r="H280" s="331"/>
      <c r="I280" s="301"/>
      <c r="J280" s="301"/>
      <c r="M280" s="332"/>
    </row>
    <row r="281" spans="1:13" s="321" customFormat="1" collapsed="1" x14ac:dyDescent="0.25">
      <c r="A281" s="333" t="s">
        <v>794</v>
      </c>
      <c r="B281" s="342" t="s">
        <v>802</v>
      </c>
      <c r="C281" s="335" t="s">
        <v>755</v>
      </c>
      <c r="D281" s="337">
        <v>1125.4870997300022</v>
      </c>
      <c r="E281" s="337">
        <f>E254-E265-E269-E271</f>
        <v>1660.6670451600003</v>
      </c>
      <c r="F281" s="337">
        <f t="shared" si="9"/>
        <v>535.17994542999804</v>
      </c>
      <c r="G281" s="338">
        <f t="shared" si="10"/>
        <v>0.47550962206353548</v>
      </c>
      <c r="H281" s="331"/>
      <c r="I281" s="301"/>
      <c r="J281" s="301"/>
      <c r="M281" s="332"/>
    </row>
    <row r="282" spans="1:13" s="321" customFormat="1" x14ac:dyDescent="0.25">
      <c r="A282" s="333" t="s">
        <v>795</v>
      </c>
      <c r="B282" s="344" t="s">
        <v>64</v>
      </c>
      <c r="C282" s="335" t="s">
        <v>755</v>
      </c>
      <c r="D282" s="337">
        <v>315.55319859082147</v>
      </c>
      <c r="E282" s="337">
        <v>770.52063216999886</v>
      </c>
      <c r="F282" s="337">
        <f t="shared" si="9"/>
        <v>454.9674335791774</v>
      </c>
      <c r="G282" s="338">
        <f t="shared" si="10"/>
        <v>1.4418089742425164</v>
      </c>
      <c r="H282" s="331"/>
      <c r="I282" s="301"/>
      <c r="J282" s="301"/>
      <c r="M282" s="332"/>
    </row>
    <row r="283" spans="1:13" s="321" customFormat="1" x14ac:dyDescent="0.25">
      <c r="A283" s="333" t="s">
        <v>575</v>
      </c>
      <c r="B283" s="343" t="s">
        <v>1057</v>
      </c>
      <c r="C283" s="335" t="s">
        <v>755</v>
      </c>
      <c r="D283" s="337">
        <v>2649.2771448202175</v>
      </c>
      <c r="E283" s="337">
        <v>7957.3960753899992</v>
      </c>
      <c r="F283" s="337">
        <f t="shared" si="9"/>
        <v>5308.1189305697817</v>
      </c>
      <c r="G283" s="338">
        <f t="shared" si="10"/>
        <v>2.0036102832608687</v>
      </c>
      <c r="H283" s="331"/>
      <c r="I283" s="301"/>
      <c r="J283" s="301"/>
      <c r="M283" s="332"/>
    </row>
    <row r="284" spans="1:13" s="321" customFormat="1" x14ac:dyDescent="0.25">
      <c r="A284" s="333" t="s">
        <v>679</v>
      </c>
      <c r="B284" s="342" t="s">
        <v>571</v>
      </c>
      <c r="C284" s="335" t="s">
        <v>755</v>
      </c>
      <c r="D284" s="337">
        <v>0</v>
      </c>
      <c r="E284" s="337">
        <v>0</v>
      </c>
      <c r="F284" s="337">
        <f t="shared" si="9"/>
        <v>0</v>
      </c>
      <c r="G284" s="338">
        <f t="shared" si="10"/>
        <v>0</v>
      </c>
      <c r="H284" s="331"/>
      <c r="I284" s="301"/>
      <c r="J284" s="301"/>
      <c r="M284" s="332"/>
    </row>
    <row r="285" spans="1:13" s="321" customFormat="1" x14ac:dyDescent="0.25">
      <c r="A285" s="333" t="s">
        <v>680</v>
      </c>
      <c r="B285" s="344" t="s">
        <v>64</v>
      </c>
      <c r="C285" s="335" t="s">
        <v>755</v>
      </c>
      <c r="D285" s="337">
        <v>0</v>
      </c>
      <c r="E285" s="337">
        <v>0</v>
      </c>
      <c r="F285" s="337">
        <f t="shared" si="9"/>
        <v>0</v>
      </c>
      <c r="G285" s="338">
        <f t="shared" si="10"/>
        <v>0</v>
      </c>
      <c r="H285" s="331"/>
      <c r="I285" s="301"/>
      <c r="J285" s="301"/>
      <c r="M285" s="332"/>
    </row>
    <row r="286" spans="1:13" s="321" customFormat="1" x14ac:dyDescent="0.25">
      <c r="A286" s="333" t="s">
        <v>681</v>
      </c>
      <c r="B286" s="342" t="s">
        <v>1058</v>
      </c>
      <c r="C286" s="335" t="s">
        <v>755</v>
      </c>
      <c r="D286" s="337">
        <v>516.43199284149932</v>
      </c>
      <c r="E286" s="337">
        <f>E287+E289</f>
        <v>3641.2006226799995</v>
      </c>
      <c r="F286" s="337">
        <f t="shared" si="9"/>
        <v>3124.7686298385001</v>
      </c>
      <c r="G286" s="338">
        <f t="shared" si="10"/>
        <v>6.050687550640454</v>
      </c>
      <c r="H286" s="331"/>
      <c r="I286" s="301"/>
      <c r="J286" s="301"/>
      <c r="M286" s="332"/>
    </row>
    <row r="287" spans="1:13" s="321" customFormat="1" x14ac:dyDescent="0.25">
      <c r="A287" s="333" t="s">
        <v>683</v>
      </c>
      <c r="B287" s="344" t="s">
        <v>644</v>
      </c>
      <c r="C287" s="335" t="s">
        <v>755</v>
      </c>
      <c r="D287" s="337">
        <v>215.79684428149926</v>
      </c>
      <c r="E287" s="337">
        <v>3337.7197850299995</v>
      </c>
      <c r="F287" s="337">
        <f t="shared" si="9"/>
        <v>3121.9229407485</v>
      </c>
      <c r="G287" s="338">
        <f t="shared" si="10"/>
        <v>14.46695363476244</v>
      </c>
      <c r="H287" s="331"/>
      <c r="I287" s="301"/>
      <c r="J287" s="301"/>
      <c r="M287" s="332"/>
    </row>
    <row r="288" spans="1:13" s="321" customFormat="1" x14ac:dyDescent="0.25">
      <c r="A288" s="333" t="s">
        <v>684</v>
      </c>
      <c r="B288" s="345" t="s">
        <v>64</v>
      </c>
      <c r="C288" s="335" t="s">
        <v>755</v>
      </c>
      <c r="D288" s="337">
        <v>4.7183978712197812</v>
      </c>
      <c r="E288" s="337">
        <v>2786.4582512099978</v>
      </c>
      <c r="F288" s="337">
        <f t="shared" si="9"/>
        <v>2781.7398533387782</v>
      </c>
      <c r="G288" s="338">
        <f t="shared" si="10"/>
        <v>589.5517777986056</v>
      </c>
      <c r="H288" s="331"/>
      <c r="I288" s="301"/>
      <c r="J288" s="301"/>
      <c r="M288" s="332"/>
    </row>
    <row r="289" spans="1:13" s="321" customFormat="1" x14ac:dyDescent="0.25">
      <c r="A289" s="333" t="s">
        <v>685</v>
      </c>
      <c r="B289" s="344" t="s">
        <v>705</v>
      </c>
      <c r="C289" s="335" t="s">
        <v>755</v>
      </c>
      <c r="D289" s="337">
        <v>300.63514856</v>
      </c>
      <c r="E289" s="337">
        <v>303.48083765000007</v>
      </c>
      <c r="F289" s="337">
        <f t="shared" si="9"/>
        <v>2.8456890900000644</v>
      </c>
      <c r="G289" s="338">
        <f t="shared" si="10"/>
        <v>9.4655901135662756E-3</v>
      </c>
      <c r="H289" s="331"/>
      <c r="I289" s="301"/>
      <c r="J289" s="301"/>
      <c r="M289" s="332"/>
    </row>
    <row r="290" spans="1:13" s="321" customFormat="1" x14ac:dyDescent="0.25">
      <c r="A290" s="333" t="s">
        <v>686</v>
      </c>
      <c r="B290" s="345" t="s">
        <v>64</v>
      </c>
      <c r="C290" s="335" t="s">
        <v>755</v>
      </c>
      <c r="D290" s="337">
        <v>297.88730040000002</v>
      </c>
      <c r="E290" s="337">
        <v>298.23209302000004</v>
      </c>
      <c r="F290" s="337">
        <f t="shared" si="9"/>
        <v>0.34479262000002109</v>
      </c>
      <c r="G290" s="338">
        <f t="shared" si="10"/>
        <v>1.1574599505821063E-3</v>
      </c>
      <c r="H290" s="331"/>
      <c r="I290" s="301"/>
      <c r="J290" s="301"/>
      <c r="M290" s="332"/>
    </row>
    <row r="291" spans="1:13" s="321" customFormat="1" ht="31.5" x14ac:dyDescent="0.25">
      <c r="A291" s="333" t="s">
        <v>682</v>
      </c>
      <c r="B291" s="342" t="s">
        <v>914</v>
      </c>
      <c r="C291" s="335" t="s">
        <v>755</v>
      </c>
      <c r="D291" s="337">
        <v>625.81860795</v>
      </c>
      <c r="E291" s="337">
        <v>747.39342097000008</v>
      </c>
      <c r="F291" s="337">
        <f t="shared" si="9"/>
        <v>121.57481302000008</v>
      </c>
      <c r="G291" s="338">
        <f t="shared" si="10"/>
        <v>0.1942652574972864</v>
      </c>
      <c r="H291" s="331"/>
      <c r="I291" s="301"/>
      <c r="J291" s="301"/>
      <c r="M291" s="332"/>
    </row>
    <row r="292" spans="1:13" s="321" customFormat="1" x14ac:dyDescent="0.25">
      <c r="A292" s="333" t="s">
        <v>687</v>
      </c>
      <c r="B292" s="344" t="s">
        <v>64</v>
      </c>
      <c r="C292" s="335" t="s">
        <v>755</v>
      </c>
      <c r="D292" s="337">
        <v>0</v>
      </c>
      <c r="E292" s="337">
        <v>708.45723443999998</v>
      </c>
      <c r="F292" s="337">
        <f t="shared" si="9"/>
        <v>708.45723443999998</v>
      </c>
      <c r="G292" s="338">
        <f t="shared" si="10"/>
        <v>0</v>
      </c>
      <c r="H292" s="331"/>
      <c r="I292" s="301"/>
      <c r="J292" s="301"/>
      <c r="M292" s="332"/>
    </row>
    <row r="293" spans="1:13" s="321" customFormat="1" x14ac:dyDescent="0.25">
      <c r="A293" s="333" t="s">
        <v>688</v>
      </c>
      <c r="B293" s="342" t="s">
        <v>706</v>
      </c>
      <c r="C293" s="335" t="s">
        <v>755</v>
      </c>
      <c r="D293" s="337">
        <v>9.7119378900000015</v>
      </c>
      <c r="E293" s="337">
        <v>5.2137573799999997</v>
      </c>
      <c r="F293" s="337">
        <f t="shared" si="9"/>
        <v>-4.4981805100000019</v>
      </c>
      <c r="G293" s="338">
        <f t="shared" si="10"/>
        <v>-0.46315993377918946</v>
      </c>
      <c r="H293" s="331"/>
      <c r="I293" s="301"/>
      <c r="J293" s="301"/>
      <c r="M293" s="332"/>
    </row>
    <row r="294" spans="1:13" s="321" customFormat="1" x14ac:dyDescent="0.25">
      <c r="A294" s="333" t="s">
        <v>693</v>
      </c>
      <c r="B294" s="344" t="s">
        <v>64</v>
      </c>
      <c r="C294" s="335" t="s">
        <v>755</v>
      </c>
      <c r="D294" s="337">
        <v>0</v>
      </c>
      <c r="E294" s="337">
        <v>0</v>
      </c>
      <c r="F294" s="337">
        <f t="shared" si="9"/>
        <v>0</v>
      </c>
      <c r="G294" s="338">
        <f t="shared" si="10"/>
        <v>0</v>
      </c>
      <c r="H294" s="331"/>
      <c r="I294" s="301"/>
      <c r="J294" s="301"/>
      <c r="M294" s="332"/>
    </row>
    <row r="295" spans="1:13" s="321" customFormat="1" x14ac:dyDescent="0.25">
      <c r="A295" s="333" t="s">
        <v>689</v>
      </c>
      <c r="B295" s="342" t="s">
        <v>707</v>
      </c>
      <c r="C295" s="335" t="s">
        <v>755</v>
      </c>
      <c r="D295" s="337">
        <v>44.953451720000089</v>
      </c>
      <c r="E295" s="337">
        <v>44.873308090000002</v>
      </c>
      <c r="F295" s="337">
        <f t="shared" si="9"/>
        <v>-8.0143630000087285E-2</v>
      </c>
      <c r="G295" s="338">
        <f t="shared" si="10"/>
        <v>-1.7828137091513009E-3</v>
      </c>
      <c r="H295" s="331"/>
      <c r="I295" s="301"/>
      <c r="J295" s="301"/>
      <c r="M295" s="332"/>
    </row>
    <row r="296" spans="1:13" s="321" customFormat="1" x14ac:dyDescent="0.25">
      <c r="A296" s="333" t="s">
        <v>694</v>
      </c>
      <c r="B296" s="344" t="s">
        <v>64</v>
      </c>
      <c r="C296" s="335" t="s">
        <v>755</v>
      </c>
      <c r="D296" s="337">
        <v>0</v>
      </c>
      <c r="E296" s="337">
        <v>0</v>
      </c>
      <c r="F296" s="337">
        <f t="shared" si="9"/>
        <v>0</v>
      </c>
      <c r="G296" s="338">
        <f t="shared" si="10"/>
        <v>0</v>
      </c>
      <c r="H296" s="331"/>
      <c r="I296" s="301"/>
      <c r="J296" s="301"/>
      <c r="M296" s="332"/>
    </row>
    <row r="297" spans="1:13" s="321" customFormat="1" x14ac:dyDescent="0.25">
      <c r="A297" s="333" t="s">
        <v>690</v>
      </c>
      <c r="B297" s="342" t="s">
        <v>708</v>
      </c>
      <c r="C297" s="335" t="s">
        <v>755</v>
      </c>
      <c r="D297" s="337">
        <v>84.925462259999989</v>
      </c>
      <c r="E297" s="337">
        <v>83.111586849999995</v>
      </c>
      <c r="F297" s="337">
        <f t="shared" si="9"/>
        <v>-1.8138754099999943</v>
      </c>
      <c r="G297" s="338">
        <f t="shared" si="10"/>
        <v>-2.1358440233705176E-2</v>
      </c>
      <c r="H297" s="331"/>
      <c r="I297" s="301"/>
      <c r="J297" s="301"/>
      <c r="M297" s="332"/>
    </row>
    <row r="298" spans="1:13" s="321" customFormat="1" x14ac:dyDescent="0.25">
      <c r="A298" s="333" t="s">
        <v>695</v>
      </c>
      <c r="B298" s="344" t="s">
        <v>64</v>
      </c>
      <c r="C298" s="335" t="s">
        <v>755</v>
      </c>
      <c r="D298" s="337">
        <v>0</v>
      </c>
      <c r="E298" s="337">
        <v>0</v>
      </c>
      <c r="F298" s="337">
        <f t="shared" si="9"/>
        <v>0</v>
      </c>
      <c r="G298" s="338">
        <f t="shared" si="10"/>
        <v>0</v>
      </c>
      <c r="H298" s="331"/>
      <c r="I298" s="301"/>
      <c r="J298" s="301"/>
      <c r="M298" s="332"/>
    </row>
    <row r="299" spans="1:13" s="321" customFormat="1" x14ac:dyDescent="0.25">
      <c r="A299" s="333" t="s">
        <v>691</v>
      </c>
      <c r="B299" s="342" t="s">
        <v>709</v>
      </c>
      <c r="C299" s="335" t="s">
        <v>755</v>
      </c>
      <c r="D299" s="337">
        <v>38.445085460000179</v>
      </c>
      <c r="E299" s="337">
        <v>59.451779449999862</v>
      </c>
      <c r="F299" s="337">
        <f t="shared" si="9"/>
        <v>21.006693989999683</v>
      </c>
      <c r="G299" s="338">
        <f t="shared" si="10"/>
        <v>0.5464077849912935</v>
      </c>
      <c r="H299" s="331"/>
      <c r="I299" s="301"/>
      <c r="J299" s="301"/>
      <c r="M299" s="332"/>
    </row>
    <row r="300" spans="1:13" s="321" customFormat="1" x14ac:dyDescent="0.25">
      <c r="A300" s="333" t="s">
        <v>696</v>
      </c>
      <c r="B300" s="344" t="s">
        <v>64</v>
      </c>
      <c r="C300" s="335" t="s">
        <v>755</v>
      </c>
      <c r="D300" s="337">
        <v>0</v>
      </c>
      <c r="E300" s="337">
        <v>49.071007499999936</v>
      </c>
      <c r="F300" s="337">
        <f t="shared" si="9"/>
        <v>49.071007499999936</v>
      </c>
      <c r="G300" s="338">
        <f t="shared" si="10"/>
        <v>0</v>
      </c>
      <c r="H300" s="331"/>
      <c r="I300" s="301"/>
      <c r="J300" s="301"/>
      <c r="M300" s="332"/>
    </row>
    <row r="301" spans="1:13" s="321" customFormat="1" ht="31.5" x14ac:dyDescent="0.25">
      <c r="A301" s="333" t="s">
        <v>692</v>
      </c>
      <c r="B301" s="342" t="s">
        <v>740</v>
      </c>
      <c r="C301" s="335" t="s">
        <v>755</v>
      </c>
      <c r="D301" s="337">
        <v>249.46921189212827</v>
      </c>
      <c r="E301" s="337">
        <v>843.18401022</v>
      </c>
      <c r="F301" s="337">
        <f t="shared" si="9"/>
        <v>593.71479832787168</v>
      </c>
      <c r="G301" s="338">
        <f t="shared" si="10"/>
        <v>2.3799121094934828</v>
      </c>
      <c r="H301" s="331"/>
      <c r="I301" s="301"/>
      <c r="J301" s="301"/>
      <c r="M301" s="332"/>
    </row>
    <row r="302" spans="1:13" s="321" customFormat="1" x14ac:dyDescent="0.25">
      <c r="A302" s="333" t="s">
        <v>697</v>
      </c>
      <c r="B302" s="344" t="s">
        <v>64</v>
      </c>
      <c r="C302" s="335" t="s">
        <v>755</v>
      </c>
      <c r="D302" s="337">
        <v>183.75903512150791</v>
      </c>
      <c r="E302" s="337">
        <v>224.62389863000001</v>
      </c>
      <c r="F302" s="337">
        <f t="shared" si="9"/>
        <v>40.864863508492107</v>
      </c>
      <c r="G302" s="338">
        <f t="shared" si="10"/>
        <v>0.22238288028379571</v>
      </c>
      <c r="H302" s="331"/>
      <c r="I302" s="301"/>
      <c r="J302" s="301"/>
      <c r="M302" s="332"/>
    </row>
    <row r="303" spans="1:13" s="321" customFormat="1" x14ac:dyDescent="0.25">
      <c r="A303" s="333" t="s">
        <v>924</v>
      </c>
      <c r="B303" s="342" t="s">
        <v>925</v>
      </c>
      <c r="C303" s="335" t="s">
        <v>755</v>
      </c>
      <c r="D303" s="337">
        <v>1079.5213948065896</v>
      </c>
      <c r="E303" s="337">
        <f>E283-E284-E286-E291-E293-E295-E297-E299-E301</f>
        <v>2532.9675897499997</v>
      </c>
      <c r="F303" s="337">
        <f t="shared" si="9"/>
        <v>1453.4461949434101</v>
      </c>
      <c r="G303" s="338">
        <f t="shared" si="10"/>
        <v>1.3463801661881969</v>
      </c>
      <c r="H303" s="331"/>
      <c r="I303" s="301"/>
      <c r="J303" s="301"/>
      <c r="M303" s="332"/>
    </row>
    <row r="304" spans="1:13" s="321" customFormat="1" x14ac:dyDescent="0.25">
      <c r="A304" s="333" t="s">
        <v>926</v>
      </c>
      <c r="B304" s="344" t="s">
        <v>64</v>
      </c>
      <c r="C304" s="335" t="s">
        <v>755</v>
      </c>
      <c r="D304" s="337">
        <v>504.11277119766561</v>
      </c>
      <c r="E304" s="337">
        <v>1473.9165284299988</v>
      </c>
      <c r="F304" s="337">
        <f t="shared" si="9"/>
        <v>969.80375723233328</v>
      </c>
      <c r="G304" s="338">
        <f t="shared" si="10"/>
        <v>1.9237833529356618</v>
      </c>
      <c r="H304" s="331"/>
      <c r="I304" s="301"/>
      <c r="J304" s="301"/>
      <c r="M304" s="332"/>
    </row>
    <row r="305" spans="1:13" s="321" customFormat="1" ht="31.5" x14ac:dyDescent="0.25">
      <c r="A305" s="333" t="s">
        <v>576</v>
      </c>
      <c r="B305" s="343" t="s">
        <v>1059</v>
      </c>
      <c r="C305" s="335" t="s">
        <v>33</v>
      </c>
      <c r="D305" s="367">
        <v>0.93627280052823092</v>
      </c>
      <c r="E305" s="368">
        <f>E167/(E23*1.2)</f>
        <v>0.93251699392527887</v>
      </c>
      <c r="F305" s="367">
        <f t="shared" si="9"/>
        <v>-3.7558066029520498E-3</v>
      </c>
      <c r="G305" s="367" t="s">
        <v>289</v>
      </c>
      <c r="H305" s="369"/>
      <c r="I305" s="301"/>
      <c r="J305" s="301"/>
      <c r="M305" s="332"/>
    </row>
    <row r="306" spans="1:13" s="321" customFormat="1" ht="15.75" hidden="1" customHeight="1" outlineLevel="1" x14ac:dyDescent="0.25">
      <c r="A306" s="333" t="s">
        <v>698</v>
      </c>
      <c r="B306" s="342" t="s">
        <v>964</v>
      </c>
      <c r="C306" s="335" t="s">
        <v>33</v>
      </c>
      <c r="D306" s="367" t="s">
        <v>289</v>
      </c>
      <c r="E306" s="368" t="s">
        <v>289</v>
      </c>
      <c r="F306" s="367" t="s">
        <v>289</v>
      </c>
      <c r="G306" s="367" t="s">
        <v>289</v>
      </c>
      <c r="H306" s="369"/>
      <c r="I306" s="301"/>
      <c r="J306" s="301"/>
      <c r="M306" s="332"/>
    </row>
    <row r="307" spans="1:13" s="321" customFormat="1" ht="31.5" hidden="1" customHeight="1" outlineLevel="1" x14ac:dyDescent="0.25">
      <c r="A307" s="333" t="s">
        <v>929</v>
      </c>
      <c r="B307" s="342" t="s">
        <v>965</v>
      </c>
      <c r="C307" s="335" t="s">
        <v>33</v>
      </c>
      <c r="D307" s="367" t="s">
        <v>289</v>
      </c>
      <c r="E307" s="368" t="s">
        <v>289</v>
      </c>
      <c r="F307" s="367" t="s">
        <v>289</v>
      </c>
      <c r="G307" s="367" t="s">
        <v>289</v>
      </c>
      <c r="H307" s="369"/>
      <c r="I307" s="301"/>
      <c r="J307" s="301"/>
      <c r="M307" s="332"/>
    </row>
    <row r="308" spans="1:13" s="321" customFormat="1" ht="31.5" hidden="1" customHeight="1" outlineLevel="1" x14ac:dyDescent="0.25">
      <c r="A308" s="333" t="s">
        <v>930</v>
      </c>
      <c r="B308" s="342" t="s">
        <v>966</v>
      </c>
      <c r="C308" s="335" t="s">
        <v>33</v>
      </c>
      <c r="D308" s="367" t="s">
        <v>289</v>
      </c>
      <c r="E308" s="368" t="s">
        <v>289</v>
      </c>
      <c r="F308" s="367" t="s">
        <v>289</v>
      </c>
      <c r="G308" s="367" t="s">
        <v>289</v>
      </c>
      <c r="H308" s="369"/>
      <c r="I308" s="301"/>
      <c r="J308" s="301"/>
      <c r="M308" s="332"/>
    </row>
    <row r="309" spans="1:13" s="321" customFormat="1" ht="31.5" hidden="1" customHeight="1" outlineLevel="1" x14ac:dyDescent="0.25">
      <c r="A309" s="333" t="s">
        <v>1017</v>
      </c>
      <c r="B309" s="342" t="s">
        <v>967</v>
      </c>
      <c r="C309" s="335" t="s">
        <v>33</v>
      </c>
      <c r="D309" s="367" t="s">
        <v>289</v>
      </c>
      <c r="E309" s="368" t="s">
        <v>289</v>
      </c>
      <c r="F309" s="367" t="s">
        <v>289</v>
      </c>
      <c r="G309" s="367" t="s">
        <v>289</v>
      </c>
      <c r="H309" s="369"/>
      <c r="I309" s="301"/>
      <c r="J309" s="301"/>
      <c r="M309" s="332"/>
    </row>
    <row r="310" spans="1:13" s="321" customFormat="1" ht="15.75" hidden="1" customHeight="1" outlineLevel="1" x14ac:dyDescent="0.25">
      <c r="A310" s="333" t="s">
        <v>699</v>
      </c>
      <c r="B310" s="340" t="s">
        <v>1082</v>
      </c>
      <c r="C310" s="335" t="s">
        <v>33</v>
      </c>
      <c r="D310" s="367" t="s">
        <v>289</v>
      </c>
      <c r="E310" s="368" t="s">
        <v>289</v>
      </c>
      <c r="F310" s="367" t="s">
        <v>289</v>
      </c>
      <c r="G310" s="367" t="s">
        <v>289</v>
      </c>
      <c r="H310" s="369"/>
      <c r="I310" s="301"/>
      <c r="J310" s="301"/>
      <c r="M310" s="332"/>
    </row>
    <row r="311" spans="1:13" s="321" customFormat="1" collapsed="1" x14ac:dyDescent="0.25">
      <c r="A311" s="333" t="s">
        <v>700</v>
      </c>
      <c r="B311" s="340" t="s">
        <v>968</v>
      </c>
      <c r="C311" s="335" t="s">
        <v>33</v>
      </c>
      <c r="D311" s="367">
        <v>1.0001136872862264</v>
      </c>
      <c r="E311" s="368">
        <v>1.0049999999999999</v>
      </c>
      <c r="F311" s="367">
        <f t="shared" si="9"/>
        <v>4.8863127137734885E-3</v>
      </c>
      <c r="G311" s="367" t="s">
        <v>289</v>
      </c>
      <c r="H311" s="369"/>
      <c r="I311" s="301"/>
      <c r="J311" s="301"/>
      <c r="M311" s="332"/>
    </row>
    <row r="312" spans="1:13" s="321" customFormat="1" ht="15.75" hidden="1" customHeight="1" outlineLevel="1" x14ac:dyDescent="0.25">
      <c r="A312" s="333" t="s">
        <v>701</v>
      </c>
      <c r="B312" s="340" t="s">
        <v>1075</v>
      </c>
      <c r="C312" s="335"/>
      <c r="D312" s="367" t="s">
        <v>289</v>
      </c>
      <c r="E312" s="367" t="s">
        <v>289</v>
      </c>
      <c r="F312" s="367" t="s">
        <v>289</v>
      </c>
      <c r="G312" s="367" t="s">
        <v>289</v>
      </c>
      <c r="H312" s="369"/>
      <c r="I312" s="301"/>
      <c r="J312" s="301"/>
      <c r="M312" s="332"/>
    </row>
    <row r="313" spans="1:13" s="321" customFormat="1" ht="19.5" customHeight="1" collapsed="1" x14ac:dyDescent="0.25">
      <c r="A313" s="333" t="s">
        <v>702</v>
      </c>
      <c r="B313" s="340" t="s">
        <v>969</v>
      </c>
      <c r="C313" s="335" t="s">
        <v>33</v>
      </c>
      <c r="D313" s="367">
        <v>0.93272450974271892</v>
      </c>
      <c r="E313" s="368">
        <v>0.90849999999999997</v>
      </c>
      <c r="F313" s="367">
        <f t="shared" si="9"/>
        <v>-2.4224509742718947E-2</v>
      </c>
      <c r="G313" s="367" t="s">
        <v>289</v>
      </c>
      <c r="H313" s="369"/>
      <c r="I313" s="301"/>
      <c r="J313" s="301"/>
      <c r="M313" s="332"/>
    </row>
    <row r="314" spans="1:13" s="321" customFormat="1" ht="19.5" hidden="1" customHeight="1" outlineLevel="1" x14ac:dyDescent="0.25">
      <c r="A314" s="333" t="s">
        <v>703</v>
      </c>
      <c r="B314" s="340" t="s">
        <v>1083</v>
      </c>
      <c r="C314" s="335" t="s">
        <v>33</v>
      </c>
      <c r="D314" s="370" t="s">
        <v>289</v>
      </c>
      <c r="E314" s="370" t="s">
        <v>289</v>
      </c>
      <c r="F314" s="370" t="s">
        <v>289</v>
      </c>
      <c r="G314" s="370" t="s">
        <v>289</v>
      </c>
      <c r="H314" s="371"/>
      <c r="I314" s="301"/>
      <c r="J314" s="301"/>
      <c r="M314" s="332"/>
    </row>
    <row r="315" spans="1:13" s="321" customFormat="1" ht="36.75" hidden="1" customHeight="1" outlineLevel="1" x14ac:dyDescent="0.25">
      <c r="A315" s="333" t="s">
        <v>704</v>
      </c>
      <c r="B315" s="342" t="s">
        <v>1060</v>
      </c>
      <c r="C315" s="335" t="s">
        <v>33</v>
      </c>
      <c r="D315" s="370" t="s">
        <v>289</v>
      </c>
      <c r="E315" s="370" t="s">
        <v>289</v>
      </c>
      <c r="F315" s="370" t="s">
        <v>289</v>
      </c>
      <c r="G315" s="370" t="s">
        <v>289</v>
      </c>
      <c r="H315" s="371"/>
      <c r="I315" s="301"/>
      <c r="J315" s="301"/>
      <c r="M315" s="332"/>
    </row>
    <row r="316" spans="1:13" s="321" customFormat="1" ht="19.5" hidden="1" customHeight="1" outlineLevel="1" x14ac:dyDescent="0.25">
      <c r="A316" s="333" t="s">
        <v>1121</v>
      </c>
      <c r="B316" s="372" t="s">
        <v>649</v>
      </c>
      <c r="C316" s="335" t="s">
        <v>33</v>
      </c>
      <c r="D316" s="373" t="s">
        <v>289</v>
      </c>
      <c r="E316" s="373" t="s">
        <v>289</v>
      </c>
      <c r="F316" s="373" t="s">
        <v>289</v>
      </c>
      <c r="G316" s="373" t="s">
        <v>289</v>
      </c>
      <c r="H316" s="371"/>
      <c r="I316" s="301"/>
      <c r="J316" s="301"/>
      <c r="M316" s="332"/>
    </row>
    <row r="317" spans="1:13" s="321" customFormat="1" ht="19.5" hidden="1" customHeight="1" outlineLevel="1" thickBot="1" x14ac:dyDescent="0.3">
      <c r="A317" s="354" t="s">
        <v>1122</v>
      </c>
      <c r="B317" s="374" t="s">
        <v>637</v>
      </c>
      <c r="C317" s="356" t="s">
        <v>33</v>
      </c>
      <c r="D317" s="375" t="s">
        <v>289</v>
      </c>
      <c r="E317" s="375" t="s">
        <v>289</v>
      </c>
      <c r="F317" s="375" t="s">
        <v>289</v>
      </c>
      <c r="G317" s="375" t="s">
        <v>289</v>
      </c>
      <c r="H317" s="371"/>
      <c r="I317" s="301"/>
      <c r="J317" s="301"/>
      <c r="M317" s="332"/>
    </row>
    <row r="318" spans="1:13" s="321" customFormat="1" ht="15.6" customHeight="1" collapsed="1" thickBot="1" x14ac:dyDescent="0.3">
      <c r="A318" s="376" t="s">
        <v>572</v>
      </c>
      <c r="B318" s="377"/>
      <c r="C318" s="377"/>
      <c r="D318" s="377"/>
      <c r="E318" s="377"/>
      <c r="F318" s="377"/>
      <c r="G318" s="377"/>
      <c r="H318" s="324"/>
      <c r="I318" s="301"/>
      <c r="J318" s="301"/>
      <c r="M318" s="332"/>
    </row>
    <row r="319" spans="1:13" ht="31.5" hidden="1" customHeight="1" outlineLevel="1" x14ac:dyDescent="0.25">
      <c r="A319" s="325" t="s">
        <v>577</v>
      </c>
      <c r="B319" s="326" t="s">
        <v>614</v>
      </c>
      <c r="C319" s="327" t="s">
        <v>289</v>
      </c>
      <c r="D319" s="378" t="s">
        <v>595</v>
      </c>
      <c r="E319" s="378" t="s">
        <v>595</v>
      </c>
      <c r="F319" s="378" t="s">
        <v>595</v>
      </c>
      <c r="G319" s="378" t="s">
        <v>595</v>
      </c>
      <c r="H319" s="379"/>
      <c r="I319" s="301"/>
      <c r="J319" s="301"/>
      <c r="K319" s="321"/>
      <c r="L319" s="321"/>
      <c r="M319" s="332"/>
    </row>
    <row r="320" spans="1:13" ht="15.75" hidden="1" customHeight="1" outlineLevel="1" x14ac:dyDescent="0.25">
      <c r="A320" s="333" t="s">
        <v>578</v>
      </c>
      <c r="B320" s="343" t="s">
        <v>615</v>
      </c>
      <c r="C320" s="335" t="s">
        <v>36</v>
      </c>
      <c r="D320" s="378" t="s">
        <v>289</v>
      </c>
      <c r="E320" s="378" t="s">
        <v>289</v>
      </c>
      <c r="F320" s="378" t="s">
        <v>289</v>
      </c>
      <c r="G320" s="378" t="s">
        <v>289</v>
      </c>
      <c r="H320" s="379"/>
      <c r="I320" s="301"/>
      <c r="J320" s="301"/>
      <c r="K320" s="321"/>
      <c r="L320" s="321"/>
      <c r="M320" s="332"/>
    </row>
    <row r="321" spans="1:13" ht="15.75" hidden="1" customHeight="1" outlineLevel="1" x14ac:dyDescent="0.25">
      <c r="A321" s="333" t="s">
        <v>579</v>
      </c>
      <c r="B321" s="343" t="s">
        <v>616</v>
      </c>
      <c r="C321" s="335" t="s">
        <v>617</v>
      </c>
      <c r="D321" s="378" t="s">
        <v>289</v>
      </c>
      <c r="E321" s="378" t="s">
        <v>289</v>
      </c>
      <c r="F321" s="378" t="s">
        <v>289</v>
      </c>
      <c r="G321" s="378" t="s">
        <v>289</v>
      </c>
      <c r="H321" s="379"/>
      <c r="I321" s="301"/>
      <c r="J321" s="301"/>
      <c r="K321" s="321"/>
      <c r="L321" s="321"/>
      <c r="M321" s="332"/>
    </row>
    <row r="322" spans="1:13" ht="15.75" hidden="1" customHeight="1" outlineLevel="1" x14ac:dyDescent="0.25">
      <c r="A322" s="333" t="s">
        <v>580</v>
      </c>
      <c r="B322" s="343" t="s">
        <v>618</v>
      </c>
      <c r="C322" s="335" t="s">
        <v>36</v>
      </c>
      <c r="D322" s="378" t="s">
        <v>289</v>
      </c>
      <c r="E322" s="378" t="s">
        <v>289</v>
      </c>
      <c r="F322" s="378" t="s">
        <v>289</v>
      </c>
      <c r="G322" s="378" t="s">
        <v>289</v>
      </c>
      <c r="H322" s="379"/>
      <c r="I322" s="301"/>
      <c r="J322" s="301"/>
      <c r="K322" s="321"/>
      <c r="L322" s="321"/>
      <c r="M322" s="332"/>
    </row>
    <row r="323" spans="1:13" ht="15.75" hidden="1" customHeight="1" outlineLevel="1" x14ac:dyDescent="0.25">
      <c r="A323" s="333" t="s">
        <v>581</v>
      </c>
      <c r="B323" s="343" t="s">
        <v>620</v>
      </c>
      <c r="C323" s="335" t="s">
        <v>617</v>
      </c>
      <c r="D323" s="378" t="s">
        <v>289</v>
      </c>
      <c r="E323" s="378" t="s">
        <v>289</v>
      </c>
      <c r="F323" s="378" t="s">
        <v>289</v>
      </c>
      <c r="G323" s="378" t="s">
        <v>289</v>
      </c>
      <c r="H323" s="379"/>
      <c r="I323" s="301"/>
      <c r="J323" s="301"/>
      <c r="K323" s="321"/>
      <c r="L323" s="321"/>
      <c r="M323" s="332"/>
    </row>
    <row r="324" spans="1:13" ht="15.75" hidden="1" customHeight="1" outlineLevel="1" x14ac:dyDescent="0.25">
      <c r="A324" s="333" t="s">
        <v>583</v>
      </c>
      <c r="B324" s="343" t="s">
        <v>619</v>
      </c>
      <c r="C324" s="335" t="s">
        <v>194</v>
      </c>
      <c r="D324" s="378" t="s">
        <v>289</v>
      </c>
      <c r="E324" s="378" t="s">
        <v>289</v>
      </c>
      <c r="F324" s="378" t="s">
        <v>289</v>
      </c>
      <c r="G324" s="378" t="s">
        <v>289</v>
      </c>
      <c r="H324" s="379"/>
      <c r="I324" s="301"/>
      <c r="J324" s="301"/>
      <c r="K324" s="321"/>
      <c r="L324" s="321"/>
      <c r="M324" s="332"/>
    </row>
    <row r="325" spans="1:13" ht="15.75" hidden="1" customHeight="1" outlineLevel="1" x14ac:dyDescent="0.25">
      <c r="A325" s="333" t="s">
        <v>710</v>
      </c>
      <c r="B325" s="343" t="s">
        <v>582</v>
      </c>
      <c r="C325" s="335" t="s">
        <v>289</v>
      </c>
      <c r="D325" s="378" t="s">
        <v>595</v>
      </c>
      <c r="E325" s="378" t="s">
        <v>595</v>
      </c>
      <c r="F325" s="378" t="s">
        <v>595</v>
      </c>
      <c r="G325" s="378" t="s">
        <v>595</v>
      </c>
      <c r="H325" s="379"/>
      <c r="I325" s="301"/>
      <c r="J325" s="301"/>
      <c r="K325" s="321"/>
      <c r="L325" s="321"/>
      <c r="M325" s="332"/>
    </row>
    <row r="326" spans="1:13" ht="15.75" hidden="1" customHeight="1" outlineLevel="1" x14ac:dyDescent="0.25">
      <c r="A326" s="333" t="s">
        <v>711</v>
      </c>
      <c r="B326" s="342" t="s">
        <v>585</v>
      </c>
      <c r="C326" s="335" t="s">
        <v>194</v>
      </c>
      <c r="D326" s="378" t="s">
        <v>289</v>
      </c>
      <c r="E326" s="378" t="s">
        <v>289</v>
      </c>
      <c r="F326" s="378" t="s">
        <v>289</v>
      </c>
      <c r="G326" s="378" t="s">
        <v>289</v>
      </c>
      <c r="H326" s="379"/>
      <c r="I326" s="301"/>
      <c r="J326" s="301"/>
      <c r="K326" s="321"/>
      <c r="L326" s="321"/>
      <c r="M326" s="332"/>
    </row>
    <row r="327" spans="1:13" ht="15.75" hidden="1" customHeight="1" outlineLevel="1" x14ac:dyDescent="0.25">
      <c r="A327" s="333" t="s">
        <v>712</v>
      </c>
      <c r="B327" s="342" t="s">
        <v>584</v>
      </c>
      <c r="C327" s="335" t="s">
        <v>37</v>
      </c>
      <c r="D327" s="378" t="s">
        <v>289</v>
      </c>
      <c r="E327" s="378" t="s">
        <v>289</v>
      </c>
      <c r="F327" s="378" t="s">
        <v>289</v>
      </c>
      <c r="G327" s="378" t="s">
        <v>289</v>
      </c>
      <c r="H327" s="379"/>
      <c r="I327" s="301"/>
      <c r="J327" s="301"/>
      <c r="K327" s="321"/>
      <c r="L327" s="321"/>
      <c r="M327" s="332"/>
    </row>
    <row r="328" spans="1:13" ht="15.75" hidden="1" customHeight="1" outlineLevel="1" x14ac:dyDescent="0.25">
      <c r="A328" s="333" t="s">
        <v>713</v>
      </c>
      <c r="B328" s="343" t="s">
        <v>919</v>
      </c>
      <c r="C328" s="335" t="s">
        <v>289</v>
      </c>
      <c r="D328" s="378" t="s">
        <v>595</v>
      </c>
      <c r="E328" s="378" t="s">
        <v>595</v>
      </c>
      <c r="F328" s="378" t="s">
        <v>595</v>
      </c>
      <c r="G328" s="378" t="s">
        <v>595</v>
      </c>
      <c r="H328" s="379"/>
      <c r="I328" s="301"/>
      <c r="J328" s="301"/>
      <c r="K328" s="321"/>
      <c r="L328" s="321"/>
      <c r="M328" s="332"/>
    </row>
    <row r="329" spans="1:13" ht="15.75" hidden="1" customHeight="1" outlineLevel="1" x14ac:dyDescent="0.25">
      <c r="A329" s="333" t="s">
        <v>714</v>
      </c>
      <c r="B329" s="342" t="s">
        <v>585</v>
      </c>
      <c r="C329" s="335" t="s">
        <v>194</v>
      </c>
      <c r="D329" s="378" t="s">
        <v>289</v>
      </c>
      <c r="E329" s="378" t="s">
        <v>289</v>
      </c>
      <c r="F329" s="378" t="s">
        <v>289</v>
      </c>
      <c r="G329" s="378" t="s">
        <v>289</v>
      </c>
      <c r="H329" s="379"/>
      <c r="I329" s="301"/>
      <c r="J329" s="301"/>
      <c r="K329" s="321"/>
      <c r="L329" s="321"/>
      <c r="M329" s="332"/>
    </row>
    <row r="330" spans="1:13" ht="15.75" hidden="1" customHeight="1" outlineLevel="1" x14ac:dyDescent="0.25">
      <c r="A330" s="333" t="s">
        <v>715</v>
      </c>
      <c r="B330" s="342" t="s">
        <v>586</v>
      </c>
      <c r="C330" s="335" t="s">
        <v>36</v>
      </c>
      <c r="D330" s="378" t="s">
        <v>289</v>
      </c>
      <c r="E330" s="378" t="s">
        <v>289</v>
      </c>
      <c r="F330" s="378" t="s">
        <v>289</v>
      </c>
      <c r="G330" s="378" t="s">
        <v>289</v>
      </c>
      <c r="H330" s="379"/>
      <c r="I330" s="301"/>
      <c r="J330" s="301"/>
      <c r="K330" s="321"/>
      <c r="L330" s="321"/>
      <c r="M330" s="332"/>
    </row>
    <row r="331" spans="1:13" ht="15.75" hidden="1" customHeight="1" outlineLevel="1" x14ac:dyDescent="0.25">
      <c r="A331" s="333" t="s">
        <v>716</v>
      </c>
      <c r="B331" s="342" t="s">
        <v>584</v>
      </c>
      <c r="C331" s="335" t="s">
        <v>37</v>
      </c>
      <c r="D331" s="378" t="s">
        <v>289</v>
      </c>
      <c r="E331" s="378" t="s">
        <v>289</v>
      </c>
      <c r="F331" s="378" t="s">
        <v>289</v>
      </c>
      <c r="G331" s="378" t="s">
        <v>289</v>
      </c>
      <c r="H331" s="379"/>
      <c r="I331" s="301"/>
      <c r="J331" s="301"/>
      <c r="K331" s="321"/>
      <c r="L331" s="321"/>
      <c r="M331" s="332"/>
    </row>
    <row r="332" spans="1:13" ht="15.75" hidden="1" customHeight="1" outlineLevel="1" x14ac:dyDescent="0.25">
      <c r="A332" s="333" t="s">
        <v>717</v>
      </c>
      <c r="B332" s="343" t="s">
        <v>34</v>
      </c>
      <c r="C332" s="335" t="s">
        <v>289</v>
      </c>
      <c r="D332" s="378" t="s">
        <v>595</v>
      </c>
      <c r="E332" s="378" t="s">
        <v>595</v>
      </c>
      <c r="F332" s="378" t="s">
        <v>595</v>
      </c>
      <c r="G332" s="378" t="s">
        <v>595</v>
      </c>
      <c r="H332" s="379"/>
      <c r="I332" s="301"/>
      <c r="J332" s="301"/>
      <c r="K332" s="321"/>
      <c r="L332" s="321"/>
      <c r="M332" s="332"/>
    </row>
    <row r="333" spans="1:13" ht="15.75" hidden="1" customHeight="1" outlineLevel="1" x14ac:dyDescent="0.25">
      <c r="A333" s="333" t="s">
        <v>718</v>
      </c>
      <c r="B333" s="342" t="s">
        <v>585</v>
      </c>
      <c r="C333" s="335" t="s">
        <v>194</v>
      </c>
      <c r="D333" s="378" t="s">
        <v>289</v>
      </c>
      <c r="E333" s="378" t="s">
        <v>289</v>
      </c>
      <c r="F333" s="378" t="s">
        <v>289</v>
      </c>
      <c r="G333" s="378" t="s">
        <v>289</v>
      </c>
      <c r="H333" s="379"/>
      <c r="I333" s="301"/>
      <c r="J333" s="301"/>
      <c r="K333" s="321"/>
      <c r="L333" s="321"/>
      <c r="M333" s="332"/>
    </row>
    <row r="334" spans="1:13" ht="15.75" hidden="1" customHeight="1" outlineLevel="1" x14ac:dyDescent="0.25">
      <c r="A334" s="333" t="s">
        <v>719</v>
      </c>
      <c r="B334" s="342" t="s">
        <v>584</v>
      </c>
      <c r="C334" s="335" t="s">
        <v>37</v>
      </c>
      <c r="D334" s="378" t="s">
        <v>289</v>
      </c>
      <c r="E334" s="378" t="s">
        <v>289</v>
      </c>
      <c r="F334" s="378" t="s">
        <v>289</v>
      </c>
      <c r="G334" s="378" t="s">
        <v>289</v>
      </c>
      <c r="H334" s="379"/>
      <c r="I334" s="301"/>
      <c r="J334" s="301"/>
      <c r="K334" s="321"/>
      <c r="L334" s="321"/>
      <c r="M334" s="332"/>
    </row>
    <row r="335" spans="1:13" ht="15.75" hidden="1" customHeight="1" outlineLevel="1" x14ac:dyDescent="0.25">
      <c r="A335" s="333" t="s">
        <v>720</v>
      </c>
      <c r="B335" s="343" t="s">
        <v>35</v>
      </c>
      <c r="C335" s="335" t="s">
        <v>289</v>
      </c>
      <c r="D335" s="378" t="s">
        <v>595</v>
      </c>
      <c r="E335" s="378" t="s">
        <v>595</v>
      </c>
      <c r="F335" s="378" t="s">
        <v>595</v>
      </c>
      <c r="G335" s="378" t="s">
        <v>595</v>
      </c>
      <c r="H335" s="379"/>
      <c r="I335" s="301"/>
      <c r="J335" s="301"/>
      <c r="K335" s="321"/>
      <c r="L335" s="321"/>
      <c r="M335" s="332"/>
    </row>
    <row r="336" spans="1:13" ht="15.75" hidden="1" customHeight="1" outlineLevel="1" x14ac:dyDescent="0.25">
      <c r="A336" s="333" t="s">
        <v>721</v>
      </c>
      <c r="B336" s="342" t="s">
        <v>585</v>
      </c>
      <c r="C336" s="335" t="s">
        <v>194</v>
      </c>
      <c r="D336" s="378" t="s">
        <v>289</v>
      </c>
      <c r="E336" s="378" t="s">
        <v>289</v>
      </c>
      <c r="F336" s="378" t="s">
        <v>289</v>
      </c>
      <c r="G336" s="378" t="s">
        <v>289</v>
      </c>
      <c r="H336" s="379"/>
      <c r="I336" s="301"/>
      <c r="J336" s="301"/>
      <c r="K336" s="321"/>
      <c r="L336" s="321"/>
      <c r="M336" s="332"/>
    </row>
    <row r="337" spans="1:13" ht="15.75" hidden="1" customHeight="1" outlineLevel="1" x14ac:dyDescent="0.25">
      <c r="A337" s="333" t="s">
        <v>722</v>
      </c>
      <c r="B337" s="342" t="s">
        <v>586</v>
      </c>
      <c r="C337" s="335" t="s">
        <v>36</v>
      </c>
      <c r="D337" s="378" t="s">
        <v>289</v>
      </c>
      <c r="E337" s="378" t="s">
        <v>289</v>
      </c>
      <c r="F337" s="378" t="s">
        <v>289</v>
      </c>
      <c r="G337" s="378" t="s">
        <v>289</v>
      </c>
      <c r="H337" s="379"/>
      <c r="I337" s="301"/>
      <c r="J337" s="301"/>
      <c r="K337" s="321"/>
      <c r="L337" s="321"/>
      <c r="M337" s="332"/>
    </row>
    <row r="338" spans="1:13" ht="15.75" hidden="1" customHeight="1" outlineLevel="1" x14ac:dyDescent="0.25">
      <c r="A338" s="333" t="s">
        <v>723</v>
      </c>
      <c r="B338" s="342" t="s">
        <v>584</v>
      </c>
      <c r="C338" s="335" t="s">
        <v>37</v>
      </c>
      <c r="D338" s="378" t="s">
        <v>289</v>
      </c>
      <c r="E338" s="378" t="s">
        <v>289</v>
      </c>
      <c r="F338" s="378" t="s">
        <v>289</v>
      </c>
      <c r="G338" s="378" t="s">
        <v>289</v>
      </c>
      <c r="H338" s="379"/>
      <c r="I338" s="301"/>
      <c r="J338" s="301"/>
      <c r="K338" s="321"/>
      <c r="L338" s="321"/>
      <c r="M338" s="332"/>
    </row>
    <row r="339" spans="1:13" collapsed="1" x14ac:dyDescent="0.25">
      <c r="A339" s="359" t="s">
        <v>587</v>
      </c>
      <c r="B339" s="341" t="s">
        <v>621</v>
      </c>
      <c r="C339" s="360" t="s">
        <v>289</v>
      </c>
      <c r="D339" s="361" t="s">
        <v>595</v>
      </c>
      <c r="E339" s="361" t="s">
        <v>595</v>
      </c>
      <c r="F339" s="361" t="s">
        <v>595</v>
      </c>
      <c r="G339" s="361" t="s">
        <v>595</v>
      </c>
      <c r="H339" s="364"/>
      <c r="I339" s="301"/>
      <c r="J339" s="301"/>
      <c r="K339" s="321"/>
      <c r="L339" s="321"/>
      <c r="M339" s="332"/>
    </row>
    <row r="340" spans="1:13" ht="31.5" x14ac:dyDescent="0.25">
      <c r="A340" s="333" t="s">
        <v>589</v>
      </c>
      <c r="B340" s="343" t="s">
        <v>1061</v>
      </c>
      <c r="C340" s="335" t="s">
        <v>194</v>
      </c>
      <c r="D340" s="337">
        <v>2122.6718268036097</v>
      </c>
      <c r="E340" s="337">
        <v>2019.3070663000001</v>
      </c>
      <c r="F340" s="337">
        <f t="shared" ref="F340:F367" si="11">E340-D340</f>
        <v>-103.36476050360966</v>
      </c>
      <c r="G340" s="338">
        <f t="shared" ref="G340:G367" si="12">IFERROR(F340/D340,0)</f>
        <v>-4.8695591658772693E-2</v>
      </c>
      <c r="H340" s="331"/>
      <c r="I340" s="301"/>
      <c r="J340" s="301"/>
      <c r="K340" s="321"/>
      <c r="L340" s="321"/>
      <c r="M340" s="332"/>
    </row>
    <row r="341" spans="1:13" ht="31.5" x14ac:dyDescent="0.25">
      <c r="A341" s="333" t="s">
        <v>724</v>
      </c>
      <c r="B341" s="342" t="s">
        <v>1062</v>
      </c>
      <c r="C341" s="335" t="s">
        <v>194</v>
      </c>
      <c r="D341" s="337">
        <v>0</v>
      </c>
      <c r="E341" s="337">
        <f>E342+E343</f>
        <v>0</v>
      </c>
      <c r="F341" s="337">
        <f t="shared" si="11"/>
        <v>0</v>
      </c>
      <c r="G341" s="338">
        <f t="shared" si="12"/>
        <v>0</v>
      </c>
      <c r="H341" s="331"/>
      <c r="I341" s="301"/>
      <c r="J341" s="301"/>
      <c r="K341" s="321"/>
      <c r="L341" s="321"/>
      <c r="M341" s="332"/>
    </row>
    <row r="342" spans="1:13" x14ac:dyDescent="0.25">
      <c r="A342" s="333" t="s">
        <v>916</v>
      </c>
      <c r="B342" s="372" t="s">
        <v>970</v>
      </c>
      <c r="C342" s="335" t="s">
        <v>194</v>
      </c>
      <c r="D342" s="337">
        <v>0</v>
      </c>
      <c r="E342" s="337">
        <v>0</v>
      </c>
      <c r="F342" s="337">
        <f t="shared" si="11"/>
        <v>0</v>
      </c>
      <c r="G342" s="338">
        <f t="shared" si="12"/>
        <v>0</v>
      </c>
      <c r="H342" s="331"/>
      <c r="I342" s="301"/>
      <c r="J342" s="301"/>
      <c r="K342" s="321"/>
      <c r="L342" s="321"/>
      <c r="M342" s="332"/>
    </row>
    <row r="343" spans="1:13" x14ac:dyDescent="0.25">
      <c r="A343" s="333" t="s">
        <v>915</v>
      </c>
      <c r="B343" s="372" t="s">
        <v>971</v>
      </c>
      <c r="C343" s="335" t="s">
        <v>194</v>
      </c>
      <c r="D343" s="337">
        <v>0</v>
      </c>
      <c r="E343" s="337">
        <v>0</v>
      </c>
      <c r="F343" s="337">
        <f t="shared" si="11"/>
        <v>0</v>
      </c>
      <c r="G343" s="338">
        <f t="shared" si="12"/>
        <v>0</v>
      </c>
      <c r="H343" s="331"/>
      <c r="I343" s="301"/>
      <c r="J343" s="301"/>
      <c r="K343" s="321"/>
      <c r="L343" s="321"/>
      <c r="M343" s="332"/>
    </row>
    <row r="344" spans="1:13" x14ac:dyDescent="0.25">
      <c r="A344" s="333" t="s">
        <v>882</v>
      </c>
      <c r="B344" s="343" t="s">
        <v>1018</v>
      </c>
      <c r="C344" s="335" t="s">
        <v>194</v>
      </c>
      <c r="D344" s="337">
        <v>745.80361482288777</v>
      </c>
      <c r="E344" s="337">
        <v>1135.4639447000004</v>
      </c>
      <c r="F344" s="337">
        <f t="shared" si="11"/>
        <v>389.66032987711264</v>
      </c>
      <c r="G344" s="338">
        <f t="shared" si="12"/>
        <v>0.52247042268580124</v>
      </c>
      <c r="H344" s="331"/>
      <c r="I344" s="301"/>
      <c r="J344" s="301"/>
      <c r="K344" s="321"/>
      <c r="L344" s="321"/>
      <c r="M344" s="332"/>
    </row>
    <row r="345" spans="1:13" x14ac:dyDescent="0.25">
      <c r="A345" s="333" t="s">
        <v>883</v>
      </c>
      <c r="B345" s="343" t="s">
        <v>1063</v>
      </c>
      <c r="C345" s="335" t="s">
        <v>36</v>
      </c>
      <c r="D345" s="337">
        <v>230.054</v>
      </c>
      <c r="E345" s="337">
        <v>229.52699999999999</v>
      </c>
      <c r="F345" s="337">
        <f t="shared" si="11"/>
        <v>-0.52700000000001523</v>
      </c>
      <c r="G345" s="338">
        <f t="shared" si="12"/>
        <v>-2.2907665156876875E-3</v>
      </c>
      <c r="H345" s="331"/>
      <c r="I345" s="301"/>
      <c r="J345" s="301"/>
      <c r="K345" s="321"/>
      <c r="L345" s="321"/>
      <c r="M345" s="332"/>
    </row>
    <row r="346" spans="1:13" ht="31.5" x14ac:dyDescent="0.25">
      <c r="A346" s="333" t="s">
        <v>884</v>
      </c>
      <c r="B346" s="342" t="s">
        <v>1064</v>
      </c>
      <c r="C346" s="335" t="s">
        <v>36</v>
      </c>
      <c r="D346" s="337">
        <v>0</v>
      </c>
      <c r="E346" s="337">
        <v>0</v>
      </c>
      <c r="F346" s="337">
        <f t="shared" si="11"/>
        <v>0</v>
      </c>
      <c r="G346" s="338">
        <f t="shared" si="12"/>
        <v>0</v>
      </c>
      <c r="H346" s="331"/>
      <c r="I346" s="301"/>
      <c r="J346" s="301"/>
      <c r="K346" s="321"/>
      <c r="L346" s="321"/>
      <c r="M346" s="332"/>
    </row>
    <row r="347" spans="1:13" x14ac:dyDescent="0.25">
      <c r="A347" s="333" t="s">
        <v>917</v>
      </c>
      <c r="B347" s="372" t="s">
        <v>970</v>
      </c>
      <c r="C347" s="335" t="s">
        <v>36</v>
      </c>
      <c r="D347" s="337">
        <v>0</v>
      </c>
      <c r="E347" s="337">
        <v>0</v>
      </c>
      <c r="F347" s="337">
        <f t="shared" si="11"/>
        <v>0</v>
      </c>
      <c r="G347" s="338">
        <f t="shared" si="12"/>
        <v>0</v>
      </c>
      <c r="H347" s="331"/>
      <c r="I347" s="301"/>
      <c r="J347" s="301"/>
      <c r="K347" s="321"/>
      <c r="L347" s="321"/>
      <c r="M347" s="332"/>
    </row>
    <row r="348" spans="1:13" x14ac:dyDescent="0.25">
      <c r="A348" s="333" t="s">
        <v>918</v>
      </c>
      <c r="B348" s="372" t="s">
        <v>971</v>
      </c>
      <c r="C348" s="335" t="s">
        <v>36</v>
      </c>
      <c r="D348" s="337">
        <v>0</v>
      </c>
      <c r="E348" s="337">
        <v>0</v>
      </c>
      <c r="F348" s="337">
        <f t="shared" si="11"/>
        <v>0</v>
      </c>
      <c r="G348" s="338">
        <f t="shared" si="12"/>
        <v>0</v>
      </c>
      <c r="H348" s="331"/>
      <c r="I348" s="301"/>
      <c r="J348" s="301"/>
      <c r="K348" s="321"/>
      <c r="L348" s="321"/>
      <c r="M348" s="332"/>
    </row>
    <row r="349" spans="1:13" x14ac:dyDescent="0.25">
      <c r="A349" s="333" t="s">
        <v>885</v>
      </c>
      <c r="B349" s="343" t="s">
        <v>973</v>
      </c>
      <c r="C349" s="335" t="s">
        <v>972</v>
      </c>
      <c r="D349" s="337">
        <v>65278.392460000003</v>
      </c>
      <c r="E349" s="337">
        <v>65277.3</v>
      </c>
      <c r="F349" s="337">
        <f t="shared" si="11"/>
        <v>-1.0924599999998463</v>
      </c>
      <c r="G349" s="338">
        <f t="shared" si="12"/>
        <v>-1.673539985944449E-5</v>
      </c>
      <c r="H349" s="331"/>
      <c r="I349" s="301"/>
      <c r="J349" s="301"/>
      <c r="K349" s="321"/>
      <c r="L349" s="321"/>
      <c r="M349" s="332"/>
    </row>
    <row r="350" spans="1:13" ht="31.5" x14ac:dyDescent="0.25">
      <c r="A350" s="333" t="s">
        <v>886</v>
      </c>
      <c r="B350" s="343" t="s">
        <v>1127</v>
      </c>
      <c r="C350" s="335" t="s">
        <v>755</v>
      </c>
      <c r="D350" s="337">
        <f>D29-D63-D64-D57</f>
        <v>2246.0230933896446</v>
      </c>
      <c r="E350" s="337">
        <f>E29-E63-E64-E57</f>
        <v>1458.0416839866668</v>
      </c>
      <c r="F350" s="337">
        <f t="shared" si="11"/>
        <v>-787.98140940297776</v>
      </c>
      <c r="G350" s="338">
        <f t="shared" si="12"/>
        <v>-0.35083406387143373</v>
      </c>
      <c r="H350" s="331"/>
      <c r="I350" s="301"/>
      <c r="J350" s="301"/>
      <c r="K350" s="321"/>
      <c r="L350" s="321"/>
      <c r="M350" s="332"/>
    </row>
    <row r="351" spans="1:13" ht="15.75" hidden="1" customHeight="1" outlineLevel="1" x14ac:dyDescent="0.25">
      <c r="A351" s="333" t="s">
        <v>590</v>
      </c>
      <c r="B351" s="363" t="s">
        <v>588</v>
      </c>
      <c r="C351" s="335" t="s">
        <v>289</v>
      </c>
      <c r="D351" s="337" t="s">
        <v>595</v>
      </c>
      <c r="E351" s="337" t="s">
        <v>595</v>
      </c>
      <c r="F351" s="337" t="s">
        <v>289</v>
      </c>
      <c r="G351" s="338" t="s">
        <v>289</v>
      </c>
      <c r="H351" s="331"/>
      <c r="I351" s="301"/>
      <c r="J351" s="301"/>
      <c r="K351" s="321"/>
      <c r="L351" s="321"/>
      <c r="M351" s="332"/>
    </row>
    <row r="352" spans="1:13" ht="15.75" hidden="1" customHeight="1" outlineLevel="1" x14ac:dyDescent="0.25">
      <c r="A352" s="333" t="s">
        <v>592</v>
      </c>
      <c r="B352" s="343" t="s">
        <v>634</v>
      </c>
      <c r="C352" s="335" t="s">
        <v>194</v>
      </c>
      <c r="D352" s="337">
        <v>2460.223521654344</v>
      </c>
      <c r="E352" s="337">
        <v>2279.9840421700001</v>
      </c>
      <c r="F352" s="337">
        <f t="shared" si="11"/>
        <v>-180.23947948434397</v>
      </c>
      <c r="G352" s="338">
        <f t="shared" si="12"/>
        <v>-7.3261424377872933E-2</v>
      </c>
      <c r="H352" s="331"/>
      <c r="I352" s="301"/>
      <c r="J352" s="301"/>
      <c r="K352" s="321"/>
      <c r="L352" s="321"/>
      <c r="M352" s="332"/>
    </row>
    <row r="353" spans="1:14" ht="15.75" hidden="1" customHeight="1" outlineLevel="1" x14ac:dyDescent="0.25">
      <c r="A353" s="333" t="s">
        <v>593</v>
      </c>
      <c r="B353" s="343" t="s">
        <v>635</v>
      </c>
      <c r="C353" s="335" t="s">
        <v>617</v>
      </c>
      <c r="D353" s="337" t="s">
        <v>289</v>
      </c>
      <c r="E353" s="337" t="s">
        <v>289</v>
      </c>
      <c r="F353" s="337" t="s">
        <v>289</v>
      </c>
      <c r="G353" s="338" t="s">
        <v>289</v>
      </c>
      <c r="H353" s="331"/>
      <c r="I353" s="301"/>
      <c r="J353" s="301"/>
      <c r="K353" s="321"/>
      <c r="L353" s="321"/>
      <c r="M353" s="332"/>
    </row>
    <row r="354" spans="1:14" ht="47.25" hidden="1" customHeight="1" outlineLevel="1" x14ac:dyDescent="0.25">
      <c r="A354" s="333" t="s">
        <v>641</v>
      </c>
      <c r="B354" s="343" t="s">
        <v>974</v>
      </c>
      <c r="C354" s="335" t="s">
        <v>755</v>
      </c>
      <c r="D354" s="337">
        <f>D29+D32-D57-D58</f>
        <v>3057.7430292085164</v>
      </c>
      <c r="E354" s="337">
        <f>E29+E32-E57-E58</f>
        <v>1814.3432581749998</v>
      </c>
      <c r="F354" s="337">
        <f t="shared" si="11"/>
        <v>-1243.3997710335166</v>
      </c>
      <c r="G354" s="338">
        <f t="shared" si="12"/>
        <v>-0.40663972059004749</v>
      </c>
      <c r="H354" s="331"/>
      <c r="I354" s="301"/>
      <c r="J354" s="301"/>
      <c r="K354" s="321"/>
      <c r="L354" s="321"/>
      <c r="M354" s="332"/>
    </row>
    <row r="355" spans="1:14" ht="31.5" hidden="1" customHeight="1" outlineLevel="1" x14ac:dyDescent="0.25">
      <c r="A355" s="333" t="s">
        <v>725</v>
      </c>
      <c r="B355" s="343" t="s">
        <v>1019</v>
      </c>
      <c r="C355" s="335" t="s">
        <v>755</v>
      </c>
      <c r="D355" s="337" t="s">
        <v>289</v>
      </c>
      <c r="E355" s="337" t="s">
        <v>289</v>
      </c>
      <c r="F355" s="337" t="s">
        <v>289</v>
      </c>
      <c r="G355" s="338" t="s">
        <v>289</v>
      </c>
      <c r="H355" s="331"/>
      <c r="I355" s="301"/>
      <c r="J355" s="301"/>
      <c r="K355" s="321"/>
      <c r="L355" s="321"/>
      <c r="M355" s="332"/>
    </row>
    <row r="356" spans="1:14" ht="15.75" hidden="1" customHeight="1" outlineLevel="1" x14ac:dyDescent="0.25">
      <c r="A356" s="333" t="s">
        <v>594</v>
      </c>
      <c r="B356" s="363" t="s">
        <v>591</v>
      </c>
      <c r="C356" s="380" t="s">
        <v>289</v>
      </c>
      <c r="D356" s="337" t="s">
        <v>595</v>
      </c>
      <c r="E356" s="337" t="s">
        <v>595</v>
      </c>
      <c r="F356" s="337" t="s">
        <v>289</v>
      </c>
      <c r="G356" s="338" t="s">
        <v>289</v>
      </c>
      <c r="H356" s="331"/>
      <c r="I356" s="301"/>
      <c r="J356" s="301"/>
      <c r="K356" s="321"/>
      <c r="L356" s="321"/>
      <c r="M356" s="332"/>
    </row>
    <row r="357" spans="1:14" ht="18" hidden="1" customHeight="1" outlineLevel="1" x14ac:dyDescent="0.25">
      <c r="A357" s="333" t="s">
        <v>726</v>
      </c>
      <c r="B357" s="343" t="s">
        <v>744</v>
      </c>
      <c r="C357" s="335" t="s">
        <v>36</v>
      </c>
      <c r="D357" s="337" t="s">
        <v>289</v>
      </c>
      <c r="E357" s="337" t="s">
        <v>289</v>
      </c>
      <c r="F357" s="337" t="s">
        <v>289</v>
      </c>
      <c r="G357" s="338" t="s">
        <v>289</v>
      </c>
      <c r="H357" s="331"/>
      <c r="I357" s="301"/>
      <c r="J357" s="301"/>
      <c r="K357" s="321"/>
      <c r="L357" s="321"/>
      <c r="M357" s="332"/>
    </row>
    <row r="358" spans="1:14" ht="47.25" hidden="1" customHeight="1" outlineLevel="1" x14ac:dyDescent="0.25">
      <c r="A358" s="333" t="s">
        <v>727</v>
      </c>
      <c r="B358" s="342" t="s">
        <v>887</v>
      </c>
      <c r="C358" s="335" t="s">
        <v>36</v>
      </c>
      <c r="D358" s="337" t="s">
        <v>289</v>
      </c>
      <c r="E358" s="337" t="s">
        <v>289</v>
      </c>
      <c r="F358" s="337" t="s">
        <v>289</v>
      </c>
      <c r="G358" s="338" t="s">
        <v>289</v>
      </c>
      <c r="H358" s="331"/>
      <c r="I358" s="301"/>
      <c r="J358" s="301"/>
      <c r="K358" s="321"/>
      <c r="L358" s="321"/>
      <c r="M358" s="332"/>
    </row>
    <row r="359" spans="1:14" ht="47.25" hidden="1" customHeight="1" outlineLevel="1" x14ac:dyDescent="0.25">
      <c r="A359" s="333" t="s">
        <v>728</v>
      </c>
      <c r="B359" s="342" t="s">
        <v>888</v>
      </c>
      <c r="C359" s="335" t="s">
        <v>36</v>
      </c>
      <c r="D359" s="337" t="s">
        <v>289</v>
      </c>
      <c r="E359" s="337" t="s">
        <v>289</v>
      </c>
      <c r="F359" s="337" t="s">
        <v>289</v>
      </c>
      <c r="G359" s="338" t="s">
        <v>289</v>
      </c>
      <c r="H359" s="331"/>
      <c r="I359" s="301"/>
      <c r="J359" s="301"/>
      <c r="K359" s="321"/>
      <c r="L359" s="321"/>
      <c r="M359" s="332"/>
    </row>
    <row r="360" spans="1:14" ht="31.5" hidden="1" customHeight="1" outlineLevel="1" x14ac:dyDescent="0.25">
      <c r="A360" s="333" t="s">
        <v>729</v>
      </c>
      <c r="B360" s="342" t="s">
        <v>638</v>
      </c>
      <c r="C360" s="335" t="s">
        <v>36</v>
      </c>
      <c r="D360" s="337" t="s">
        <v>289</v>
      </c>
      <c r="E360" s="337" t="s">
        <v>289</v>
      </c>
      <c r="F360" s="337" t="s">
        <v>289</v>
      </c>
      <c r="G360" s="338" t="s">
        <v>289</v>
      </c>
      <c r="H360" s="331"/>
      <c r="I360" s="301"/>
      <c r="J360" s="301"/>
      <c r="K360" s="321"/>
      <c r="L360" s="321"/>
      <c r="M360" s="332"/>
    </row>
    <row r="361" spans="1:14" ht="15.75" hidden="1" customHeight="1" outlineLevel="1" x14ac:dyDescent="0.25">
      <c r="A361" s="333" t="s">
        <v>730</v>
      </c>
      <c r="B361" s="343" t="s">
        <v>743</v>
      </c>
      <c r="C361" s="335" t="s">
        <v>194</v>
      </c>
      <c r="D361" s="337" t="s">
        <v>289</v>
      </c>
      <c r="E361" s="337" t="s">
        <v>289</v>
      </c>
      <c r="F361" s="337" t="s">
        <v>289</v>
      </c>
      <c r="G361" s="338" t="s">
        <v>289</v>
      </c>
      <c r="H361" s="331"/>
      <c r="I361" s="301"/>
      <c r="J361" s="301"/>
      <c r="K361" s="321"/>
      <c r="L361" s="321"/>
      <c r="M361" s="332"/>
    </row>
    <row r="362" spans="1:14" ht="31.5" hidden="1" customHeight="1" outlineLevel="1" x14ac:dyDescent="0.25">
      <c r="A362" s="333" t="s">
        <v>731</v>
      </c>
      <c r="B362" s="342" t="s">
        <v>639</v>
      </c>
      <c r="C362" s="335" t="s">
        <v>194</v>
      </c>
      <c r="D362" s="337" t="s">
        <v>289</v>
      </c>
      <c r="E362" s="337" t="s">
        <v>289</v>
      </c>
      <c r="F362" s="337" t="s">
        <v>289</v>
      </c>
      <c r="G362" s="338" t="s">
        <v>289</v>
      </c>
      <c r="H362" s="331"/>
      <c r="I362" s="301"/>
      <c r="J362" s="301"/>
      <c r="K362" s="321"/>
      <c r="L362" s="321"/>
      <c r="M362" s="332"/>
    </row>
    <row r="363" spans="1:14" ht="15.75" hidden="1" customHeight="1" outlineLevel="1" x14ac:dyDescent="0.25">
      <c r="A363" s="333" t="s">
        <v>732</v>
      </c>
      <c r="B363" s="342" t="s">
        <v>640</v>
      </c>
      <c r="C363" s="335" t="s">
        <v>194</v>
      </c>
      <c r="D363" s="337" t="s">
        <v>289</v>
      </c>
      <c r="E363" s="337" t="s">
        <v>289</v>
      </c>
      <c r="F363" s="337" t="s">
        <v>289</v>
      </c>
      <c r="G363" s="338" t="s">
        <v>289</v>
      </c>
      <c r="H363" s="331"/>
      <c r="I363" s="301"/>
      <c r="J363" s="301"/>
      <c r="K363" s="321"/>
      <c r="L363" s="321"/>
      <c r="M363" s="332"/>
    </row>
    <row r="364" spans="1:14" ht="31.5" hidden="1" customHeight="1" outlineLevel="1" x14ac:dyDescent="0.25">
      <c r="A364" s="333" t="s">
        <v>733</v>
      </c>
      <c r="B364" s="343" t="s">
        <v>742</v>
      </c>
      <c r="C364" s="335" t="s">
        <v>755</v>
      </c>
      <c r="D364" s="337" t="s">
        <v>289</v>
      </c>
      <c r="E364" s="337" t="s">
        <v>289</v>
      </c>
      <c r="F364" s="337" t="s">
        <v>289</v>
      </c>
      <c r="G364" s="338" t="s">
        <v>289</v>
      </c>
      <c r="H364" s="331"/>
      <c r="I364" s="301"/>
      <c r="J364" s="301"/>
      <c r="K364" s="321"/>
      <c r="L364" s="321"/>
      <c r="M364" s="332"/>
    </row>
    <row r="365" spans="1:14" ht="15.75" hidden="1" customHeight="1" outlineLevel="1" x14ac:dyDescent="0.25">
      <c r="A365" s="333" t="s">
        <v>734</v>
      </c>
      <c r="B365" s="342" t="s">
        <v>636</v>
      </c>
      <c r="C365" s="335" t="s">
        <v>755</v>
      </c>
      <c r="D365" s="350" t="s">
        <v>289</v>
      </c>
      <c r="E365" s="350" t="s">
        <v>289</v>
      </c>
      <c r="F365" s="350" t="s">
        <v>289</v>
      </c>
      <c r="G365" s="351" t="s">
        <v>289</v>
      </c>
      <c r="H365" s="331"/>
      <c r="I365" s="301"/>
      <c r="J365" s="301"/>
      <c r="K365" s="321"/>
      <c r="L365" s="321"/>
      <c r="M365" s="332"/>
    </row>
    <row r="366" spans="1:14" ht="15.75" hidden="1" customHeight="1" outlineLevel="1" x14ac:dyDescent="0.25">
      <c r="A366" s="333" t="s">
        <v>735</v>
      </c>
      <c r="B366" s="342" t="s">
        <v>637</v>
      </c>
      <c r="C366" s="335" t="s">
        <v>755</v>
      </c>
      <c r="D366" s="350" t="s">
        <v>289</v>
      </c>
      <c r="E366" s="350" t="s">
        <v>289</v>
      </c>
      <c r="F366" s="350" t="s">
        <v>289</v>
      </c>
      <c r="G366" s="351" t="s">
        <v>289</v>
      </c>
      <c r="H366" s="331"/>
      <c r="I366" s="301"/>
      <c r="J366" s="301"/>
      <c r="K366" s="321"/>
      <c r="L366" s="321"/>
      <c r="M366" s="332"/>
    </row>
    <row r="367" spans="1:14" ht="16.5" collapsed="1" thickBot="1" x14ac:dyDescent="0.3">
      <c r="A367" s="354" t="s">
        <v>736</v>
      </c>
      <c r="B367" s="381" t="s">
        <v>889</v>
      </c>
      <c r="C367" s="356" t="s">
        <v>38</v>
      </c>
      <c r="D367" s="357">
        <v>2392</v>
      </c>
      <c r="E367" s="382">
        <v>2371.1</v>
      </c>
      <c r="F367" s="383">
        <f t="shared" si="11"/>
        <v>-20.900000000000091</v>
      </c>
      <c r="G367" s="384">
        <f t="shared" si="12"/>
        <v>-8.737458193979971E-3</v>
      </c>
      <c r="H367" s="353"/>
      <c r="I367" s="301"/>
      <c r="J367" s="301"/>
      <c r="K367" s="321"/>
      <c r="L367" s="321"/>
      <c r="M367" s="332"/>
      <c r="N367" s="385"/>
    </row>
    <row r="368" spans="1:14" ht="15.75" customHeight="1" x14ac:dyDescent="0.25">
      <c r="A368" s="386" t="s">
        <v>1111</v>
      </c>
      <c r="B368" s="387"/>
      <c r="C368" s="387"/>
      <c r="D368" s="387"/>
      <c r="E368" s="387"/>
      <c r="F368" s="387"/>
      <c r="G368" s="387"/>
      <c r="H368" s="303"/>
      <c r="I368" s="301"/>
      <c r="J368" s="301"/>
      <c r="K368" s="321"/>
      <c r="L368" s="321"/>
      <c r="M368" s="332"/>
    </row>
    <row r="369" spans="1:13" ht="10.5" customHeight="1" thickBot="1" x14ac:dyDescent="0.3">
      <c r="A369" s="386"/>
      <c r="B369" s="387"/>
      <c r="C369" s="387"/>
      <c r="D369" s="387"/>
      <c r="E369" s="387"/>
      <c r="F369" s="387"/>
      <c r="G369" s="387"/>
      <c r="H369" s="303"/>
      <c r="I369" s="301"/>
      <c r="J369" s="301"/>
      <c r="K369" s="321"/>
      <c r="L369" s="321"/>
      <c r="M369" s="332"/>
    </row>
    <row r="370" spans="1:13" ht="33" customHeight="1" x14ac:dyDescent="0.25">
      <c r="A370" s="388" t="s">
        <v>0</v>
      </c>
      <c r="B370" s="389" t="s">
        <v>1</v>
      </c>
      <c r="C370" s="390" t="s">
        <v>610</v>
      </c>
      <c r="D370" s="307">
        <v>2021</v>
      </c>
      <c r="E370" s="308"/>
      <c r="F370" s="309" t="s">
        <v>1114</v>
      </c>
      <c r="G370" s="308"/>
      <c r="H370" s="310"/>
      <c r="I370" s="301"/>
      <c r="J370" s="301"/>
      <c r="K370" s="321"/>
      <c r="L370" s="321"/>
      <c r="M370" s="332"/>
    </row>
    <row r="371" spans="1:13" ht="20.25" customHeight="1" x14ac:dyDescent="0.25">
      <c r="A371" s="391"/>
      <c r="B371" s="392"/>
      <c r="C371" s="393"/>
      <c r="D371" s="314" t="s">
        <v>1115</v>
      </c>
      <c r="E371" s="315" t="s">
        <v>1129</v>
      </c>
      <c r="F371" s="315" t="s">
        <v>1116</v>
      </c>
      <c r="G371" s="314" t="s">
        <v>1117</v>
      </c>
      <c r="H371" s="316"/>
      <c r="I371" s="301"/>
      <c r="J371" s="301"/>
      <c r="K371" s="321"/>
      <c r="L371" s="321"/>
      <c r="M371" s="332"/>
    </row>
    <row r="372" spans="1:13" ht="16.5" thickBot="1" x14ac:dyDescent="0.3">
      <c r="A372" s="394">
        <v>1</v>
      </c>
      <c r="B372" s="395">
        <v>2</v>
      </c>
      <c r="C372" s="319">
        <v>3</v>
      </c>
      <c r="D372" s="396">
        <v>4</v>
      </c>
      <c r="E372" s="396">
        <v>5</v>
      </c>
      <c r="F372" s="396">
        <v>6</v>
      </c>
      <c r="G372" s="396">
        <v>7</v>
      </c>
      <c r="H372" s="397"/>
      <c r="I372" s="301"/>
      <c r="J372" s="301"/>
      <c r="K372" s="321"/>
      <c r="L372" s="321"/>
      <c r="M372" s="332"/>
    </row>
    <row r="373" spans="1:13" ht="30.75" customHeight="1" x14ac:dyDescent="0.25">
      <c r="A373" s="398" t="s">
        <v>1091</v>
      </c>
      <c r="B373" s="399"/>
      <c r="C373" s="360" t="s">
        <v>755</v>
      </c>
      <c r="D373" s="400">
        <v>2994.2169948698247</v>
      </c>
      <c r="E373" s="400">
        <f>E374+E431</f>
        <v>2284.7526999137999</v>
      </c>
      <c r="F373" s="400">
        <f>E373-D373</f>
        <v>-709.46429495602479</v>
      </c>
      <c r="G373" s="401">
        <f>IFERROR(F373/D373,0)</f>
        <v>-0.23694484941191415</v>
      </c>
      <c r="H373" s="402"/>
      <c r="I373" s="301"/>
      <c r="J373" s="301"/>
      <c r="K373" s="321"/>
      <c r="L373" s="321"/>
      <c r="M373" s="332"/>
    </row>
    <row r="374" spans="1:13" x14ac:dyDescent="0.25">
      <c r="A374" s="333" t="s">
        <v>16</v>
      </c>
      <c r="B374" s="403" t="s">
        <v>1065</v>
      </c>
      <c r="C374" s="335" t="s">
        <v>755</v>
      </c>
      <c r="D374" s="404">
        <v>1799.1369856198878</v>
      </c>
      <c r="E374" s="404">
        <f>E375+E399+E427+E428</f>
        <v>923.50053090380015</v>
      </c>
      <c r="F374" s="404">
        <f>E374-D374</f>
        <v>-875.63645471608766</v>
      </c>
      <c r="G374" s="405">
        <f>IFERROR(F374/D374,0)</f>
        <v>-0.4866980456267978</v>
      </c>
      <c r="H374" s="402"/>
      <c r="I374" s="301"/>
      <c r="J374" s="301"/>
      <c r="K374" s="321"/>
      <c r="L374" s="321"/>
      <c r="M374" s="332"/>
    </row>
    <row r="375" spans="1:13" x14ac:dyDescent="0.25">
      <c r="A375" s="333" t="s">
        <v>17</v>
      </c>
      <c r="B375" s="343" t="s">
        <v>201</v>
      </c>
      <c r="C375" s="335" t="s">
        <v>755</v>
      </c>
      <c r="D375" s="404">
        <v>41.779236907999987</v>
      </c>
      <c r="E375" s="404">
        <f>E376+E398</f>
        <v>38.345077277000001</v>
      </c>
      <c r="F375" s="404">
        <f>E375-D375</f>
        <v>-3.4341596309999858</v>
      </c>
      <c r="G375" s="405">
        <f>IFERROR(F375/D375,0)</f>
        <v>-8.2197758627381837E-2</v>
      </c>
      <c r="H375" s="402"/>
      <c r="I375" s="301"/>
      <c r="J375" s="301"/>
      <c r="K375" s="321"/>
      <c r="L375" s="321"/>
      <c r="M375" s="332"/>
    </row>
    <row r="376" spans="1:13" ht="31.5" x14ac:dyDescent="0.25">
      <c r="A376" s="333" t="s">
        <v>202</v>
      </c>
      <c r="B376" s="342" t="s">
        <v>976</v>
      </c>
      <c r="C376" s="335" t="s">
        <v>755</v>
      </c>
      <c r="D376" s="404">
        <v>41.779236907999987</v>
      </c>
      <c r="E376" s="404">
        <f>E382+E384+E389</f>
        <v>38.345077277000001</v>
      </c>
      <c r="F376" s="404">
        <f>E376-D376</f>
        <v>-3.4341596309999858</v>
      </c>
      <c r="G376" s="405">
        <f>IFERROR(F376/D376,0)</f>
        <v>-8.2197758627381837E-2</v>
      </c>
      <c r="H376" s="402"/>
      <c r="I376" s="301"/>
      <c r="J376" s="301"/>
      <c r="K376" s="321"/>
      <c r="L376" s="321"/>
      <c r="M376" s="332"/>
    </row>
    <row r="377" spans="1:13" ht="18.75" hidden="1" customHeight="1" outlineLevel="1" x14ac:dyDescent="0.25">
      <c r="A377" s="333" t="s">
        <v>596</v>
      </c>
      <c r="B377" s="344" t="s">
        <v>891</v>
      </c>
      <c r="C377" s="335" t="s">
        <v>755</v>
      </c>
      <c r="D377" s="404" t="s">
        <v>289</v>
      </c>
      <c r="E377" s="404" t="s">
        <v>289</v>
      </c>
      <c r="F377" s="404" t="s">
        <v>289</v>
      </c>
      <c r="G377" s="405" t="s">
        <v>289</v>
      </c>
      <c r="H377" s="402"/>
      <c r="I377" s="301"/>
      <c r="J377" s="301"/>
      <c r="K377" s="321"/>
      <c r="L377" s="321"/>
      <c r="M377" s="332"/>
    </row>
    <row r="378" spans="1:13" ht="31.5" hidden="1" customHeight="1" outlineLevel="1" x14ac:dyDescent="0.25">
      <c r="A378" s="333" t="s">
        <v>931</v>
      </c>
      <c r="B378" s="345" t="s">
        <v>908</v>
      </c>
      <c r="C378" s="335" t="s">
        <v>755</v>
      </c>
      <c r="D378" s="404" t="s">
        <v>289</v>
      </c>
      <c r="E378" s="404" t="s">
        <v>289</v>
      </c>
      <c r="F378" s="404" t="s">
        <v>289</v>
      </c>
      <c r="G378" s="405" t="s">
        <v>289</v>
      </c>
      <c r="H378" s="402"/>
      <c r="I378" s="301"/>
      <c r="J378" s="301"/>
      <c r="K378" s="321"/>
      <c r="L378" s="321"/>
      <c r="M378" s="332"/>
    </row>
    <row r="379" spans="1:13" ht="31.5" hidden="1" customHeight="1" outlineLevel="1" x14ac:dyDescent="0.25">
      <c r="A379" s="333" t="s">
        <v>932</v>
      </c>
      <c r="B379" s="345" t="s">
        <v>909</v>
      </c>
      <c r="C379" s="335" t="s">
        <v>755</v>
      </c>
      <c r="D379" s="404" t="s">
        <v>289</v>
      </c>
      <c r="E379" s="404" t="s">
        <v>289</v>
      </c>
      <c r="F379" s="404" t="s">
        <v>289</v>
      </c>
      <c r="G379" s="405" t="s">
        <v>289</v>
      </c>
      <c r="H379" s="402"/>
      <c r="I379" s="301"/>
      <c r="J379" s="301"/>
      <c r="K379" s="321"/>
      <c r="L379" s="321"/>
      <c r="M379" s="332"/>
    </row>
    <row r="380" spans="1:13" ht="31.5" hidden="1" customHeight="1" outlineLevel="1" x14ac:dyDescent="0.25">
      <c r="A380" s="333" t="s">
        <v>977</v>
      </c>
      <c r="B380" s="345" t="s">
        <v>894</v>
      </c>
      <c r="C380" s="335" t="s">
        <v>755</v>
      </c>
      <c r="D380" s="404" t="s">
        <v>289</v>
      </c>
      <c r="E380" s="404" t="s">
        <v>289</v>
      </c>
      <c r="F380" s="404" t="s">
        <v>289</v>
      </c>
      <c r="G380" s="405" t="s">
        <v>289</v>
      </c>
      <c r="H380" s="402"/>
      <c r="I380" s="301"/>
      <c r="J380" s="301"/>
      <c r="K380" s="321"/>
      <c r="L380" s="321"/>
      <c r="M380" s="332"/>
    </row>
    <row r="381" spans="1:13" ht="18.75" hidden="1" customHeight="1" outlineLevel="1" x14ac:dyDescent="0.25">
      <c r="A381" s="333" t="s">
        <v>597</v>
      </c>
      <c r="B381" s="344" t="s">
        <v>1084</v>
      </c>
      <c r="C381" s="335" t="s">
        <v>755</v>
      </c>
      <c r="D381" s="404" t="s">
        <v>289</v>
      </c>
      <c r="E381" s="404" t="s">
        <v>289</v>
      </c>
      <c r="F381" s="404" t="s">
        <v>289</v>
      </c>
      <c r="G381" s="405" t="s">
        <v>289</v>
      </c>
      <c r="H381" s="402"/>
      <c r="I381" s="301"/>
      <c r="J381" s="301"/>
      <c r="K381" s="321"/>
      <c r="L381" s="321"/>
      <c r="M381" s="332"/>
    </row>
    <row r="382" spans="1:13" collapsed="1" x14ac:dyDescent="0.25">
      <c r="A382" s="333" t="s">
        <v>598</v>
      </c>
      <c r="B382" s="344" t="s">
        <v>892</v>
      </c>
      <c r="C382" s="335" t="s">
        <v>755</v>
      </c>
      <c r="D382" s="404">
        <v>0</v>
      </c>
      <c r="E382" s="404">
        <v>0</v>
      </c>
      <c r="F382" s="404">
        <f>E382-D382</f>
        <v>0</v>
      </c>
      <c r="G382" s="405">
        <f>IFERROR(F382/D382,0)</f>
        <v>0</v>
      </c>
      <c r="H382" s="402"/>
      <c r="I382" s="301"/>
      <c r="J382" s="301"/>
      <c r="K382" s="321"/>
      <c r="L382" s="321"/>
      <c r="M382" s="332"/>
    </row>
    <row r="383" spans="1:13" ht="18.75" hidden="1" customHeight="1" outlineLevel="1" x14ac:dyDescent="0.25">
      <c r="A383" s="333" t="s">
        <v>599</v>
      </c>
      <c r="B383" s="344" t="s">
        <v>1076</v>
      </c>
      <c r="C383" s="335" t="s">
        <v>755</v>
      </c>
      <c r="D383" s="404" t="s">
        <v>289</v>
      </c>
      <c r="E383" s="404" t="s">
        <v>289</v>
      </c>
      <c r="F383" s="404" t="s">
        <v>289</v>
      </c>
      <c r="G383" s="405" t="s">
        <v>289</v>
      </c>
      <c r="H383" s="402"/>
      <c r="I383" s="301"/>
      <c r="J383" s="301"/>
      <c r="K383" s="321"/>
      <c r="L383" s="321"/>
      <c r="M383" s="332"/>
    </row>
    <row r="384" spans="1:13" collapsed="1" x14ac:dyDescent="0.25">
      <c r="A384" s="333" t="s">
        <v>600</v>
      </c>
      <c r="B384" s="344" t="s">
        <v>207</v>
      </c>
      <c r="C384" s="335" t="s">
        <v>755</v>
      </c>
      <c r="D384" s="404">
        <v>41.779236907999987</v>
      </c>
      <c r="E384" s="404">
        <f>E385+E387</f>
        <v>38.345077277000001</v>
      </c>
      <c r="F384" s="404">
        <f t="shared" ref="F384:F389" si="13">E384-D384</f>
        <v>-3.4341596309999858</v>
      </c>
      <c r="G384" s="405">
        <f t="shared" ref="G384:G389" si="14">IFERROR(F384/D384,0)</f>
        <v>-8.2197758627381837E-2</v>
      </c>
      <c r="H384" s="402"/>
      <c r="I384" s="301"/>
      <c r="J384" s="301"/>
      <c r="K384" s="321"/>
      <c r="L384" s="321"/>
      <c r="M384" s="332"/>
    </row>
    <row r="385" spans="1:13" ht="31.5" x14ac:dyDescent="0.25">
      <c r="A385" s="333" t="s">
        <v>978</v>
      </c>
      <c r="B385" s="345" t="s">
        <v>975</v>
      </c>
      <c r="C385" s="335" t="s">
        <v>755</v>
      </c>
      <c r="D385" s="404">
        <v>0</v>
      </c>
      <c r="E385" s="404">
        <v>0</v>
      </c>
      <c r="F385" s="404">
        <f t="shared" si="13"/>
        <v>0</v>
      </c>
      <c r="G385" s="405">
        <f t="shared" si="14"/>
        <v>0</v>
      </c>
      <c r="H385" s="402"/>
      <c r="I385" s="301"/>
      <c r="J385" s="301"/>
      <c r="K385" s="321"/>
      <c r="L385" s="321"/>
      <c r="M385" s="332"/>
    </row>
    <row r="386" spans="1:13" x14ac:dyDescent="0.25">
      <c r="A386" s="333" t="s">
        <v>979</v>
      </c>
      <c r="B386" s="345" t="s">
        <v>1025</v>
      </c>
      <c r="C386" s="335" t="s">
        <v>755</v>
      </c>
      <c r="D386" s="404">
        <v>0</v>
      </c>
      <c r="E386" s="404">
        <v>0</v>
      </c>
      <c r="F386" s="404">
        <f t="shared" si="13"/>
        <v>0</v>
      </c>
      <c r="G386" s="405">
        <f t="shared" si="14"/>
        <v>0</v>
      </c>
      <c r="H386" s="402"/>
      <c r="I386" s="301"/>
      <c r="J386" s="301"/>
      <c r="K386" s="321"/>
      <c r="L386" s="321"/>
      <c r="M386" s="332"/>
    </row>
    <row r="387" spans="1:13" x14ac:dyDescent="0.25">
      <c r="A387" s="333" t="s">
        <v>980</v>
      </c>
      <c r="B387" s="345" t="s">
        <v>737</v>
      </c>
      <c r="C387" s="335" t="s">
        <v>755</v>
      </c>
      <c r="D387" s="404">
        <v>41.779236907999987</v>
      </c>
      <c r="E387" s="404">
        <f>E388</f>
        <v>38.345077277000001</v>
      </c>
      <c r="F387" s="404">
        <f t="shared" si="13"/>
        <v>-3.4341596309999858</v>
      </c>
      <c r="G387" s="405">
        <f t="shared" si="14"/>
        <v>-8.2197758627381837E-2</v>
      </c>
      <c r="H387" s="402"/>
      <c r="I387" s="301"/>
      <c r="J387" s="301"/>
      <c r="K387" s="321"/>
      <c r="L387" s="321"/>
      <c r="M387" s="332"/>
    </row>
    <row r="388" spans="1:13" x14ac:dyDescent="0.25">
      <c r="A388" s="333" t="s">
        <v>981</v>
      </c>
      <c r="B388" s="345" t="s">
        <v>1025</v>
      </c>
      <c r="C388" s="335" t="s">
        <v>755</v>
      </c>
      <c r="D388" s="404">
        <v>41.779236907999987</v>
      </c>
      <c r="E388" s="404">
        <v>38.345077277000001</v>
      </c>
      <c r="F388" s="404">
        <f t="shared" si="13"/>
        <v>-3.4341596309999858</v>
      </c>
      <c r="G388" s="405">
        <f t="shared" si="14"/>
        <v>-8.2197758627381837E-2</v>
      </c>
      <c r="H388" s="402"/>
      <c r="I388" s="301"/>
      <c r="J388" s="301"/>
      <c r="K388" s="321"/>
      <c r="L388" s="321"/>
      <c r="M388" s="332"/>
    </row>
    <row r="389" spans="1:13" x14ac:dyDescent="0.25">
      <c r="A389" s="333" t="s">
        <v>601</v>
      </c>
      <c r="B389" s="344" t="s">
        <v>893</v>
      </c>
      <c r="C389" s="335" t="s">
        <v>755</v>
      </c>
      <c r="D389" s="404">
        <v>0</v>
      </c>
      <c r="E389" s="404">
        <v>0</v>
      </c>
      <c r="F389" s="404">
        <f t="shared" si="13"/>
        <v>0</v>
      </c>
      <c r="G389" s="405">
        <f t="shared" si="14"/>
        <v>0</v>
      </c>
      <c r="H389" s="402"/>
      <c r="I389" s="301"/>
      <c r="J389" s="301"/>
      <c r="K389" s="321"/>
      <c r="L389" s="321"/>
      <c r="M389" s="332"/>
    </row>
    <row r="390" spans="1:13" ht="18.75" hidden="1" customHeight="1" outlineLevel="1" x14ac:dyDescent="0.25">
      <c r="A390" s="333" t="s">
        <v>622</v>
      </c>
      <c r="B390" s="344" t="s">
        <v>1081</v>
      </c>
      <c r="C390" s="335" t="s">
        <v>755</v>
      </c>
      <c r="D390" s="404" t="s">
        <v>289</v>
      </c>
      <c r="E390" s="404" t="s">
        <v>289</v>
      </c>
      <c r="F390" s="404" t="s">
        <v>289</v>
      </c>
      <c r="G390" s="405" t="s">
        <v>289</v>
      </c>
      <c r="H390" s="402"/>
      <c r="I390" s="301"/>
      <c r="J390" s="301"/>
      <c r="K390" s="321"/>
      <c r="L390" s="321"/>
      <c r="M390" s="332"/>
    </row>
    <row r="391" spans="1:13" ht="31.5" hidden="1" customHeight="1" outlineLevel="1" x14ac:dyDescent="0.25">
      <c r="A391" s="333" t="s">
        <v>920</v>
      </c>
      <c r="B391" s="344" t="s">
        <v>1066</v>
      </c>
      <c r="C391" s="335" t="s">
        <v>755</v>
      </c>
      <c r="D391" s="404" t="s">
        <v>289</v>
      </c>
      <c r="E391" s="404" t="s">
        <v>289</v>
      </c>
      <c r="F391" s="404" t="s">
        <v>289</v>
      </c>
      <c r="G391" s="405" t="s">
        <v>289</v>
      </c>
      <c r="H391" s="402"/>
      <c r="I391" s="301"/>
      <c r="J391" s="301"/>
      <c r="K391" s="321"/>
      <c r="L391" s="321"/>
      <c r="M391" s="332"/>
    </row>
    <row r="392" spans="1:13" ht="18" hidden="1" customHeight="1" outlineLevel="1" x14ac:dyDescent="0.25">
      <c r="A392" s="333" t="s">
        <v>982</v>
      </c>
      <c r="B392" s="345" t="s">
        <v>649</v>
      </c>
      <c r="C392" s="335" t="s">
        <v>755</v>
      </c>
      <c r="D392" s="404" t="s">
        <v>289</v>
      </c>
      <c r="E392" s="404" t="s">
        <v>289</v>
      </c>
      <c r="F392" s="404" t="s">
        <v>289</v>
      </c>
      <c r="G392" s="405" t="s">
        <v>289</v>
      </c>
      <c r="H392" s="402"/>
      <c r="I392" s="301"/>
      <c r="J392" s="301"/>
      <c r="K392" s="321"/>
      <c r="L392" s="321"/>
      <c r="M392" s="332"/>
    </row>
    <row r="393" spans="1:13" ht="18" hidden="1" customHeight="1" outlineLevel="1" x14ac:dyDescent="0.25">
      <c r="A393" s="333" t="s">
        <v>983</v>
      </c>
      <c r="B393" s="406" t="s">
        <v>637</v>
      </c>
      <c r="C393" s="335" t="s">
        <v>755</v>
      </c>
      <c r="D393" s="404" t="s">
        <v>289</v>
      </c>
      <c r="E393" s="404" t="s">
        <v>289</v>
      </c>
      <c r="F393" s="404" t="s">
        <v>289</v>
      </c>
      <c r="G393" s="405" t="s">
        <v>289</v>
      </c>
      <c r="H393" s="402"/>
      <c r="I393" s="301"/>
      <c r="J393" s="301"/>
      <c r="K393" s="321"/>
      <c r="L393" s="321"/>
      <c r="M393" s="332"/>
    </row>
    <row r="394" spans="1:13" ht="31.5" hidden="1" customHeight="1" outlineLevel="1" x14ac:dyDescent="0.25">
      <c r="A394" s="333" t="s">
        <v>204</v>
      </c>
      <c r="B394" s="342" t="s">
        <v>1022</v>
      </c>
      <c r="C394" s="335" t="s">
        <v>755</v>
      </c>
      <c r="D394" s="404" t="s">
        <v>289</v>
      </c>
      <c r="E394" s="404" t="s">
        <v>289</v>
      </c>
      <c r="F394" s="404" t="s">
        <v>289</v>
      </c>
      <c r="G394" s="405" t="s">
        <v>289</v>
      </c>
      <c r="H394" s="402"/>
      <c r="I394" s="301"/>
      <c r="J394" s="301"/>
      <c r="K394" s="321"/>
      <c r="L394" s="321"/>
      <c r="M394" s="332"/>
    </row>
    <row r="395" spans="1:13" ht="31.5" hidden="1" customHeight="1" outlineLevel="1" x14ac:dyDescent="0.25">
      <c r="A395" s="333" t="s">
        <v>984</v>
      </c>
      <c r="B395" s="344" t="s">
        <v>908</v>
      </c>
      <c r="C395" s="335" t="s">
        <v>755</v>
      </c>
      <c r="D395" s="404" t="s">
        <v>289</v>
      </c>
      <c r="E395" s="404" t="s">
        <v>289</v>
      </c>
      <c r="F395" s="404" t="s">
        <v>289</v>
      </c>
      <c r="G395" s="405" t="s">
        <v>289</v>
      </c>
      <c r="H395" s="402"/>
      <c r="I395" s="301"/>
      <c r="J395" s="301"/>
      <c r="K395" s="321"/>
      <c r="L395" s="321"/>
      <c r="M395" s="332"/>
    </row>
    <row r="396" spans="1:13" ht="31.5" hidden="1" customHeight="1" outlineLevel="1" x14ac:dyDescent="0.25">
      <c r="A396" s="333" t="s">
        <v>985</v>
      </c>
      <c r="B396" s="344" t="s">
        <v>909</v>
      </c>
      <c r="C396" s="335" t="s">
        <v>755</v>
      </c>
      <c r="D396" s="404" t="s">
        <v>289</v>
      </c>
      <c r="E396" s="404" t="s">
        <v>289</v>
      </c>
      <c r="F396" s="404" t="s">
        <v>289</v>
      </c>
      <c r="G396" s="405" t="s">
        <v>289</v>
      </c>
      <c r="H396" s="402"/>
      <c r="I396" s="301"/>
      <c r="J396" s="301"/>
      <c r="K396" s="321"/>
      <c r="L396" s="321"/>
      <c r="M396" s="332"/>
    </row>
    <row r="397" spans="1:13" ht="31.5" hidden="1" customHeight="1" outlineLevel="1" x14ac:dyDescent="0.25">
      <c r="A397" s="333" t="s">
        <v>986</v>
      </c>
      <c r="B397" s="344" t="s">
        <v>894</v>
      </c>
      <c r="C397" s="335" t="s">
        <v>755</v>
      </c>
      <c r="D397" s="404" t="s">
        <v>289</v>
      </c>
      <c r="E397" s="404" t="s">
        <v>289</v>
      </c>
      <c r="F397" s="404" t="s">
        <v>289</v>
      </c>
      <c r="G397" s="405" t="s">
        <v>289</v>
      </c>
      <c r="H397" s="402"/>
      <c r="I397" s="301"/>
      <c r="J397" s="301"/>
      <c r="K397" s="321"/>
      <c r="L397" s="321"/>
      <c r="M397" s="332"/>
    </row>
    <row r="398" spans="1:13" collapsed="1" x14ac:dyDescent="0.25">
      <c r="A398" s="333" t="s">
        <v>206</v>
      </c>
      <c r="B398" s="342" t="s">
        <v>501</v>
      </c>
      <c r="C398" s="335" t="s">
        <v>755</v>
      </c>
      <c r="D398" s="404">
        <v>0</v>
      </c>
      <c r="E398" s="404">
        <f>E376-E382-E384-E389</f>
        <v>0</v>
      </c>
      <c r="F398" s="404">
        <f>E398-D398</f>
        <v>0</v>
      </c>
      <c r="G398" s="405">
        <f>IFERROR(F398/D398,0)</f>
        <v>0</v>
      </c>
      <c r="H398" s="402"/>
      <c r="I398" s="301"/>
      <c r="J398" s="301"/>
      <c r="K398" s="321"/>
      <c r="L398" s="321"/>
      <c r="M398" s="332"/>
    </row>
    <row r="399" spans="1:13" x14ac:dyDescent="0.25">
      <c r="A399" s="333" t="s">
        <v>18</v>
      </c>
      <c r="B399" s="343" t="s">
        <v>1067</v>
      </c>
      <c r="C399" s="335" t="s">
        <v>755</v>
      </c>
      <c r="D399" s="404">
        <v>146.43761219239988</v>
      </c>
      <c r="E399" s="404">
        <f>E400+E413+E414</f>
        <v>241.3479329905</v>
      </c>
      <c r="F399" s="404">
        <f>E399-D399</f>
        <v>94.910320798100116</v>
      </c>
      <c r="G399" s="405">
        <f>IFERROR(F399/D399,0)</f>
        <v>0.64812802788262047</v>
      </c>
      <c r="H399" s="402"/>
      <c r="I399" s="301"/>
      <c r="J399" s="301"/>
      <c r="K399" s="321"/>
      <c r="L399" s="321"/>
      <c r="M399" s="332"/>
    </row>
    <row r="400" spans="1:13" x14ac:dyDescent="0.25">
      <c r="A400" s="333" t="s">
        <v>216</v>
      </c>
      <c r="B400" s="342" t="s">
        <v>1068</v>
      </c>
      <c r="C400" s="335" t="s">
        <v>755</v>
      </c>
      <c r="D400" s="404">
        <v>146.43761219239988</v>
      </c>
      <c r="E400" s="404">
        <v>241.3479329905</v>
      </c>
      <c r="F400" s="404">
        <f>E400-D400</f>
        <v>94.910320798100116</v>
      </c>
      <c r="G400" s="405">
        <f>IFERROR(F400/D400,0)</f>
        <v>0.64812802788262047</v>
      </c>
      <c r="H400" s="402"/>
      <c r="I400" s="301"/>
      <c r="J400" s="301"/>
      <c r="K400" s="321"/>
      <c r="L400" s="321"/>
      <c r="M400" s="332"/>
    </row>
    <row r="401" spans="1:13" ht="18.75" hidden="1" customHeight="1" outlineLevel="1" x14ac:dyDescent="0.25">
      <c r="A401" s="333" t="s">
        <v>602</v>
      </c>
      <c r="B401" s="344" t="s">
        <v>751</v>
      </c>
      <c r="C401" s="335" t="s">
        <v>755</v>
      </c>
      <c r="D401" s="404" t="s">
        <v>289</v>
      </c>
      <c r="E401" s="404" t="s">
        <v>289</v>
      </c>
      <c r="F401" s="404" t="s">
        <v>289</v>
      </c>
      <c r="G401" s="405" t="s">
        <v>289</v>
      </c>
      <c r="H401" s="402"/>
      <c r="I401" s="301"/>
      <c r="J401" s="301"/>
      <c r="K401" s="321"/>
      <c r="L401" s="321"/>
      <c r="M401" s="332"/>
    </row>
    <row r="402" spans="1:13" ht="31.5" hidden="1" customHeight="1" outlineLevel="1" x14ac:dyDescent="0.25">
      <c r="A402" s="333" t="s">
        <v>933</v>
      </c>
      <c r="B402" s="344" t="s">
        <v>908</v>
      </c>
      <c r="C402" s="335" t="s">
        <v>755</v>
      </c>
      <c r="D402" s="404" t="s">
        <v>289</v>
      </c>
      <c r="E402" s="404" t="s">
        <v>289</v>
      </c>
      <c r="F402" s="404" t="s">
        <v>289</v>
      </c>
      <c r="G402" s="405" t="s">
        <v>289</v>
      </c>
      <c r="H402" s="402"/>
      <c r="I402" s="301"/>
      <c r="J402" s="301"/>
      <c r="K402" s="321"/>
      <c r="L402" s="321"/>
      <c r="M402" s="332"/>
    </row>
    <row r="403" spans="1:13" ht="31.5" hidden="1" customHeight="1" outlineLevel="1" x14ac:dyDescent="0.25">
      <c r="A403" s="333" t="s">
        <v>934</v>
      </c>
      <c r="B403" s="344" t="s">
        <v>909</v>
      </c>
      <c r="C403" s="335" t="s">
        <v>755</v>
      </c>
      <c r="D403" s="404" t="s">
        <v>289</v>
      </c>
      <c r="E403" s="404" t="s">
        <v>289</v>
      </c>
      <c r="F403" s="404" t="s">
        <v>289</v>
      </c>
      <c r="G403" s="405" t="s">
        <v>289</v>
      </c>
      <c r="H403" s="402"/>
      <c r="I403" s="301"/>
      <c r="J403" s="301"/>
      <c r="K403" s="321"/>
      <c r="L403" s="321"/>
      <c r="M403" s="332"/>
    </row>
    <row r="404" spans="1:13" ht="31.5" hidden="1" customHeight="1" outlineLevel="1" x14ac:dyDescent="0.25">
      <c r="A404" s="333" t="s">
        <v>987</v>
      </c>
      <c r="B404" s="344" t="s">
        <v>894</v>
      </c>
      <c r="C404" s="335" t="s">
        <v>755</v>
      </c>
      <c r="D404" s="404" t="s">
        <v>289</v>
      </c>
      <c r="E404" s="404" t="s">
        <v>289</v>
      </c>
      <c r="F404" s="404" t="s">
        <v>289</v>
      </c>
      <c r="G404" s="405" t="s">
        <v>289</v>
      </c>
      <c r="H404" s="402"/>
      <c r="I404" s="301"/>
      <c r="J404" s="301"/>
      <c r="K404" s="321"/>
      <c r="L404" s="321"/>
      <c r="M404" s="332"/>
    </row>
    <row r="405" spans="1:13" ht="18.75" hidden="1" customHeight="1" outlineLevel="1" x14ac:dyDescent="0.25">
      <c r="A405" s="333" t="s">
        <v>603</v>
      </c>
      <c r="B405" s="344" t="s">
        <v>1080</v>
      </c>
      <c r="C405" s="335" t="s">
        <v>755</v>
      </c>
      <c r="D405" s="404" t="s">
        <v>289</v>
      </c>
      <c r="E405" s="404" t="s">
        <v>289</v>
      </c>
      <c r="F405" s="404" t="s">
        <v>289</v>
      </c>
      <c r="G405" s="405" t="s">
        <v>289</v>
      </c>
      <c r="H405" s="402"/>
      <c r="I405" s="301"/>
      <c r="J405" s="301"/>
      <c r="K405" s="321"/>
      <c r="L405" s="321"/>
      <c r="M405" s="332"/>
    </row>
    <row r="406" spans="1:13" collapsed="1" x14ac:dyDescent="0.25">
      <c r="A406" s="333" t="s">
        <v>604</v>
      </c>
      <c r="B406" s="344" t="s">
        <v>752</v>
      </c>
      <c r="C406" s="335" t="s">
        <v>755</v>
      </c>
      <c r="D406" s="404">
        <v>146.43761219239988</v>
      </c>
      <c r="E406" s="404">
        <f>E400</f>
        <v>241.3479329905</v>
      </c>
      <c r="F406" s="404">
        <f>E406-D406</f>
        <v>94.910320798100116</v>
      </c>
      <c r="G406" s="405">
        <f>IFERROR(F406/D406,0)</f>
        <v>0.64812802788262047</v>
      </c>
      <c r="H406" s="402"/>
      <c r="I406" s="301"/>
      <c r="J406" s="301"/>
      <c r="K406" s="321"/>
      <c r="L406" s="321"/>
      <c r="M406" s="332"/>
    </row>
    <row r="407" spans="1:13" ht="18.75" hidden="1" customHeight="1" outlineLevel="1" x14ac:dyDescent="0.25">
      <c r="A407" s="333" t="s">
        <v>605</v>
      </c>
      <c r="B407" s="344" t="s">
        <v>1074</v>
      </c>
      <c r="C407" s="335" t="s">
        <v>755</v>
      </c>
      <c r="D407" s="404" t="s">
        <v>289</v>
      </c>
      <c r="E407" s="404" t="s">
        <v>289</v>
      </c>
      <c r="F407" s="404" t="s">
        <v>289</v>
      </c>
      <c r="G407" s="405" t="s">
        <v>289</v>
      </c>
      <c r="H407" s="402"/>
      <c r="I407" s="301"/>
      <c r="J407" s="301"/>
      <c r="K407" s="321"/>
      <c r="L407" s="321"/>
      <c r="M407" s="332"/>
    </row>
    <row r="408" spans="1:13" collapsed="1" x14ac:dyDescent="0.25">
      <c r="A408" s="333" t="s">
        <v>606</v>
      </c>
      <c r="B408" s="344" t="s">
        <v>754</v>
      </c>
      <c r="C408" s="335" t="s">
        <v>755</v>
      </c>
      <c r="D408" s="404">
        <v>0</v>
      </c>
      <c r="E408" s="404">
        <v>0</v>
      </c>
      <c r="F408" s="404">
        <f>E408-D408</f>
        <v>0</v>
      </c>
      <c r="G408" s="405">
        <f>IFERROR(F408/D408,0)</f>
        <v>0</v>
      </c>
      <c r="H408" s="402"/>
      <c r="I408" s="301"/>
      <c r="J408" s="301"/>
      <c r="K408" s="321"/>
      <c r="L408" s="321"/>
      <c r="M408" s="332"/>
    </row>
    <row r="409" spans="1:13" ht="18.75" hidden="1" customHeight="1" outlineLevel="1" x14ac:dyDescent="0.25">
      <c r="A409" s="333" t="s">
        <v>607</v>
      </c>
      <c r="B409" s="344" t="s">
        <v>1081</v>
      </c>
      <c r="C409" s="335" t="s">
        <v>755</v>
      </c>
      <c r="D409" s="404" t="s">
        <v>289</v>
      </c>
      <c r="E409" s="404" t="s">
        <v>289</v>
      </c>
      <c r="F409" s="404" t="s">
        <v>289</v>
      </c>
      <c r="G409" s="405" t="s">
        <v>289</v>
      </c>
      <c r="H409" s="402"/>
      <c r="I409" s="301"/>
      <c r="J409" s="301"/>
      <c r="K409" s="321"/>
      <c r="L409" s="321"/>
      <c r="M409" s="332"/>
    </row>
    <row r="410" spans="1:13" ht="31.5" hidden="1" customHeight="1" outlineLevel="1" x14ac:dyDescent="0.25">
      <c r="A410" s="333" t="s">
        <v>623</v>
      </c>
      <c r="B410" s="344" t="s">
        <v>1056</v>
      </c>
      <c r="C410" s="335" t="s">
        <v>755</v>
      </c>
      <c r="D410" s="404" t="s">
        <v>289</v>
      </c>
      <c r="E410" s="404" t="s">
        <v>289</v>
      </c>
      <c r="F410" s="404" t="s">
        <v>289</v>
      </c>
      <c r="G410" s="405" t="s">
        <v>289</v>
      </c>
      <c r="H410" s="402"/>
      <c r="I410" s="301"/>
      <c r="J410" s="301"/>
      <c r="K410" s="321"/>
      <c r="L410" s="321"/>
      <c r="M410" s="332"/>
    </row>
    <row r="411" spans="1:13" ht="18.75" hidden="1" customHeight="1" outlineLevel="1" x14ac:dyDescent="0.25">
      <c r="A411" s="333" t="s">
        <v>988</v>
      </c>
      <c r="B411" s="345" t="s">
        <v>649</v>
      </c>
      <c r="C411" s="335" t="s">
        <v>755</v>
      </c>
      <c r="D411" s="404" t="s">
        <v>289</v>
      </c>
      <c r="E411" s="404" t="s">
        <v>289</v>
      </c>
      <c r="F411" s="404" t="s">
        <v>289</v>
      </c>
      <c r="G411" s="405" t="s">
        <v>289</v>
      </c>
      <c r="H411" s="402"/>
      <c r="I411" s="301"/>
      <c r="J411" s="301"/>
      <c r="K411" s="321"/>
      <c r="L411" s="321"/>
      <c r="M411" s="332"/>
    </row>
    <row r="412" spans="1:13" ht="18.75" hidden="1" customHeight="1" outlineLevel="1" x14ac:dyDescent="0.25">
      <c r="A412" s="333" t="s">
        <v>989</v>
      </c>
      <c r="B412" s="406" t="s">
        <v>637</v>
      </c>
      <c r="C412" s="335" t="s">
        <v>755</v>
      </c>
      <c r="D412" s="404" t="s">
        <v>289</v>
      </c>
      <c r="E412" s="404" t="s">
        <v>289</v>
      </c>
      <c r="F412" s="404" t="s">
        <v>289</v>
      </c>
      <c r="G412" s="405" t="s">
        <v>289</v>
      </c>
      <c r="H412" s="402"/>
      <c r="I412" s="301"/>
      <c r="J412" s="301"/>
      <c r="K412" s="321"/>
      <c r="L412" s="321"/>
      <c r="M412" s="332"/>
    </row>
    <row r="413" spans="1:13" collapsed="1" x14ac:dyDescent="0.25">
      <c r="A413" s="333" t="s">
        <v>217</v>
      </c>
      <c r="B413" s="342" t="s">
        <v>1023</v>
      </c>
      <c r="C413" s="335" t="s">
        <v>755</v>
      </c>
      <c r="D413" s="404">
        <v>0</v>
      </c>
      <c r="E413" s="404">
        <v>0</v>
      </c>
      <c r="F413" s="404">
        <f>E413-D413</f>
        <v>0</v>
      </c>
      <c r="G413" s="405">
        <f>IFERROR(F413/D413,0)</f>
        <v>0</v>
      </c>
      <c r="H413" s="402"/>
      <c r="I413" s="301"/>
      <c r="J413" s="301"/>
      <c r="K413" s="321"/>
      <c r="L413" s="321"/>
      <c r="M413" s="332"/>
    </row>
    <row r="414" spans="1:13" x14ac:dyDescent="0.25">
      <c r="A414" s="333" t="s">
        <v>219</v>
      </c>
      <c r="B414" s="342" t="s">
        <v>796</v>
      </c>
      <c r="C414" s="335" t="s">
        <v>755</v>
      </c>
      <c r="D414" s="404">
        <v>0</v>
      </c>
      <c r="E414" s="404">
        <f>E420+E422</f>
        <v>0</v>
      </c>
      <c r="F414" s="404">
        <f>E414-D414</f>
        <v>0</v>
      </c>
      <c r="G414" s="405">
        <f>IFERROR(F414/D414,0)</f>
        <v>0</v>
      </c>
      <c r="H414" s="402"/>
      <c r="I414" s="301"/>
      <c r="J414" s="301"/>
      <c r="K414" s="321"/>
      <c r="L414" s="321"/>
      <c r="M414" s="332"/>
    </row>
    <row r="415" spans="1:13" ht="18.75" hidden="1" customHeight="1" outlineLevel="1" x14ac:dyDescent="0.25">
      <c r="A415" s="333" t="s">
        <v>627</v>
      </c>
      <c r="B415" s="344" t="s">
        <v>751</v>
      </c>
      <c r="C415" s="335" t="s">
        <v>755</v>
      </c>
      <c r="D415" s="404" t="s">
        <v>289</v>
      </c>
      <c r="E415" s="404" t="s">
        <v>289</v>
      </c>
      <c r="F415" s="404" t="s">
        <v>289</v>
      </c>
      <c r="G415" s="405" t="s">
        <v>289</v>
      </c>
      <c r="H415" s="402"/>
      <c r="I415" s="301"/>
      <c r="J415" s="301"/>
      <c r="K415" s="321"/>
      <c r="L415" s="321"/>
      <c r="M415" s="332"/>
    </row>
    <row r="416" spans="1:13" ht="31.5" hidden="1" customHeight="1" outlineLevel="1" x14ac:dyDescent="0.25">
      <c r="A416" s="333" t="s">
        <v>935</v>
      </c>
      <c r="B416" s="344" t="s">
        <v>908</v>
      </c>
      <c r="C416" s="335" t="s">
        <v>755</v>
      </c>
      <c r="D416" s="404" t="s">
        <v>289</v>
      </c>
      <c r="E416" s="404" t="s">
        <v>289</v>
      </c>
      <c r="F416" s="404" t="s">
        <v>289</v>
      </c>
      <c r="G416" s="405" t="s">
        <v>289</v>
      </c>
      <c r="H416" s="402"/>
      <c r="I416" s="301"/>
      <c r="J416" s="301"/>
      <c r="K416" s="321"/>
      <c r="L416" s="321"/>
      <c r="M416" s="332"/>
    </row>
    <row r="417" spans="1:13" ht="31.5" hidden="1" customHeight="1" outlineLevel="1" x14ac:dyDescent="0.25">
      <c r="A417" s="333" t="s">
        <v>936</v>
      </c>
      <c r="B417" s="344" t="s">
        <v>909</v>
      </c>
      <c r="C417" s="335" t="s">
        <v>755</v>
      </c>
      <c r="D417" s="404" t="s">
        <v>289</v>
      </c>
      <c r="E417" s="404" t="s">
        <v>289</v>
      </c>
      <c r="F417" s="404" t="s">
        <v>289</v>
      </c>
      <c r="G417" s="405" t="s">
        <v>289</v>
      </c>
      <c r="H417" s="402"/>
      <c r="I417" s="301"/>
      <c r="J417" s="301"/>
      <c r="K417" s="321"/>
      <c r="L417" s="321"/>
      <c r="M417" s="332"/>
    </row>
    <row r="418" spans="1:13" ht="31.5" hidden="1" customHeight="1" outlineLevel="1" x14ac:dyDescent="0.25">
      <c r="A418" s="333" t="s">
        <v>990</v>
      </c>
      <c r="B418" s="344" t="s">
        <v>894</v>
      </c>
      <c r="C418" s="335" t="s">
        <v>755</v>
      </c>
      <c r="D418" s="404" t="s">
        <v>289</v>
      </c>
      <c r="E418" s="404" t="s">
        <v>289</v>
      </c>
      <c r="F418" s="404" t="s">
        <v>289</v>
      </c>
      <c r="G418" s="405" t="s">
        <v>289</v>
      </c>
      <c r="H418" s="402"/>
      <c r="I418" s="301"/>
      <c r="J418" s="301"/>
      <c r="K418" s="321"/>
      <c r="L418" s="321"/>
      <c r="M418" s="332"/>
    </row>
    <row r="419" spans="1:13" ht="18.75" hidden="1" customHeight="1" outlineLevel="1" x14ac:dyDescent="0.25">
      <c r="A419" s="333" t="s">
        <v>628</v>
      </c>
      <c r="B419" s="344" t="s">
        <v>1080</v>
      </c>
      <c r="C419" s="335" t="s">
        <v>755</v>
      </c>
      <c r="D419" s="404" t="s">
        <v>289</v>
      </c>
      <c r="E419" s="404" t="s">
        <v>289</v>
      </c>
      <c r="F419" s="404" t="s">
        <v>289</v>
      </c>
      <c r="G419" s="405" t="s">
        <v>289</v>
      </c>
      <c r="H419" s="402"/>
      <c r="I419" s="301"/>
      <c r="J419" s="301"/>
      <c r="K419" s="321"/>
      <c r="L419" s="321"/>
      <c r="M419" s="332"/>
    </row>
    <row r="420" spans="1:13" collapsed="1" x14ac:dyDescent="0.25">
      <c r="A420" s="333" t="s">
        <v>629</v>
      </c>
      <c r="B420" s="344" t="s">
        <v>752</v>
      </c>
      <c r="C420" s="335" t="s">
        <v>755</v>
      </c>
      <c r="D420" s="404">
        <v>0</v>
      </c>
      <c r="E420" s="404">
        <v>0</v>
      </c>
      <c r="F420" s="404">
        <f>E420-D420</f>
        <v>0</v>
      </c>
      <c r="G420" s="405">
        <f>IFERROR(F420/D420,0)</f>
        <v>0</v>
      </c>
      <c r="H420" s="402"/>
      <c r="I420" s="301"/>
      <c r="J420" s="301"/>
      <c r="K420" s="321"/>
      <c r="L420" s="321"/>
      <c r="M420" s="332"/>
    </row>
    <row r="421" spans="1:13" ht="18.75" hidden="1" customHeight="1" outlineLevel="1" x14ac:dyDescent="0.25">
      <c r="A421" s="333" t="s">
        <v>630</v>
      </c>
      <c r="B421" s="344" t="s">
        <v>1074</v>
      </c>
      <c r="C421" s="335" t="s">
        <v>755</v>
      </c>
      <c r="D421" s="404" t="s">
        <v>289</v>
      </c>
      <c r="E421" s="404" t="s">
        <v>289</v>
      </c>
      <c r="F421" s="404" t="s">
        <v>289</v>
      </c>
      <c r="G421" s="405" t="s">
        <v>289</v>
      </c>
      <c r="H421" s="402"/>
      <c r="I421" s="301"/>
      <c r="J421" s="301"/>
      <c r="K421" s="321"/>
      <c r="L421" s="321"/>
      <c r="M421" s="332"/>
    </row>
    <row r="422" spans="1:13" collapsed="1" x14ac:dyDescent="0.25">
      <c r="A422" s="333" t="s">
        <v>631</v>
      </c>
      <c r="B422" s="344" t="s">
        <v>754</v>
      </c>
      <c r="C422" s="335" t="s">
        <v>755</v>
      </c>
      <c r="D422" s="404">
        <v>0</v>
      </c>
      <c r="E422" s="404">
        <v>0</v>
      </c>
      <c r="F422" s="404">
        <f>E422-D422</f>
        <v>0</v>
      </c>
      <c r="G422" s="405">
        <f>IFERROR(F422/D422,0)</f>
        <v>0</v>
      </c>
      <c r="H422" s="402"/>
      <c r="I422" s="301"/>
      <c r="J422" s="301"/>
      <c r="K422" s="321"/>
      <c r="L422" s="321"/>
      <c r="M422" s="332"/>
    </row>
    <row r="423" spans="1:13" ht="18.75" hidden="1" customHeight="1" outlineLevel="1" x14ac:dyDescent="0.25">
      <c r="A423" s="333" t="s">
        <v>632</v>
      </c>
      <c r="B423" s="344" t="s">
        <v>1081</v>
      </c>
      <c r="C423" s="335" t="s">
        <v>755</v>
      </c>
      <c r="D423" s="404" t="s">
        <v>289</v>
      </c>
      <c r="E423" s="404" t="s">
        <v>289</v>
      </c>
      <c r="F423" s="404" t="s">
        <v>289</v>
      </c>
      <c r="G423" s="405" t="s">
        <v>289</v>
      </c>
      <c r="H423" s="402"/>
      <c r="I423" s="301"/>
      <c r="J423" s="301"/>
      <c r="K423" s="321"/>
      <c r="L423" s="321"/>
      <c r="M423" s="332"/>
    </row>
    <row r="424" spans="1:13" ht="31.5" hidden="1" customHeight="1" outlineLevel="1" x14ac:dyDescent="0.25">
      <c r="A424" s="333" t="s">
        <v>633</v>
      </c>
      <c r="B424" s="344" t="s">
        <v>1056</v>
      </c>
      <c r="C424" s="335" t="s">
        <v>755</v>
      </c>
      <c r="D424" s="404" t="s">
        <v>289</v>
      </c>
      <c r="E424" s="404" t="s">
        <v>289</v>
      </c>
      <c r="F424" s="404" t="s">
        <v>289</v>
      </c>
      <c r="G424" s="405" t="s">
        <v>289</v>
      </c>
      <c r="H424" s="402"/>
      <c r="I424" s="301"/>
      <c r="J424" s="301"/>
      <c r="K424" s="321"/>
      <c r="L424" s="321"/>
      <c r="M424" s="332"/>
    </row>
    <row r="425" spans="1:13" ht="18.75" hidden="1" customHeight="1" outlineLevel="1" x14ac:dyDescent="0.25">
      <c r="A425" s="333" t="s">
        <v>991</v>
      </c>
      <c r="B425" s="406" t="s">
        <v>649</v>
      </c>
      <c r="C425" s="335" t="s">
        <v>755</v>
      </c>
      <c r="D425" s="404" t="s">
        <v>289</v>
      </c>
      <c r="E425" s="404" t="s">
        <v>289</v>
      </c>
      <c r="F425" s="404" t="s">
        <v>289</v>
      </c>
      <c r="G425" s="405" t="s">
        <v>289</v>
      </c>
      <c r="H425" s="402"/>
      <c r="I425" s="301"/>
      <c r="J425" s="301"/>
      <c r="K425" s="321"/>
      <c r="L425" s="321"/>
      <c r="M425" s="332"/>
    </row>
    <row r="426" spans="1:13" ht="18.75" hidden="1" customHeight="1" outlineLevel="1" x14ac:dyDescent="0.25">
      <c r="A426" s="333" t="s">
        <v>992</v>
      </c>
      <c r="B426" s="406" t="s">
        <v>637</v>
      </c>
      <c r="C426" s="335" t="s">
        <v>755</v>
      </c>
      <c r="D426" s="404" t="s">
        <v>289</v>
      </c>
      <c r="E426" s="404" t="s">
        <v>289</v>
      </c>
      <c r="F426" s="404" t="s">
        <v>289</v>
      </c>
      <c r="G426" s="405" t="s">
        <v>289</v>
      </c>
      <c r="H426" s="402"/>
      <c r="I426" s="301"/>
      <c r="J426" s="301"/>
      <c r="K426" s="321"/>
      <c r="L426" s="321"/>
      <c r="M426" s="332"/>
    </row>
    <row r="427" spans="1:13" collapsed="1" x14ac:dyDescent="0.25">
      <c r="A427" s="333" t="s">
        <v>21</v>
      </c>
      <c r="B427" s="343" t="s">
        <v>993</v>
      </c>
      <c r="C427" s="335" t="s">
        <v>755</v>
      </c>
      <c r="D427" s="404">
        <v>33.869093193051008</v>
      </c>
      <c r="E427" s="404">
        <v>73.481774206300074</v>
      </c>
      <c r="F427" s="404">
        <f t="shared" ref="F427:F436" si="15">E427-D427</f>
        <v>39.612681013249066</v>
      </c>
      <c r="G427" s="405">
        <f t="shared" ref="G427:G436" si="16">IFERROR(F427/D427,0)</f>
        <v>1.1695819781019847</v>
      </c>
      <c r="H427" s="402"/>
      <c r="I427" s="301"/>
      <c r="J427" s="301"/>
      <c r="K427" s="321"/>
      <c r="L427" s="321"/>
      <c r="M427" s="332"/>
    </row>
    <row r="428" spans="1:13" x14ac:dyDescent="0.25">
      <c r="A428" s="333" t="s">
        <v>39</v>
      </c>
      <c r="B428" s="343" t="s">
        <v>328</v>
      </c>
      <c r="C428" s="335" t="s">
        <v>755</v>
      </c>
      <c r="D428" s="404">
        <v>1577.0510433264369</v>
      </c>
      <c r="E428" s="404">
        <f>E429</f>
        <v>570.32574643000009</v>
      </c>
      <c r="F428" s="404">
        <f t="shared" si="15"/>
        <v>-1006.7252968964368</v>
      </c>
      <c r="G428" s="405">
        <f t="shared" si="16"/>
        <v>-0.63835936138945426</v>
      </c>
      <c r="H428" s="402"/>
      <c r="I428" s="301"/>
      <c r="J428" s="301"/>
      <c r="K428" s="321"/>
      <c r="L428" s="321"/>
      <c r="M428" s="332"/>
    </row>
    <row r="429" spans="1:13" x14ac:dyDescent="0.25">
      <c r="A429" s="333" t="s">
        <v>74</v>
      </c>
      <c r="B429" s="342" t="s">
        <v>921</v>
      </c>
      <c r="C429" s="335" t="s">
        <v>755</v>
      </c>
      <c r="D429" s="404">
        <v>1577.0510433264369</v>
      </c>
      <c r="E429" s="404">
        <v>570.32574643000009</v>
      </c>
      <c r="F429" s="404">
        <f t="shared" si="15"/>
        <v>-1006.7252968964368</v>
      </c>
      <c r="G429" s="405">
        <f t="shared" si="16"/>
        <v>-0.63835936138945426</v>
      </c>
      <c r="H429" s="402"/>
      <c r="I429" s="301"/>
      <c r="J429" s="301"/>
      <c r="K429" s="321"/>
      <c r="L429" s="321"/>
      <c r="M429" s="332"/>
    </row>
    <row r="430" spans="1:13" x14ac:dyDescent="0.25">
      <c r="A430" s="333" t="s">
        <v>624</v>
      </c>
      <c r="B430" s="342" t="s">
        <v>625</v>
      </c>
      <c r="C430" s="335" t="s">
        <v>755</v>
      </c>
      <c r="D430" s="404">
        <v>0</v>
      </c>
      <c r="E430" s="404">
        <v>0</v>
      </c>
      <c r="F430" s="404">
        <f t="shared" si="15"/>
        <v>0</v>
      </c>
      <c r="G430" s="405">
        <f t="shared" si="16"/>
        <v>0</v>
      </c>
      <c r="H430" s="402"/>
      <c r="I430" s="301"/>
      <c r="J430" s="301"/>
      <c r="K430" s="321"/>
      <c r="L430" s="321"/>
      <c r="M430" s="332"/>
    </row>
    <row r="431" spans="1:13" x14ac:dyDescent="0.25">
      <c r="A431" s="333" t="s">
        <v>19</v>
      </c>
      <c r="B431" s="403" t="s">
        <v>224</v>
      </c>
      <c r="C431" s="335" t="s">
        <v>755</v>
      </c>
      <c r="D431" s="404">
        <v>1195.0800092499371</v>
      </c>
      <c r="E431" s="404">
        <f>E432+E433+E434+E435+E436</f>
        <v>1361.2521690099998</v>
      </c>
      <c r="F431" s="404">
        <f t="shared" si="15"/>
        <v>166.17215976006264</v>
      </c>
      <c r="G431" s="405">
        <f t="shared" si="16"/>
        <v>0.13904689098126288</v>
      </c>
      <c r="H431" s="402"/>
      <c r="I431" s="301"/>
      <c r="J431" s="301"/>
      <c r="K431" s="321"/>
      <c r="L431" s="321"/>
      <c r="M431" s="332"/>
    </row>
    <row r="432" spans="1:13" x14ac:dyDescent="0.25">
      <c r="A432" s="333" t="s">
        <v>23</v>
      </c>
      <c r="B432" s="343" t="s">
        <v>225</v>
      </c>
      <c r="C432" s="335" t="s">
        <v>755</v>
      </c>
      <c r="D432" s="404">
        <v>0</v>
      </c>
      <c r="E432" s="404">
        <v>0</v>
      </c>
      <c r="F432" s="404">
        <f t="shared" si="15"/>
        <v>0</v>
      </c>
      <c r="G432" s="405">
        <f t="shared" si="16"/>
        <v>0</v>
      </c>
      <c r="H432" s="402"/>
      <c r="I432" s="301"/>
      <c r="J432" s="301"/>
      <c r="K432" s="321"/>
      <c r="L432" s="321"/>
      <c r="M432" s="332"/>
    </row>
    <row r="433" spans="1:13" x14ac:dyDescent="0.25">
      <c r="A433" s="333" t="s">
        <v>24</v>
      </c>
      <c r="B433" s="343" t="s">
        <v>226</v>
      </c>
      <c r="C433" s="335" t="s">
        <v>755</v>
      </c>
      <c r="D433" s="404">
        <v>0</v>
      </c>
      <c r="E433" s="404">
        <v>0</v>
      </c>
      <c r="F433" s="404">
        <f t="shared" si="15"/>
        <v>0</v>
      </c>
      <c r="G433" s="405">
        <f t="shared" si="16"/>
        <v>0</v>
      </c>
      <c r="H433" s="402"/>
      <c r="I433" s="301"/>
      <c r="J433" s="301"/>
      <c r="K433" s="321"/>
      <c r="L433" s="321"/>
      <c r="M433" s="332"/>
    </row>
    <row r="434" spans="1:13" x14ac:dyDescent="0.25">
      <c r="A434" s="333" t="s">
        <v>30</v>
      </c>
      <c r="B434" s="343" t="s">
        <v>1112</v>
      </c>
      <c r="C434" s="335" t="s">
        <v>755</v>
      </c>
      <c r="D434" s="404">
        <v>0</v>
      </c>
      <c r="E434" s="404">
        <v>0</v>
      </c>
      <c r="F434" s="404">
        <f t="shared" si="15"/>
        <v>0</v>
      </c>
      <c r="G434" s="405">
        <f t="shared" si="16"/>
        <v>0</v>
      </c>
      <c r="H434" s="402"/>
      <c r="I434" s="301"/>
      <c r="J434" s="301"/>
      <c r="K434" s="321"/>
      <c r="L434" s="321"/>
      <c r="M434" s="332"/>
    </row>
    <row r="435" spans="1:13" x14ac:dyDescent="0.25">
      <c r="A435" s="333" t="s">
        <v>40</v>
      </c>
      <c r="B435" s="343" t="s">
        <v>227</v>
      </c>
      <c r="C435" s="335" t="s">
        <v>755</v>
      </c>
      <c r="D435" s="404">
        <v>1195.0800092499371</v>
      </c>
      <c r="E435" s="404">
        <v>1361.2521690099998</v>
      </c>
      <c r="F435" s="404">
        <f t="shared" si="15"/>
        <v>166.17215976006264</v>
      </c>
      <c r="G435" s="405">
        <f t="shared" si="16"/>
        <v>0.13904689098126288</v>
      </c>
      <c r="H435" s="402"/>
      <c r="I435" s="301"/>
      <c r="J435" s="301"/>
      <c r="K435" s="321"/>
      <c r="L435" s="321"/>
      <c r="M435" s="332"/>
    </row>
    <row r="436" spans="1:13" x14ac:dyDescent="0.25">
      <c r="A436" s="333" t="s">
        <v>41</v>
      </c>
      <c r="B436" s="343" t="s">
        <v>228</v>
      </c>
      <c r="C436" s="335" t="s">
        <v>755</v>
      </c>
      <c r="D436" s="404">
        <v>0</v>
      </c>
      <c r="E436" s="404">
        <v>0</v>
      </c>
      <c r="F436" s="404">
        <f t="shared" si="15"/>
        <v>0</v>
      </c>
      <c r="G436" s="405">
        <f t="shared" si="16"/>
        <v>0</v>
      </c>
      <c r="H436" s="402"/>
      <c r="I436" s="301"/>
      <c r="J436" s="301"/>
      <c r="K436" s="321"/>
      <c r="L436" s="321"/>
      <c r="M436" s="332"/>
    </row>
    <row r="437" spans="1:13" x14ac:dyDescent="0.25">
      <c r="A437" s="333" t="s">
        <v>116</v>
      </c>
      <c r="B437" s="342" t="s">
        <v>626</v>
      </c>
      <c r="C437" s="335" t="s">
        <v>755</v>
      </c>
      <c r="D437" s="404">
        <v>0</v>
      </c>
      <c r="E437" s="404">
        <v>0</v>
      </c>
      <c r="F437" s="404">
        <f t="shared" ref="F437:F442" si="17">E437-D437</f>
        <v>0</v>
      </c>
      <c r="G437" s="405">
        <f t="shared" ref="G437:G442" si="18">IFERROR(F437/D437,0)</f>
        <v>0</v>
      </c>
      <c r="H437" s="402"/>
      <c r="I437" s="301"/>
      <c r="J437" s="301"/>
      <c r="K437" s="321"/>
      <c r="L437" s="321"/>
      <c r="M437" s="332"/>
    </row>
    <row r="438" spans="1:13" ht="31.5" x14ac:dyDescent="0.25">
      <c r="A438" s="333" t="s">
        <v>746</v>
      </c>
      <c r="B438" s="344" t="s">
        <v>738</v>
      </c>
      <c r="C438" s="335" t="s">
        <v>755</v>
      </c>
      <c r="D438" s="404" t="s">
        <v>289</v>
      </c>
      <c r="E438" s="404" t="s">
        <v>289</v>
      </c>
      <c r="F438" s="404" t="s">
        <v>289</v>
      </c>
      <c r="G438" s="405" t="s">
        <v>289</v>
      </c>
      <c r="H438" s="402"/>
      <c r="I438" s="301"/>
      <c r="J438" s="301"/>
      <c r="K438" s="321"/>
      <c r="L438" s="321"/>
      <c r="M438" s="332"/>
    </row>
    <row r="439" spans="1:13" x14ac:dyDescent="0.25">
      <c r="A439" s="333" t="s">
        <v>800</v>
      </c>
      <c r="B439" s="342" t="s">
        <v>745</v>
      </c>
      <c r="C439" s="335" t="s">
        <v>755</v>
      </c>
      <c r="D439" s="404">
        <v>0</v>
      </c>
      <c r="E439" s="404">
        <v>0</v>
      </c>
      <c r="F439" s="404">
        <f t="shared" si="17"/>
        <v>0</v>
      </c>
      <c r="G439" s="405">
        <f t="shared" si="18"/>
        <v>0</v>
      </c>
      <c r="H439" s="402"/>
      <c r="I439" s="301"/>
      <c r="J439" s="301"/>
      <c r="K439" s="321"/>
      <c r="L439" s="321"/>
      <c r="M439" s="332"/>
    </row>
    <row r="440" spans="1:13" ht="31.5" x14ac:dyDescent="0.25">
      <c r="A440" s="333" t="s">
        <v>801</v>
      </c>
      <c r="B440" s="344" t="s">
        <v>747</v>
      </c>
      <c r="C440" s="335" t="s">
        <v>755</v>
      </c>
      <c r="D440" s="404" t="s">
        <v>289</v>
      </c>
      <c r="E440" s="404" t="s">
        <v>289</v>
      </c>
      <c r="F440" s="404" t="s">
        <v>289</v>
      </c>
      <c r="G440" s="405" t="s">
        <v>289</v>
      </c>
      <c r="H440" s="402"/>
      <c r="I440" s="301"/>
      <c r="J440" s="301"/>
      <c r="K440" s="321"/>
      <c r="L440" s="321"/>
      <c r="M440" s="332"/>
    </row>
    <row r="441" spans="1:13" x14ac:dyDescent="0.25">
      <c r="A441" s="333" t="s">
        <v>42</v>
      </c>
      <c r="B441" s="343" t="s">
        <v>234</v>
      </c>
      <c r="C441" s="335" t="s">
        <v>755</v>
      </c>
      <c r="D441" s="404">
        <v>0</v>
      </c>
      <c r="E441" s="404">
        <v>0</v>
      </c>
      <c r="F441" s="404">
        <f t="shared" si="17"/>
        <v>0</v>
      </c>
      <c r="G441" s="405">
        <f t="shared" si="18"/>
        <v>0</v>
      </c>
      <c r="H441" s="402"/>
      <c r="I441" s="301"/>
      <c r="J441" s="301"/>
      <c r="K441" s="321"/>
      <c r="L441" s="321"/>
      <c r="M441" s="332"/>
    </row>
    <row r="442" spans="1:13" ht="16.5" thickBot="1" x14ac:dyDescent="0.3">
      <c r="A442" s="347" t="s">
        <v>43</v>
      </c>
      <c r="B442" s="407" t="s">
        <v>235</v>
      </c>
      <c r="C442" s="349" t="s">
        <v>755</v>
      </c>
      <c r="D442" s="408">
        <v>0</v>
      </c>
      <c r="E442" s="408">
        <v>0</v>
      </c>
      <c r="F442" s="408">
        <f t="shared" si="17"/>
        <v>0</v>
      </c>
      <c r="G442" s="409">
        <f t="shared" si="18"/>
        <v>0</v>
      </c>
      <c r="H442" s="402"/>
      <c r="I442" s="301"/>
      <c r="J442" s="301"/>
      <c r="K442" s="321"/>
      <c r="L442" s="321"/>
      <c r="M442" s="332"/>
    </row>
    <row r="443" spans="1:13" x14ac:dyDescent="0.25">
      <c r="A443" s="325" t="s">
        <v>26</v>
      </c>
      <c r="B443" s="326" t="s">
        <v>874</v>
      </c>
      <c r="C443" s="410" t="s">
        <v>289</v>
      </c>
      <c r="D443" s="411" t="s">
        <v>289</v>
      </c>
      <c r="E443" s="411" t="s">
        <v>289</v>
      </c>
      <c r="F443" s="411" t="s">
        <v>289</v>
      </c>
      <c r="G443" s="411" t="s">
        <v>289</v>
      </c>
      <c r="H443" s="412"/>
      <c r="I443" s="301"/>
      <c r="J443" s="301"/>
      <c r="K443" s="321"/>
      <c r="L443" s="321"/>
      <c r="M443" s="332"/>
    </row>
    <row r="444" spans="1:13" ht="47.25" x14ac:dyDescent="0.25">
      <c r="A444" s="413" t="s">
        <v>838</v>
      </c>
      <c r="B444" s="343" t="s">
        <v>842</v>
      </c>
      <c r="C444" s="349" t="s">
        <v>755</v>
      </c>
      <c r="D444" s="414">
        <v>68.7991733004</v>
      </c>
      <c r="E444" s="414">
        <v>53.036715330000007</v>
      </c>
      <c r="F444" s="414">
        <f>E444-D444</f>
        <v>-15.762457970399993</v>
      </c>
      <c r="G444" s="415">
        <f>IFERROR(F444/D444,0)</f>
        <v>-0.22910824671651031</v>
      </c>
      <c r="H444" s="416"/>
      <c r="I444" s="301"/>
      <c r="J444" s="301"/>
      <c r="K444" s="321"/>
      <c r="L444" s="321"/>
      <c r="M444" s="332"/>
    </row>
    <row r="445" spans="1:13" x14ac:dyDescent="0.25">
      <c r="A445" s="413" t="s">
        <v>839</v>
      </c>
      <c r="B445" s="342" t="s">
        <v>922</v>
      </c>
      <c r="C445" s="349" t="s">
        <v>755</v>
      </c>
      <c r="D445" s="414" t="s">
        <v>289</v>
      </c>
      <c r="E445" s="414" t="s">
        <v>289</v>
      </c>
      <c r="F445" s="414" t="s">
        <v>289</v>
      </c>
      <c r="G445" s="415" t="s">
        <v>289</v>
      </c>
      <c r="H445" s="416"/>
      <c r="I445" s="301"/>
      <c r="J445" s="301"/>
      <c r="K445" s="321"/>
      <c r="L445" s="321"/>
      <c r="M445" s="332"/>
    </row>
    <row r="446" spans="1:13" ht="31.5" x14ac:dyDescent="0.25">
      <c r="A446" s="413" t="s">
        <v>840</v>
      </c>
      <c r="B446" s="342" t="s">
        <v>890</v>
      </c>
      <c r="C446" s="349" t="s">
        <v>755</v>
      </c>
      <c r="D446" s="414">
        <v>57.332644416999997</v>
      </c>
      <c r="E446" s="414">
        <v>53.036715330000007</v>
      </c>
      <c r="F446" s="414">
        <f>E446-D446</f>
        <v>-4.2959290869999904</v>
      </c>
      <c r="G446" s="415">
        <f>IFERROR(F446/D446,0)</f>
        <v>-7.4929896059812345E-2</v>
      </c>
      <c r="H446" s="416"/>
      <c r="I446" s="301"/>
      <c r="J446" s="301"/>
      <c r="K446" s="321"/>
      <c r="L446" s="321"/>
      <c r="M446" s="332"/>
    </row>
    <row r="447" spans="1:13" x14ac:dyDescent="0.25">
      <c r="A447" s="413" t="s">
        <v>841</v>
      </c>
      <c r="B447" s="342" t="s">
        <v>837</v>
      </c>
      <c r="C447" s="349" t="s">
        <v>755</v>
      </c>
      <c r="D447" s="414" t="s">
        <v>289</v>
      </c>
      <c r="E447" s="414" t="s">
        <v>289</v>
      </c>
      <c r="F447" s="414" t="s">
        <v>289</v>
      </c>
      <c r="G447" s="415" t="s">
        <v>289</v>
      </c>
      <c r="H447" s="416"/>
      <c r="I447" s="301"/>
      <c r="J447" s="301"/>
      <c r="K447" s="321"/>
      <c r="L447" s="321"/>
      <c r="M447" s="332"/>
    </row>
    <row r="448" spans="1:13" ht="33" customHeight="1" x14ac:dyDescent="0.25">
      <c r="A448" s="413" t="s">
        <v>48</v>
      </c>
      <c r="B448" s="343" t="s">
        <v>843</v>
      </c>
      <c r="C448" s="417" t="s">
        <v>289</v>
      </c>
      <c r="D448" s="414" t="s">
        <v>289</v>
      </c>
      <c r="E448" s="414" t="s">
        <v>289</v>
      </c>
      <c r="F448" s="414" t="s">
        <v>289</v>
      </c>
      <c r="G448" s="414" t="s">
        <v>289</v>
      </c>
      <c r="H448" s="412"/>
      <c r="I448" s="301"/>
      <c r="J448" s="301"/>
      <c r="K448" s="321"/>
      <c r="L448" s="321"/>
      <c r="M448" s="332"/>
    </row>
    <row r="449" spans="1:13" x14ac:dyDescent="0.25">
      <c r="A449" s="413" t="s">
        <v>844</v>
      </c>
      <c r="B449" s="342" t="s">
        <v>959</v>
      </c>
      <c r="C449" s="349" t="s">
        <v>755</v>
      </c>
      <c r="D449" s="414" t="s">
        <v>289</v>
      </c>
      <c r="E449" s="414" t="s">
        <v>289</v>
      </c>
      <c r="F449" s="414" t="s">
        <v>289</v>
      </c>
      <c r="G449" s="415" t="s">
        <v>289</v>
      </c>
      <c r="H449" s="416"/>
      <c r="I449" s="301"/>
      <c r="J449" s="301"/>
      <c r="K449" s="321"/>
      <c r="L449" s="321"/>
      <c r="M449" s="332"/>
    </row>
    <row r="450" spans="1:13" x14ac:dyDescent="0.25">
      <c r="A450" s="413" t="s">
        <v>845</v>
      </c>
      <c r="B450" s="342" t="s">
        <v>960</v>
      </c>
      <c r="C450" s="349" t="s">
        <v>755</v>
      </c>
      <c r="D450" s="414" t="s">
        <v>289</v>
      </c>
      <c r="E450" s="414" t="s">
        <v>289</v>
      </c>
      <c r="F450" s="414" t="s">
        <v>289</v>
      </c>
      <c r="G450" s="415" t="s">
        <v>289</v>
      </c>
      <c r="H450" s="416"/>
      <c r="I450" s="301"/>
      <c r="J450" s="301"/>
      <c r="K450" s="321"/>
      <c r="L450" s="321"/>
      <c r="M450" s="332"/>
    </row>
    <row r="451" spans="1:13" ht="16.5" thickBot="1" x14ac:dyDescent="0.3">
      <c r="A451" s="418" t="s">
        <v>846</v>
      </c>
      <c r="B451" s="419" t="s">
        <v>961</v>
      </c>
      <c r="C451" s="356" t="s">
        <v>755</v>
      </c>
      <c r="D451" s="420" t="s">
        <v>289</v>
      </c>
      <c r="E451" s="420" t="s">
        <v>289</v>
      </c>
      <c r="F451" s="420" t="s">
        <v>289</v>
      </c>
      <c r="G451" s="421" t="s">
        <v>289</v>
      </c>
      <c r="H451" s="416"/>
      <c r="I451" s="301"/>
      <c r="J451" s="301"/>
      <c r="K451" s="321"/>
      <c r="L451" s="321"/>
      <c r="M451" s="332"/>
    </row>
    <row r="454" spans="1:13" x14ac:dyDescent="0.25">
      <c r="A454" s="422" t="s">
        <v>813</v>
      </c>
    </row>
    <row r="455" spans="1:13" x14ac:dyDescent="0.25">
      <c r="A455" s="423" t="s">
        <v>1107</v>
      </c>
      <c r="B455" s="423"/>
      <c r="C455" s="423"/>
      <c r="D455" s="423"/>
      <c r="E455" s="423"/>
      <c r="F455" s="423"/>
      <c r="G455" s="423"/>
      <c r="H455" s="424"/>
    </row>
    <row r="456" spans="1:13" x14ac:dyDescent="0.25">
      <c r="A456" s="423" t="s">
        <v>927</v>
      </c>
      <c r="B456" s="423"/>
      <c r="C456" s="423"/>
      <c r="D456" s="423"/>
      <c r="E456" s="423"/>
      <c r="F456" s="423"/>
      <c r="G456" s="423"/>
      <c r="H456" s="424"/>
    </row>
    <row r="457" spans="1:13" x14ac:dyDescent="0.25">
      <c r="A457" s="423" t="s">
        <v>1021</v>
      </c>
      <c r="B457" s="423"/>
      <c r="C457" s="423"/>
      <c r="D457" s="423"/>
      <c r="E457" s="423"/>
      <c r="F457" s="423"/>
      <c r="G457" s="423"/>
      <c r="H457" s="424"/>
    </row>
    <row r="458" spans="1:13" x14ac:dyDescent="0.25">
      <c r="A458" s="424" t="s">
        <v>1020</v>
      </c>
    </row>
    <row r="459" spans="1:13" ht="54" customHeight="1" x14ac:dyDescent="0.25">
      <c r="A459" s="425" t="s">
        <v>1085</v>
      </c>
      <c r="B459" s="425"/>
      <c r="C459" s="425"/>
      <c r="D459" s="425"/>
      <c r="E459" s="425"/>
      <c r="F459" s="425"/>
      <c r="G459" s="425"/>
      <c r="H459" s="426"/>
    </row>
  </sheetData>
  <mergeCells count="25">
    <mergeCell ref="A457:G457"/>
    <mergeCell ref="A9:B9"/>
    <mergeCell ref="A166:G166"/>
    <mergeCell ref="A459:G459"/>
    <mergeCell ref="A318:G318"/>
    <mergeCell ref="D19:E19"/>
    <mergeCell ref="A12:B12"/>
    <mergeCell ref="C370:C371"/>
    <mergeCell ref="A18:G18"/>
    <mergeCell ref="A370:A371"/>
    <mergeCell ref="B370:B371"/>
    <mergeCell ref="A368:G369"/>
    <mergeCell ref="C19:C20"/>
    <mergeCell ref="F370:G370"/>
    <mergeCell ref="F19:G19"/>
    <mergeCell ref="B19:B20"/>
    <mergeCell ref="A6:G7"/>
    <mergeCell ref="A455:G455"/>
    <mergeCell ref="A456:G456"/>
    <mergeCell ref="A373:B373"/>
    <mergeCell ref="A14:B14"/>
    <mergeCell ref="A15:B15"/>
    <mergeCell ref="D370:E370"/>
    <mergeCell ref="A22:G22"/>
    <mergeCell ref="A19:A20"/>
  </mergeCells>
  <pageMargins left="0.31496062992125984" right="0.31496062992125984" top="0.35433070866141736" bottom="0.35433070866141736" header="0.31496062992125984" footer="0.31496062992125984"/>
  <pageSetup paperSize="9" scale="51" fitToHeight="0" orientation="portrait" copies="2" r:id="rId1"/>
  <rowBreaks count="2" manualBreakCount="2">
    <brk id="287" max="7" man="1"/>
    <brk id="45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184</v>
      </c>
      <c r="E1" s="67" t="s">
        <v>195</v>
      </c>
      <c r="F1" s="67" t="s">
        <v>196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.75" thickBot="1" x14ac:dyDescent="0.3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185</v>
      </c>
      <c r="D68" s="34" t="e">
        <f>D18+D19+(D$2-D$13-D$18-D$19)*'ФЭМ Чеченэнерго'!#REF!/'ФЭМ Чеченэнерго'!#REF!</f>
        <v>#REF!</v>
      </c>
      <c r="E68" s="34" t="e">
        <f>E18+E19+(E$2-E$13-E$18-E$19-E$4)*'ФЭМ Чеченэнерго'!#REF!/'ФЭМ Чеченэнерго'!#REF!</f>
        <v>#REF!</v>
      </c>
      <c r="F68" s="34" t="e">
        <f>F18+F19+(F$2-F$13-F$18-F$19-F$4-F5-F6)*'ФЭМ Чеченэнерго'!#REF!/'ФЭМ Чеченэнерго'!E$23</f>
        <v>#REF!</v>
      </c>
      <c r="G68" s="34" t="e">
        <f>G18+G19+(G$2-G$13-G$18-G$19-G$4-G5-G6)*'ФЭМ Чеченэнерго'!#REF!/'ФЭМ Чеченэнерго'!#REF!</f>
        <v>#REF!</v>
      </c>
      <c r="H68" s="34" t="e">
        <f>H18+H19+(H$2-H$13-H$18-H$19-H$4-H5-H6)*'ФЭМ Чеченэнерго'!#REF!/'ФЭМ Чеченэнерго'!G$23</f>
        <v>#REF!</v>
      </c>
      <c r="I68" s="34" t="e">
        <f>I18+I19+(I$2-I$13-I$18-I$19-I$4-I5-I6)*'ФЭМ Чеченэнерго'!#REF!/'ФЭМ Чеченэнерго'!#REF!</f>
        <v>#REF!</v>
      </c>
      <c r="J68" s="34" t="e">
        <f>J18+J19+(J$2-J$13-J$18-J$19-J$4-J5-J6)*'ФЭМ Чеченэнерго'!#REF!/'ФЭМ Чеченэнерго'!#REF!</f>
        <v>#REF!</v>
      </c>
      <c r="K68" s="34" t="e">
        <f>K18+K19+(K$2-K$13-K$18-K$19-K$4-K5-K6)*'ФЭМ Чеченэнерго'!#REF!/'ФЭМ Чеченэнерго'!#REF!</f>
        <v>#REF!</v>
      </c>
    </row>
    <row r="69" spans="1:11" x14ac:dyDescent="0.25">
      <c r="B69" s="33" t="s">
        <v>186</v>
      </c>
      <c r="D69" s="34" t="e">
        <f>D13+(D$2-D$13-D$18-D$19)*'ФЭМ Чеченэнерго'!#REF!/'ФЭМ Чеченэнерго'!#REF!</f>
        <v>#REF!</v>
      </c>
      <c r="E69" s="34" t="e">
        <f>E13+E4+(E$2-E$13-E$18-E$19-E$4)*'ФЭМ Чеченэнерго'!#REF!/'ФЭМ Чеченэнерго'!#REF!</f>
        <v>#REF!</v>
      </c>
      <c r="F69" s="34" t="e">
        <f>F13+F4+F5+F6+(F$2-F$13-F$18-F$19-F$4-F5-F6)*'ФЭМ Чеченэнерго'!#REF!/'ФЭМ Чеченэнерго'!E$23</f>
        <v>#REF!</v>
      </c>
      <c r="G69" s="34" t="e">
        <f>G13+G4+G5+G6+(G$2-G$13-G$18-G$19-G$4-G5-G6)*'ФЭМ Чеченэнерго'!#REF!/'ФЭМ Чеченэнерго'!#REF!</f>
        <v>#REF!</v>
      </c>
      <c r="H69" s="34" t="e">
        <f>H13+H4+H5+H6+(H$2-H$13-H$18-H$19-H$4-H5-H6)*'ФЭМ Чеченэнерго'!#REF!/'ФЭМ Чеченэнерго'!G$23</f>
        <v>#REF!</v>
      </c>
      <c r="I69" s="34" t="e">
        <f>I13+I4+I5+I6+(I$2-I$13-I$18-I$19-I$4-I5-I6)*'ФЭМ Чеченэнерго'!#REF!/'ФЭМ Чеченэнерго'!#REF!</f>
        <v>#REF!</v>
      </c>
      <c r="J69" s="34" t="e">
        <f>J13+J4+J5+J6+(J$2-J$13-J$18-J$19-J$4-J5-J6)*'ФЭМ Чеченэнерго'!#REF!/'ФЭМ Чеченэнерго'!#REF!</f>
        <v>#REF!</v>
      </c>
      <c r="K69" s="34" t="e">
        <f>K13+K4+K5+K6+(K$2-K$13-K$18-K$19-K$4-K5-K6)*'ФЭМ Чеченэнерго'!#REF!/'ФЭМ Чеченэнерго'!#REF!</f>
        <v>#REF!</v>
      </c>
    </row>
    <row r="70" spans="1:11" x14ac:dyDescent="0.25">
      <c r="B70" s="33" t="s">
        <v>187</v>
      </c>
      <c r="D70" s="34" t="e">
        <f>D33+D39+(D$22-D$33-D$39-D$42)*'ФЭМ Чеченэнерго'!#REF!/'ФЭМ Чеченэнерго'!#REF!</f>
        <v>#REF!</v>
      </c>
      <c r="E70" s="34" t="e">
        <f>E33+E39+(E$22-E$33-E$39-E$42)*'ФЭМ Чеченэнерго'!#REF!/'ФЭМ Чеченэнерго'!#REF!</f>
        <v>#REF!</v>
      </c>
      <c r="F70" s="34" t="e">
        <f>F33+F39+(F$22-F$33-F$39-F$42)*'ФЭМ Чеченэнерго'!#REF!/'ФЭМ Чеченэнерго'!E$23</f>
        <v>#REF!</v>
      </c>
      <c r="G70" s="34" t="e">
        <f>G33+G39+(G$22-G$33-G$39-G$42)*'ФЭМ Чеченэнерго'!#REF!/'ФЭМ Чеченэнерго'!#REF!</f>
        <v>#REF!</v>
      </c>
      <c r="H70" s="34" t="e">
        <f>H33+H39+(H$22-H$33-H$39-H$42)*'ФЭМ Чеченэнерго'!#REF!/'ФЭМ Чеченэнерго'!G$23</f>
        <v>#REF!</v>
      </c>
      <c r="I70" s="34" t="e">
        <f>I33+I39+(I$22-I$33-I$39-I$42)*'ФЭМ Чеченэнерго'!#REF!/'ФЭМ Чеченэнерго'!#REF!</f>
        <v>#REF!</v>
      </c>
      <c r="J70" s="34" t="e">
        <f>J33+J39+(J$22-J$33-J$39-J$42)*'ФЭМ Чеченэнерго'!#REF!/'ФЭМ Чеченэнерго'!#REF!</f>
        <v>#REF!</v>
      </c>
      <c r="K70" s="34" t="e">
        <f>K33+K39+(K$22-K$33-K$39-K$42)*'ФЭМ Чеченэнерго'!#REF!/'ФЭМ Чеченэнерго'!#REF!</f>
        <v>#REF!</v>
      </c>
    </row>
    <row r="71" spans="1:11" x14ac:dyDescent="0.25">
      <c r="B71" s="33" t="s">
        <v>188</v>
      </c>
      <c r="D71" s="34" t="e">
        <f>D42+(D$22-D$33-D$39-D$42)*'ФЭМ Чеченэнерго'!#REF!/'ФЭМ Чеченэнерго'!#REF!</f>
        <v>#REF!</v>
      </c>
      <c r="E71" s="34" t="e">
        <f>E42+(E$22-E$33-E$39-E$42)*'ФЭМ Чеченэнерго'!#REF!/'ФЭМ Чеченэнерго'!#REF!</f>
        <v>#REF!</v>
      </c>
      <c r="F71" s="34" t="e">
        <f>F42+(F$22-F$33-F$39-F$42)*'ФЭМ Чеченэнерго'!#REF!/'ФЭМ Чеченэнерго'!E$23</f>
        <v>#REF!</v>
      </c>
      <c r="G71" s="34" t="e">
        <f>G42+(G$22-G$33-G$39-G$42)*'ФЭМ Чеченэнерго'!#REF!/'ФЭМ Чеченэнерго'!#REF!</f>
        <v>#REF!</v>
      </c>
      <c r="H71" s="34" t="e">
        <f>H42+(H$22-H$33-H$39-H$42)*'ФЭМ Чеченэнерго'!#REF!/'ФЭМ Чеченэнерго'!G$23</f>
        <v>#REF!</v>
      </c>
      <c r="I71" s="34" t="e">
        <f>I42+(I$22-I$33-I$39-I$42)*'ФЭМ Чеченэнерго'!#REF!/'ФЭМ Чеченэнерго'!#REF!</f>
        <v>#REF!</v>
      </c>
      <c r="J71" s="34" t="e">
        <f>J42+(J$22-J$33-J$39-J$42)*'ФЭМ Чеченэнерго'!#REF!/'ФЭМ Чеченэнерго'!#REF!</f>
        <v>#REF!</v>
      </c>
      <c r="K71" s="34" t="e">
        <f>K42+(K$22-K$33-K$39-K$42)*'ФЭМ Чеченэнерго'!#REF!/'ФЭМ Чеченэнерго'!#REF!</f>
        <v>#REF!</v>
      </c>
    </row>
    <row r="73" spans="1:11" x14ac:dyDescent="0.25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489</v>
      </c>
      <c r="B6" s="263" t="s">
        <v>490</v>
      </c>
      <c r="C6" s="263" t="s">
        <v>491</v>
      </c>
      <c r="D6" s="263" t="s">
        <v>492</v>
      </c>
      <c r="E6" s="263" t="s">
        <v>493</v>
      </c>
      <c r="F6" s="263" t="s">
        <v>494</v>
      </c>
      <c r="G6" s="264" t="s">
        <v>495</v>
      </c>
    </row>
    <row r="7" spans="1:7" ht="16.5" thickBot="1" x14ac:dyDescent="0.3">
      <c r="A7" s="265" t="s">
        <v>496</v>
      </c>
      <c r="B7" s="265" t="s">
        <v>497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498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245</v>
      </c>
      <c r="B9" s="268" t="s">
        <v>499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474</v>
      </c>
      <c r="B10" s="268" t="s">
        <v>203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475</v>
      </c>
      <c r="B11" s="268" t="s">
        <v>205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476</v>
      </c>
      <c r="B12" s="268" t="s">
        <v>500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477</v>
      </c>
      <c r="B13" s="268" t="s">
        <v>501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502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503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247</v>
      </c>
      <c r="B16" s="268" t="s">
        <v>504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478</v>
      </c>
      <c r="B17" s="268" t="s">
        <v>327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479</v>
      </c>
      <c r="B18" s="272" t="s">
        <v>505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506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507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480</v>
      </c>
      <c r="B21" s="268" t="s">
        <v>508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509</v>
      </c>
      <c r="B22" s="268" t="s">
        <v>220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253</v>
      </c>
      <c r="B23" s="275" t="s">
        <v>221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481</v>
      </c>
      <c r="B24" s="275" t="s">
        <v>510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74</v>
      </c>
      <c r="B25" s="275" t="s">
        <v>222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345</v>
      </c>
      <c r="B26" s="275" t="s">
        <v>511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512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513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514</v>
      </c>
      <c r="B29" s="268" t="s">
        <v>515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482</v>
      </c>
      <c r="B30" s="268" t="s">
        <v>223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516</v>
      </c>
      <c r="B31" s="268" t="s">
        <v>517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274</v>
      </c>
      <c r="B32" s="268" t="s">
        <v>225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483</v>
      </c>
      <c r="B33" s="268" t="s">
        <v>226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484</v>
      </c>
      <c r="B34" s="268" t="s">
        <v>227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485</v>
      </c>
      <c r="B35" s="268" t="s">
        <v>228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229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230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231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232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486</v>
      </c>
      <c r="B40" s="268" t="s">
        <v>233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487</v>
      </c>
      <c r="B41" s="268" t="s">
        <v>234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488</v>
      </c>
      <c r="B42" s="268" t="s">
        <v>235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518</v>
      </c>
      <c r="B43" s="268" t="s">
        <v>519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520</v>
      </c>
      <c r="B44" s="268" t="s">
        <v>521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 Чеченэнерго</vt:lpstr>
      <vt:lpstr>проч</vt:lpstr>
      <vt:lpstr>Росэнергоатом</vt:lpstr>
      <vt:lpstr>'ФЭМ Чеченэнерго'!Область_печати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Покало Юлия Викторовна</cp:lastModifiedBy>
  <cp:lastPrinted>2017-03-28T11:31:05Z</cp:lastPrinted>
  <dcterms:created xsi:type="dcterms:W3CDTF">2015-09-16T07:43:55Z</dcterms:created>
  <dcterms:modified xsi:type="dcterms:W3CDTF">2022-02-10T14:52:32Z</dcterms:modified>
</cp:coreProperties>
</file>